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fileSharing readOnlyRecommended="1"/>
  <workbookPr defaultThemeVersion="124226"/>
  <mc:AlternateContent xmlns:mc="http://schemas.openxmlformats.org/markup-compatibility/2006">
    <mc:Choice Requires="x15">
      <x15ac:absPath xmlns:x15ac="http://schemas.microsoft.com/office/spreadsheetml/2010/11/ac" url="/Users/jmuramoto/Desktop/State of the Waters/2022/Data/Data for scoring/Final Spreadsheets for read-only/Read-only spreadsheets/Coastal read-only/"/>
    </mc:Choice>
  </mc:AlternateContent>
  <xr:revisionPtr revIDLastSave="0" documentId="13_ncr:1_{12A947B4-60C8-C942-BFA4-CD05CA21E7E1}" xr6:coauthVersionLast="47" xr6:coauthVersionMax="47" xr10:uidLastSave="{00000000-0000-0000-0000-000000000000}"/>
  <bookViews>
    <workbookView xWindow="740" yWindow="600" windowWidth="22200" windowHeight="14300" xr2:uid="{00000000-000D-0000-FFFF-FFFF00000000}"/>
  </bookViews>
  <sheets>
    <sheet name="Summary - Capewide" sheetId="28" r:id="rId1"/>
    <sheet name="Embayment Status - Capewide" sheetId="27" r:id="rId2"/>
    <sheet name="Station Status - Capewide" sheetId="29" r:id="rId3"/>
    <sheet name="Endpoints" sheetId="18" r:id="rId4"/>
    <sheet name="DO saturation table" sheetId="19" r:id="rId5"/>
    <sheet name="DO Saturation Equation" sheetId="20" r:id="rId6"/>
    <sheet name="Calculating EI Scores-equation" sheetId="21" r:id="rId7"/>
    <sheet name="Procedure-Updated" sheetId="22" r:id="rId8"/>
    <sheet name="QC Process" sheetId="23" r:id="rId9"/>
    <sheet name="2021 Scores and Grades" sheetId="6" r:id="rId10"/>
    <sheet name="Lat_Lon" sheetId="16" r:id="rId11"/>
    <sheet name="Original_Template" sheetId="4" r:id="rId12"/>
    <sheet name="Long_Template" sheetId="2" r:id="rId13"/>
    <sheet name="Full_data" sheetId="24" r:id="rId14"/>
    <sheet name="Formatted_data" sheetId="1" r:id="rId15"/>
    <sheet name="Funny Data" sheetId="8" r:id="rId16"/>
    <sheet name="Site1" sheetId="3" r:id="rId17"/>
    <sheet name="Site2" sheetId="5" r:id="rId18"/>
    <sheet name="Site3" sheetId="7" r:id="rId19"/>
    <sheet name="Site4" sheetId="9" r:id="rId20"/>
    <sheet name="Site5" sheetId="10" r:id="rId21"/>
    <sheet name="Site6" sheetId="11" r:id="rId22"/>
    <sheet name="Site7" sheetId="12" r:id="rId23"/>
    <sheet name="Site8" sheetId="13" r:id="rId24"/>
    <sheet name="Site9" sheetId="14" r:id="rId25"/>
    <sheet name="Site10" sheetId="15" r:id="rId26"/>
  </sheets>
  <definedNames>
    <definedName name="_???">#REF!</definedName>
    <definedName name="_xlnm._FilterDatabase" localSheetId="14" hidden="1">Formatted_data!$A$1:$Z$1117</definedName>
    <definedName name="DINScore">#REF!</definedName>
    <definedName name="dont">#REF!</definedName>
    <definedName name="DontKNOW">#REF!</definedName>
    <definedName name="EUTRO_Index">#REF!</definedName>
    <definedName name="FiveyrAvg">#REF!</definedName>
    <definedName name="get">#REF!</definedName>
    <definedName name="going">#REF!</definedName>
    <definedName name="here">#REF!</definedName>
    <definedName name="I_">#REF!</definedName>
    <definedName name="is">#REF!</definedName>
    <definedName name="on">#REF!</definedName>
    <definedName name="OxsatScore">#REF!</definedName>
    <definedName name="Secchi_Score">#REF!</definedName>
    <definedName name="TONScore">#REF!</definedName>
    <definedName name="TpigScore">#REF!</definedName>
    <definedName name="what">#REF!</definedName>
    <definedName name="Year">#REF!</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1" l="1"/>
  <c r="L8" i="21" s="1"/>
  <c r="H8" i="21"/>
  <c r="I8" i="21"/>
  <c r="J8" i="21"/>
  <c r="K8" i="21"/>
  <c r="G9" i="21"/>
  <c r="H9" i="21"/>
  <c r="I9" i="21"/>
  <c r="L9" i="21" s="1"/>
  <c r="J9" i="21"/>
  <c r="N9" i="21" s="1"/>
  <c r="K9" i="21"/>
  <c r="H25" i="21"/>
  <c r="M25" i="21" s="1"/>
  <c r="I25" i="21"/>
  <c r="J25" i="21"/>
  <c r="K25" i="21"/>
  <c r="L25" i="21"/>
  <c r="B26" i="21"/>
  <c r="C26" i="21"/>
  <c r="D26" i="21"/>
  <c r="E26" i="21"/>
  <c r="H26" i="21"/>
  <c r="M26" i="21" s="1"/>
  <c r="I26" i="21"/>
  <c r="J26" i="21"/>
  <c r="K26" i="21"/>
  <c r="L26" i="21"/>
  <c r="H28" i="21"/>
  <c r="I28" i="21"/>
  <c r="J28" i="21"/>
  <c r="K28" i="21"/>
  <c r="L28" i="21"/>
  <c r="H36" i="21"/>
  <c r="M36" i="21" s="1"/>
  <c r="I36" i="21"/>
  <c r="J36" i="21"/>
  <c r="K36" i="21"/>
  <c r="L36" i="21"/>
  <c r="H37" i="21"/>
  <c r="M37" i="21" s="1"/>
  <c r="I37" i="21"/>
  <c r="J37" i="21"/>
  <c r="K37" i="21"/>
  <c r="L37" i="21"/>
  <c r="H40" i="21"/>
  <c r="M40" i="21" s="1"/>
  <c r="I40" i="21"/>
  <c r="J40" i="21"/>
  <c r="K40" i="21"/>
  <c r="L40" i="21"/>
  <c r="H41" i="21"/>
  <c r="M41" i="21" s="1"/>
  <c r="I41" i="21"/>
  <c r="J41" i="21"/>
  <c r="K41" i="21"/>
  <c r="L41" i="21"/>
  <c r="H42" i="21"/>
  <c r="I42" i="21"/>
  <c r="J42" i="21"/>
  <c r="M42" i="21" s="1"/>
  <c r="K42" i="21"/>
  <c r="L42" i="21"/>
  <c r="I44" i="21"/>
  <c r="L44" i="21"/>
  <c r="I46" i="21"/>
  <c r="J46" i="21"/>
  <c r="K46" i="21"/>
  <c r="L46" i="21"/>
  <c r="I47" i="21"/>
  <c r="M47" i="21" s="1"/>
  <c r="J47" i="21"/>
  <c r="L47" i="21"/>
  <c r="C8" i="20"/>
  <c r="E8" i="20" s="1"/>
  <c r="C9" i="20"/>
  <c r="E9" i="20" s="1"/>
  <c r="C10" i="20"/>
  <c r="E10" i="20" s="1"/>
  <c r="M28" i="21" l="1"/>
  <c r="J44" i="21"/>
  <c r="M44" i="21" s="1"/>
  <c r="AU97" i="15" l="1"/>
  <c r="AU97" i="14"/>
  <c r="AU97" i="13"/>
  <c r="AU97" i="12"/>
  <c r="AU97" i="11"/>
  <c r="AU230" i="3"/>
  <c r="AU97" i="5"/>
  <c r="AU97" i="7"/>
  <c r="AU97" i="9"/>
  <c r="AU97" i="10"/>
  <c r="V76" i="15"/>
  <c r="W76" i="15" s="1"/>
  <c r="Z76" i="15" s="1"/>
  <c r="X76" i="15"/>
  <c r="Y76" i="15"/>
  <c r="AB76" i="15"/>
  <c r="AC76" i="15"/>
  <c r="AD76" i="15"/>
  <c r="AF76" i="15"/>
  <c r="AG76" i="15"/>
  <c r="AH76" i="15"/>
  <c r="AI76" i="15"/>
  <c r="V77" i="15"/>
  <c r="AJ77" i="15" s="1"/>
  <c r="W77" i="15"/>
  <c r="Z77" i="15" s="1"/>
  <c r="AA77" i="15" s="1"/>
  <c r="X77" i="15"/>
  <c r="Y77" i="15"/>
  <c r="AB77" i="15"/>
  <c r="AC77" i="15"/>
  <c r="AD77" i="15"/>
  <c r="AE77" i="15"/>
  <c r="AF77" i="15"/>
  <c r="AG77" i="15"/>
  <c r="AH77" i="15"/>
  <c r="AI77" i="15"/>
  <c r="V78" i="15"/>
  <c r="W78" i="15"/>
  <c r="Z78" i="15" s="1"/>
  <c r="AA78" i="15" s="1"/>
  <c r="X78" i="15"/>
  <c r="Y78" i="15"/>
  <c r="AB78" i="15"/>
  <c r="AC78" i="15"/>
  <c r="AD78" i="15"/>
  <c r="AE78" i="15"/>
  <c r="AF78" i="15"/>
  <c r="AH78" i="15" s="1"/>
  <c r="AG78" i="15"/>
  <c r="AI78" i="15"/>
  <c r="AJ78" i="15"/>
  <c r="V79" i="15"/>
  <c r="W79" i="15"/>
  <c r="Z79" i="15" s="1"/>
  <c r="X79" i="15"/>
  <c r="Y79" i="15"/>
  <c r="AB79" i="15"/>
  <c r="AC79" i="15"/>
  <c r="AE79" i="15" s="1"/>
  <c r="AJ79" i="15" s="1"/>
  <c r="AD79" i="15"/>
  <c r="AF79" i="15"/>
  <c r="AH79" i="15" s="1"/>
  <c r="AG79" i="15"/>
  <c r="AI79" i="15"/>
  <c r="V80" i="15"/>
  <c r="W80" i="15" s="1"/>
  <c r="Z80" i="15" s="1"/>
  <c r="X80" i="15"/>
  <c r="Y80" i="15"/>
  <c r="AB80" i="15"/>
  <c r="AC80" i="15"/>
  <c r="AD80" i="15"/>
  <c r="AF80" i="15"/>
  <c r="AG80" i="15"/>
  <c r="AH80" i="15"/>
  <c r="AI80" i="15"/>
  <c r="V81" i="15"/>
  <c r="AJ81" i="15" s="1"/>
  <c r="W81" i="15"/>
  <c r="Z81" i="15" s="1"/>
  <c r="AA81" i="15" s="1"/>
  <c r="X81" i="15"/>
  <c r="Y81" i="15"/>
  <c r="AB81" i="15"/>
  <c r="AC81" i="15"/>
  <c r="AD81" i="15"/>
  <c r="AE81" i="15"/>
  <c r="AF81" i="15"/>
  <c r="AG81" i="15"/>
  <c r="AH81" i="15"/>
  <c r="AI81" i="15"/>
  <c r="V82" i="15"/>
  <c r="W82" i="15"/>
  <c r="Z82" i="15" s="1"/>
  <c r="AA82" i="15" s="1"/>
  <c r="X82" i="15"/>
  <c r="Y82" i="15"/>
  <c r="AB82" i="15"/>
  <c r="AC82" i="15"/>
  <c r="AD82" i="15"/>
  <c r="AE82" i="15"/>
  <c r="AF82" i="15"/>
  <c r="AH82" i="15" s="1"/>
  <c r="AG82" i="15"/>
  <c r="AI82" i="15"/>
  <c r="AJ82" i="15"/>
  <c r="V83" i="15"/>
  <c r="W83" i="15"/>
  <c r="Z83" i="15" s="1"/>
  <c r="X83" i="15"/>
  <c r="Y83" i="15"/>
  <c r="AB83" i="15"/>
  <c r="AC83" i="15"/>
  <c r="AE83" i="15" s="1"/>
  <c r="AJ83" i="15" s="1"/>
  <c r="AD83" i="15"/>
  <c r="AF83" i="15"/>
  <c r="AH83" i="15" s="1"/>
  <c r="AG83" i="15"/>
  <c r="AI83" i="15"/>
  <c r="V84" i="15"/>
  <c r="W84" i="15" s="1"/>
  <c r="X84" i="15"/>
  <c r="Y84" i="15"/>
  <c r="Z84" i="15"/>
  <c r="AB84" i="15"/>
  <c r="AC84" i="15"/>
  <c r="AD84" i="15"/>
  <c r="AF84" i="15"/>
  <c r="AG84" i="15"/>
  <c r="AH84" i="15"/>
  <c r="AI84" i="15"/>
  <c r="V85" i="15"/>
  <c r="AJ85" i="15" s="1"/>
  <c r="W85" i="15"/>
  <c r="X85" i="15"/>
  <c r="Y85" i="15"/>
  <c r="Z85" i="15"/>
  <c r="AA85" i="15"/>
  <c r="AB85" i="15"/>
  <c r="AC85" i="15"/>
  <c r="AD85" i="15"/>
  <c r="AE85" i="15"/>
  <c r="AF85" i="15"/>
  <c r="AG85" i="15"/>
  <c r="AH85" i="15"/>
  <c r="AI85" i="15"/>
  <c r="V86" i="15"/>
  <c r="W86" i="15"/>
  <c r="X86" i="15"/>
  <c r="Y86" i="15"/>
  <c r="Z86" i="15"/>
  <c r="AA86" i="15"/>
  <c r="AB86" i="15"/>
  <c r="AC86" i="15"/>
  <c r="AD86" i="15"/>
  <c r="AE86" i="15"/>
  <c r="AF86" i="15"/>
  <c r="AG86" i="15"/>
  <c r="AH86" i="15"/>
  <c r="AI86" i="15"/>
  <c r="AJ86" i="15"/>
  <c r="V87" i="15"/>
  <c r="W87" i="15"/>
  <c r="X87" i="15"/>
  <c r="Y87" i="15"/>
  <c r="Z87" i="15"/>
  <c r="AA87" i="15"/>
  <c r="AB87" i="15"/>
  <c r="AC87" i="15"/>
  <c r="AD87" i="15"/>
  <c r="AE87" i="15"/>
  <c r="AF87" i="15"/>
  <c r="AG87" i="15"/>
  <c r="AH87" i="15"/>
  <c r="AI87" i="15"/>
  <c r="AJ87" i="15"/>
  <c r="AI75" i="15"/>
  <c r="AG75" i="15"/>
  <c r="AF75" i="15"/>
  <c r="AD75" i="15"/>
  <c r="AC75" i="15"/>
  <c r="AB75" i="15"/>
  <c r="Y75" i="15"/>
  <c r="X75" i="15"/>
  <c r="V75" i="15"/>
  <c r="AJ75" i="15" s="1"/>
  <c r="V8" i="15"/>
  <c r="W8" i="15" s="1"/>
  <c r="Z8" i="15" s="1"/>
  <c r="X8" i="15"/>
  <c r="Y8" i="15"/>
  <c r="AB8" i="15"/>
  <c r="AC8" i="15"/>
  <c r="AD8" i="15"/>
  <c r="AF8" i="15"/>
  <c r="AG8" i="15"/>
  <c r="AH8" i="15"/>
  <c r="AI8" i="15"/>
  <c r="V9" i="15"/>
  <c r="W9" i="15"/>
  <c r="Z9" i="15" s="1"/>
  <c r="AA9" i="15" s="1"/>
  <c r="X9" i="15"/>
  <c r="Y9" i="15"/>
  <c r="AB9" i="15"/>
  <c r="AC9" i="15"/>
  <c r="AD9" i="15"/>
  <c r="AE9" i="15"/>
  <c r="AF9" i="15"/>
  <c r="AG9" i="15"/>
  <c r="AH9" i="15"/>
  <c r="AI9" i="15"/>
  <c r="AJ9" i="15" s="1"/>
  <c r="V10" i="15"/>
  <c r="W10" i="15"/>
  <c r="Z10" i="15" s="1"/>
  <c r="AA10" i="15" s="1"/>
  <c r="X10" i="15"/>
  <c r="Y10" i="15"/>
  <c r="AB10" i="15"/>
  <c r="AC10" i="15"/>
  <c r="AD10" i="15"/>
  <c r="AE10" i="15"/>
  <c r="AF10" i="15"/>
  <c r="AH10" i="15" s="1"/>
  <c r="AG10" i="15"/>
  <c r="AI10" i="15"/>
  <c r="AJ10" i="15"/>
  <c r="V11" i="15"/>
  <c r="W11" i="15"/>
  <c r="Z11" i="15" s="1"/>
  <c r="X11" i="15"/>
  <c r="Y11" i="15"/>
  <c r="AB11" i="15"/>
  <c r="AC11" i="15"/>
  <c r="AE11" i="15" s="1"/>
  <c r="AJ11" i="15" s="1"/>
  <c r="AD11" i="15"/>
  <c r="AF11" i="15"/>
  <c r="AH11" i="15" s="1"/>
  <c r="AG11" i="15"/>
  <c r="AI11" i="15"/>
  <c r="V12" i="15"/>
  <c r="W12" i="15" s="1"/>
  <c r="Z12" i="15" s="1"/>
  <c r="X12" i="15"/>
  <c r="Y12" i="15"/>
  <c r="AB12" i="15"/>
  <c r="AC12" i="15"/>
  <c r="AD12" i="15"/>
  <c r="AF12" i="15"/>
  <c r="AG12" i="15"/>
  <c r="AH12" i="15"/>
  <c r="AI12" i="15"/>
  <c r="V13" i="15"/>
  <c r="AJ13" i="15" s="1"/>
  <c r="W13" i="15"/>
  <c r="Z13" i="15" s="1"/>
  <c r="AA13" i="15" s="1"/>
  <c r="X13" i="15"/>
  <c r="Y13" i="15"/>
  <c r="AB13" i="15"/>
  <c r="AC13" i="15"/>
  <c r="AD13" i="15"/>
  <c r="AE13" i="15"/>
  <c r="AF13" i="15"/>
  <c r="AG13" i="15"/>
  <c r="AH13" i="15"/>
  <c r="AI13" i="15"/>
  <c r="V14" i="15"/>
  <c r="W14" i="15"/>
  <c r="Z14" i="15" s="1"/>
  <c r="AA14" i="15" s="1"/>
  <c r="X14" i="15"/>
  <c r="Y14" i="15"/>
  <c r="AB14" i="15"/>
  <c r="AC14" i="15"/>
  <c r="AD14" i="15"/>
  <c r="AE14" i="15"/>
  <c r="AF14" i="15"/>
  <c r="AH14" i="15" s="1"/>
  <c r="AG14" i="15"/>
  <c r="AI14" i="15"/>
  <c r="AJ14" i="15"/>
  <c r="V15" i="15"/>
  <c r="W15" i="15"/>
  <c r="Z15" i="15" s="1"/>
  <c r="X15" i="15"/>
  <c r="Y15" i="15"/>
  <c r="AB15" i="15"/>
  <c r="AC15" i="15"/>
  <c r="AE15" i="15" s="1"/>
  <c r="AJ15" i="15" s="1"/>
  <c r="AD15" i="15"/>
  <c r="AF15" i="15"/>
  <c r="AH15" i="15" s="1"/>
  <c r="AG15" i="15"/>
  <c r="AI15" i="15"/>
  <c r="V16" i="15"/>
  <c r="W16" i="15" s="1"/>
  <c r="X16" i="15"/>
  <c r="Y16" i="15"/>
  <c r="Z16" i="15"/>
  <c r="AB16" i="15"/>
  <c r="AC16" i="15"/>
  <c r="AD16" i="15"/>
  <c r="AF16" i="15"/>
  <c r="AG16" i="15"/>
  <c r="AH16" i="15"/>
  <c r="AI16" i="15"/>
  <c r="V17" i="15"/>
  <c r="W17" i="15" s="1"/>
  <c r="X17" i="15"/>
  <c r="Y17" i="15"/>
  <c r="Z17" i="15"/>
  <c r="AA17" i="15"/>
  <c r="AB17" i="15"/>
  <c r="AC17" i="15"/>
  <c r="AD17" i="15"/>
  <c r="AE17" i="15"/>
  <c r="AF17" i="15"/>
  <c r="AG17" i="15"/>
  <c r="AH17" i="15"/>
  <c r="AI17" i="15"/>
  <c r="V18" i="15"/>
  <c r="W18" i="15"/>
  <c r="X18" i="15"/>
  <c r="Y18" i="15"/>
  <c r="Z18" i="15"/>
  <c r="AA18" i="15"/>
  <c r="AB18" i="15"/>
  <c r="AC18" i="15"/>
  <c r="AD18" i="15"/>
  <c r="AE18" i="15"/>
  <c r="AF18" i="15"/>
  <c r="AG18" i="15"/>
  <c r="AH18" i="15"/>
  <c r="AI18" i="15"/>
  <c r="AJ18" i="15"/>
  <c r="V19" i="15"/>
  <c r="W19" i="15"/>
  <c r="X19" i="15"/>
  <c r="Y19" i="15"/>
  <c r="Z19" i="15"/>
  <c r="AA19" i="15"/>
  <c r="AB19" i="15"/>
  <c r="AC19" i="15"/>
  <c r="AD19" i="15"/>
  <c r="AE19" i="15"/>
  <c r="AF19" i="15"/>
  <c r="AG19" i="15"/>
  <c r="AH19" i="15"/>
  <c r="AI19" i="15"/>
  <c r="AJ19" i="15"/>
  <c r="AI7" i="15"/>
  <c r="AG7" i="15"/>
  <c r="AF7" i="15"/>
  <c r="AD7" i="15"/>
  <c r="AC7" i="15"/>
  <c r="AB7" i="15"/>
  <c r="Y7" i="15"/>
  <c r="X7" i="15"/>
  <c r="V7" i="15"/>
  <c r="AJ7" i="15" s="1"/>
  <c r="V25" i="15"/>
  <c r="W25" i="15" s="1"/>
  <c r="Z25" i="15" s="1"/>
  <c r="X25" i="15"/>
  <c r="Y25" i="15"/>
  <c r="AB25" i="15"/>
  <c r="AC25" i="15"/>
  <c r="AD25" i="15"/>
  <c r="AF25" i="15"/>
  <c r="AG25" i="15"/>
  <c r="AH25" i="15"/>
  <c r="AI25" i="15"/>
  <c r="V26" i="15"/>
  <c r="AJ26" i="15" s="1"/>
  <c r="W26" i="15"/>
  <c r="Z26" i="15" s="1"/>
  <c r="AA26" i="15" s="1"/>
  <c r="X26" i="15"/>
  <c r="Y26" i="15"/>
  <c r="AB26" i="15"/>
  <c r="AC26" i="15"/>
  <c r="AD26" i="15"/>
  <c r="AE26" i="15"/>
  <c r="AF26" i="15"/>
  <c r="AG26" i="15"/>
  <c r="AH26" i="15"/>
  <c r="AI26" i="15"/>
  <c r="V27" i="15"/>
  <c r="W27" i="15"/>
  <c r="Z27" i="15" s="1"/>
  <c r="AA27" i="15" s="1"/>
  <c r="X27" i="15"/>
  <c r="Y27" i="15"/>
  <c r="AB27" i="15"/>
  <c r="AC27" i="15"/>
  <c r="AD27" i="15"/>
  <c r="AE27" i="15"/>
  <c r="AF27" i="15"/>
  <c r="AH27" i="15" s="1"/>
  <c r="AG27" i="15"/>
  <c r="AI27" i="15"/>
  <c r="AJ27" i="15"/>
  <c r="V28" i="15"/>
  <c r="W28" i="15"/>
  <c r="Z28" i="15" s="1"/>
  <c r="X28" i="15"/>
  <c r="Y28" i="15"/>
  <c r="AB28" i="15"/>
  <c r="AC28" i="15"/>
  <c r="AE28" i="15" s="1"/>
  <c r="AJ28" i="15" s="1"/>
  <c r="AD28" i="15"/>
  <c r="AF28" i="15"/>
  <c r="AH28" i="15" s="1"/>
  <c r="AG28" i="15"/>
  <c r="AI28" i="15"/>
  <c r="V29" i="15"/>
  <c r="W29" i="15" s="1"/>
  <c r="Z29" i="15" s="1"/>
  <c r="X29" i="15"/>
  <c r="Y29" i="15"/>
  <c r="AB29" i="15"/>
  <c r="AC29" i="15"/>
  <c r="AD29" i="15"/>
  <c r="AF29" i="15"/>
  <c r="AG29" i="15"/>
  <c r="AH29" i="15"/>
  <c r="AI29" i="15"/>
  <c r="V30" i="15"/>
  <c r="AJ30" i="15" s="1"/>
  <c r="W30" i="15"/>
  <c r="Z30" i="15" s="1"/>
  <c r="AA30" i="15" s="1"/>
  <c r="X30" i="15"/>
  <c r="Y30" i="15"/>
  <c r="AB30" i="15"/>
  <c r="AC30" i="15"/>
  <c r="AD30" i="15"/>
  <c r="AE30" i="15"/>
  <c r="AF30" i="15"/>
  <c r="AG30" i="15"/>
  <c r="AH30" i="15"/>
  <c r="AI30" i="15"/>
  <c r="V31" i="15"/>
  <c r="W31" i="15"/>
  <c r="X31" i="15"/>
  <c r="Y31" i="15"/>
  <c r="Z31" i="15"/>
  <c r="AA31" i="15"/>
  <c r="AB31" i="15"/>
  <c r="AC31" i="15"/>
  <c r="AD31" i="15"/>
  <c r="AE31" i="15"/>
  <c r="AF31" i="15"/>
  <c r="AG31" i="15"/>
  <c r="AH31" i="15"/>
  <c r="AI31" i="15"/>
  <c r="AJ31" i="15"/>
  <c r="V32" i="15"/>
  <c r="W32" i="15"/>
  <c r="X32" i="15"/>
  <c r="Y32" i="15"/>
  <c r="Z32" i="15"/>
  <c r="AA32" i="15"/>
  <c r="AB32" i="15"/>
  <c r="AC32" i="15"/>
  <c r="AD32" i="15"/>
  <c r="AE32" i="15"/>
  <c r="AF32" i="15"/>
  <c r="AG32" i="15"/>
  <c r="AH32" i="15"/>
  <c r="AI32" i="15"/>
  <c r="AJ32" i="15"/>
  <c r="V33" i="15"/>
  <c r="W33" i="15" s="1"/>
  <c r="X33" i="15"/>
  <c r="Y33" i="15"/>
  <c r="Z33" i="15"/>
  <c r="AB33" i="15"/>
  <c r="AC33" i="15"/>
  <c r="AD33" i="15"/>
  <c r="AF33" i="15"/>
  <c r="AG33" i="15"/>
  <c r="AH33" i="15"/>
  <c r="AI33" i="15"/>
  <c r="V34" i="15"/>
  <c r="AJ34" i="15" s="1"/>
  <c r="W34" i="15"/>
  <c r="X34" i="15"/>
  <c r="Y34" i="15"/>
  <c r="Z34" i="15"/>
  <c r="AA34" i="15"/>
  <c r="AB34" i="15"/>
  <c r="AC34" i="15"/>
  <c r="AD34" i="15"/>
  <c r="AE34" i="15"/>
  <c r="AF34" i="15"/>
  <c r="AG34" i="15"/>
  <c r="AH34" i="15"/>
  <c r="AI34" i="15"/>
  <c r="V35" i="15"/>
  <c r="W35" i="15"/>
  <c r="X35" i="15"/>
  <c r="Y35" i="15"/>
  <c r="Z35" i="15"/>
  <c r="AA35" i="15"/>
  <c r="AB35" i="15"/>
  <c r="AC35" i="15"/>
  <c r="AD35" i="15"/>
  <c r="AE35" i="15"/>
  <c r="AF35" i="15"/>
  <c r="AG35" i="15"/>
  <c r="AH35" i="15"/>
  <c r="AI35" i="15"/>
  <c r="AJ35" i="15"/>
  <c r="V36" i="15"/>
  <c r="W36" i="15"/>
  <c r="X36" i="15"/>
  <c r="Y36" i="15"/>
  <c r="Z36" i="15"/>
  <c r="AA36" i="15"/>
  <c r="AB36" i="15"/>
  <c r="AC36" i="15"/>
  <c r="AD36" i="15"/>
  <c r="AE36" i="15"/>
  <c r="AF36" i="15"/>
  <c r="AG36" i="15"/>
  <c r="AH36" i="15"/>
  <c r="AI36" i="15"/>
  <c r="AJ36" i="15"/>
  <c r="AI24" i="15"/>
  <c r="AG24" i="15"/>
  <c r="AF24" i="15"/>
  <c r="AD24" i="15"/>
  <c r="AC24" i="15"/>
  <c r="AB24" i="15"/>
  <c r="Y24" i="15"/>
  <c r="X24" i="15"/>
  <c r="V24" i="15"/>
  <c r="AJ24" i="15" s="1"/>
  <c r="V42" i="15"/>
  <c r="W42" i="15" s="1"/>
  <c r="Z42" i="15" s="1"/>
  <c r="X42" i="15"/>
  <c r="Y42" i="15"/>
  <c r="AB42" i="15"/>
  <c r="AC42" i="15"/>
  <c r="AD42" i="15"/>
  <c r="AF42" i="15"/>
  <c r="AG42" i="15"/>
  <c r="AH42" i="15"/>
  <c r="AI42" i="15"/>
  <c r="V43" i="15"/>
  <c r="AJ43" i="15" s="1"/>
  <c r="W43" i="15"/>
  <c r="Z43" i="15" s="1"/>
  <c r="AA43" i="15" s="1"/>
  <c r="X43" i="15"/>
  <c r="Y43" i="15"/>
  <c r="AB43" i="15"/>
  <c r="AC43" i="15"/>
  <c r="AD43" i="15"/>
  <c r="AE43" i="15"/>
  <c r="AF43" i="15"/>
  <c r="AG43" i="15"/>
  <c r="AH43" i="15"/>
  <c r="AI43" i="15"/>
  <c r="V44" i="15"/>
  <c r="W44" i="15"/>
  <c r="Z44" i="15" s="1"/>
  <c r="AA44" i="15" s="1"/>
  <c r="X44" i="15"/>
  <c r="Y44" i="15"/>
  <c r="AB44" i="15"/>
  <c r="AC44" i="15"/>
  <c r="AD44" i="15"/>
  <c r="AE44" i="15"/>
  <c r="AF44" i="15"/>
  <c r="AH44" i="15" s="1"/>
  <c r="AG44" i="15"/>
  <c r="AI44" i="15"/>
  <c r="AJ44" i="15"/>
  <c r="V45" i="15"/>
  <c r="W45" i="15"/>
  <c r="Z45" i="15" s="1"/>
  <c r="X45" i="15"/>
  <c r="Y45" i="15"/>
  <c r="AB45" i="15"/>
  <c r="AC45" i="15"/>
  <c r="AE45" i="15" s="1"/>
  <c r="AJ45" i="15" s="1"/>
  <c r="AD45" i="15"/>
  <c r="AF45" i="15"/>
  <c r="AH45" i="15" s="1"/>
  <c r="AG45" i="15"/>
  <c r="AI45" i="15"/>
  <c r="V46" i="15"/>
  <c r="W46" i="15" s="1"/>
  <c r="Z46" i="15" s="1"/>
  <c r="X46" i="15"/>
  <c r="Y46" i="15"/>
  <c r="AB46" i="15"/>
  <c r="AC46" i="15"/>
  <c r="AD46" i="15"/>
  <c r="AF46" i="15"/>
  <c r="AG46" i="15"/>
  <c r="AH46" i="15"/>
  <c r="AI46" i="15"/>
  <c r="V47" i="15"/>
  <c r="AJ47" i="15" s="1"/>
  <c r="W47" i="15"/>
  <c r="Z47" i="15" s="1"/>
  <c r="AA47" i="15" s="1"/>
  <c r="X47" i="15"/>
  <c r="Y47" i="15"/>
  <c r="AB47" i="15"/>
  <c r="AC47" i="15"/>
  <c r="AD47" i="15"/>
  <c r="AE47" i="15"/>
  <c r="AF47" i="15"/>
  <c r="AG47" i="15"/>
  <c r="AH47" i="15"/>
  <c r="AI47" i="15"/>
  <c r="V48" i="15"/>
  <c r="W48" i="15"/>
  <c r="Z48" i="15" s="1"/>
  <c r="AA48" i="15" s="1"/>
  <c r="X48" i="15"/>
  <c r="Y48" i="15"/>
  <c r="AB48" i="15"/>
  <c r="AC48" i="15"/>
  <c r="AD48" i="15"/>
  <c r="AE48" i="15"/>
  <c r="AF48" i="15"/>
  <c r="AH48" i="15" s="1"/>
  <c r="AG48" i="15"/>
  <c r="AI48" i="15"/>
  <c r="AJ48" i="15"/>
  <c r="V49" i="15"/>
  <c r="W49" i="15" s="1"/>
  <c r="X49" i="15"/>
  <c r="Y49" i="15"/>
  <c r="Z49" i="15"/>
  <c r="AB49" i="15"/>
  <c r="AC49" i="15"/>
  <c r="AD49" i="15"/>
  <c r="AF49" i="15"/>
  <c r="AG49" i="15"/>
  <c r="AH49" i="15"/>
  <c r="AI49" i="15"/>
  <c r="AJ49" i="15"/>
  <c r="V50" i="15"/>
  <c r="W50" i="15" s="1"/>
  <c r="X50" i="15"/>
  <c r="Y50" i="15"/>
  <c r="Z50" i="15"/>
  <c r="AB50" i="15"/>
  <c r="AC50" i="15"/>
  <c r="AD50" i="15"/>
  <c r="AF50" i="15"/>
  <c r="AG50" i="15"/>
  <c r="AH50" i="15"/>
  <c r="AI50" i="15"/>
  <c r="V51" i="15"/>
  <c r="W51" i="15" s="1"/>
  <c r="X51" i="15"/>
  <c r="Y51" i="15"/>
  <c r="Z51" i="15"/>
  <c r="AB51" i="15"/>
  <c r="AC51" i="15"/>
  <c r="AD51" i="15"/>
  <c r="AF51" i="15"/>
  <c r="AG51" i="15"/>
  <c r="AH51" i="15"/>
  <c r="AI51" i="15"/>
  <c r="V52" i="15"/>
  <c r="W52" i="15"/>
  <c r="X52" i="15"/>
  <c r="Y52" i="15"/>
  <c r="Z52" i="15"/>
  <c r="AA52" i="15"/>
  <c r="AB52" i="15"/>
  <c r="AC52" i="15"/>
  <c r="AD52" i="15"/>
  <c r="AE52" i="15"/>
  <c r="AF52" i="15"/>
  <c r="AG52" i="15"/>
  <c r="AH52" i="15"/>
  <c r="AI52" i="15"/>
  <c r="AJ52" i="15"/>
  <c r="V53" i="15"/>
  <c r="W53" i="15" s="1"/>
  <c r="X53" i="15"/>
  <c r="Y53" i="15"/>
  <c r="Z53" i="15"/>
  <c r="AB53" i="15"/>
  <c r="AC53" i="15"/>
  <c r="AD53" i="15"/>
  <c r="AF53" i="15"/>
  <c r="AG53" i="15"/>
  <c r="AH53" i="15"/>
  <c r="AI53" i="15"/>
  <c r="AJ53" i="15"/>
  <c r="AI41" i="15"/>
  <c r="AG41" i="15"/>
  <c r="AF41" i="15"/>
  <c r="AD41" i="15"/>
  <c r="AC41" i="15"/>
  <c r="AB41" i="15"/>
  <c r="Y41" i="15"/>
  <c r="X41" i="15"/>
  <c r="V41" i="15"/>
  <c r="AJ41" i="15" s="1"/>
  <c r="V59" i="15"/>
  <c r="W59" i="15" s="1"/>
  <c r="Z59" i="15" s="1"/>
  <c r="AA59" i="15" s="1"/>
  <c r="X59" i="15"/>
  <c r="Y59" i="15"/>
  <c r="AB59" i="15"/>
  <c r="AC59" i="15"/>
  <c r="AD59" i="15"/>
  <c r="AE59" i="15"/>
  <c r="AF59" i="15"/>
  <c r="AG59" i="15"/>
  <c r="AH59" i="15"/>
  <c r="AI59" i="15"/>
  <c r="AJ59" i="15" s="1"/>
  <c r="V60" i="15"/>
  <c r="W60" i="15"/>
  <c r="Z60" i="15" s="1"/>
  <c r="AA60" i="15" s="1"/>
  <c r="X60" i="15"/>
  <c r="Y60" i="15"/>
  <c r="AB60" i="15"/>
  <c r="AC60" i="15"/>
  <c r="AD60" i="15"/>
  <c r="AE60" i="15"/>
  <c r="AF60" i="15"/>
  <c r="AH60" i="15" s="1"/>
  <c r="AG60" i="15"/>
  <c r="AI60" i="15"/>
  <c r="AJ60" i="15"/>
  <c r="V61" i="15"/>
  <c r="W61" i="15"/>
  <c r="X61" i="15"/>
  <c r="Y61" i="15"/>
  <c r="AA61" i="15" s="1"/>
  <c r="Z61" i="15"/>
  <c r="AB61" i="15"/>
  <c r="AC61" i="15"/>
  <c r="AE61" i="15" s="1"/>
  <c r="AJ61" i="15" s="1"/>
  <c r="AD61" i="15"/>
  <c r="AF61" i="15"/>
  <c r="AG61" i="15"/>
  <c r="AH61" i="15"/>
  <c r="AI61" i="15"/>
  <c r="V62" i="15"/>
  <c r="AJ62" i="15" s="1"/>
  <c r="W62" i="15"/>
  <c r="Z62" i="15" s="1"/>
  <c r="AA62" i="15" s="1"/>
  <c r="X62" i="15"/>
  <c r="Y62" i="15"/>
  <c r="AB62" i="15"/>
  <c r="AC62" i="15"/>
  <c r="AD62" i="15"/>
  <c r="AE62" i="15"/>
  <c r="AF62" i="15"/>
  <c r="AG62" i="15"/>
  <c r="AH62" i="15"/>
  <c r="AI62" i="15"/>
  <c r="V63" i="15"/>
  <c r="W63" i="15"/>
  <c r="Z63" i="15" s="1"/>
  <c r="AA63" i="15" s="1"/>
  <c r="X63" i="15"/>
  <c r="Y63" i="15"/>
  <c r="AB63" i="15"/>
  <c r="AC63" i="15"/>
  <c r="AD63" i="15"/>
  <c r="AE63" i="15"/>
  <c r="AF63" i="15"/>
  <c r="AH63" i="15" s="1"/>
  <c r="AG63" i="15"/>
  <c r="AI63" i="15"/>
  <c r="AJ63" i="15"/>
  <c r="V64" i="15"/>
  <c r="W64" i="15"/>
  <c r="Z64" i="15" s="1"/>
  <c r="X64" i="15"/>
  <c r="Y64" i="15"/>
  <c r="AA64" i="15" s="1"/>
  <c r="AB64" i="15"/>
  <c r="AC64" i="15"/>
  <c r="AE64" i="15" s="1"/>
  <c r="AJ64" i="15" s="1"/>
  <c r="AD64" i="15"/>
  <c r="AF64" i="15"/>
  <c r="AH64" i="15" s="1"/>
  <c r="AG64" i="15"/>
  <c r="AI64" i="15"/>
  <c r="V65" i="15"/>
  <c r="X65" i="15"/>
  <c r="Y65" i="15"/>
  <c r="AB65" i="15"/>
  <c r="AC65" i="15"/>
  <c r="AD65" i="15"/>
  <c r="AF65" i="15"/>
  <c r="AG65" i="15"/>
  <c r="AH65" i="15" s="1"/>
  <c r="AI65" i="15"/>
  <c r="V66" i="15"/>
  <c r="W66" i="15" s="1"/>
  <c r="Z66" i="15" s="1"/>
  <c r="X66" i="15"/>
  <c r="Y66" i="15"/>
  <c r="AB66" i="15"/>
  <c r="AC66" i="15"/>
  <c r="AD66" i="15"/>
  <c r="AE66" i="15" s="1"/>
  <c r="AF66" i="15"/>
  <c r="AG66" i="15"/>
  <c r="AH66" i="15"/>
  <c r="AI66" i="15"/>
  <c r="V67" i="15"/>
  <c r="W67" i="15"/>
  <c r="Z67" i="15" s="1"/>
  <c r="AA67" i="15" s="1"/>
  <c r="X67" i="15"/>
  <c r="Y67" i="15"/>
  <c r="AB67" i="15"/>
  <c r="AC67" i="15"/>
  <c r="AD67" i="15"/>
  <c r="AE67" i="15"/>
  <c r="AF67" i="15"/>
  <c r="AH67" i="15" s="1"/>
  <c r="AG67" i="15"/>
  <c r="AI67" i="15"/>
  <c r="AJ67" i="15" s="1"/>
  <c r="V68" i="15"/>
  <c r="W68" i="15" s="1"/>
  <c r="X68" i="15"/>
  <c r="Y68" i="15"/>
  <c r="Z68" i="15"/>
  <c r="AB68" i="15"/>
  <c r="AC68" i="15"/>
  <c r="AD68" i="15"/>
  <c r="AF68" i="15"/>
  <c r="AG68" i="15"/>
  <c r="AH68" i="15"/>
  <c r="AI68" i="15"/>
  <c r="AJ68" i="15"/>
  <c r="V69" i="15"/>
  <c r="AJ69" i="15" s="1"/>
  <c r="X69" i="15"/>
  <c r="Y69" i="15"/>
  <c r="Z69" i="15"/>
  <c r="AB69" i="15"/>
  <c r="AC69" i="15"/>
  <c r="AD69" i="15"/>
  <c r="AF69" i="15"/>
  <c r="AG69" i="15"/>
  <c r="AH69" i="15"/>
  <c r="AI69" i="15"/>
  <c r="V70" i="15"/>
  <c r="W70" i="15" s="1"/>
  <c r="X70" i="15"/>
  <c r="Y70" i="15"/>
  <c r="Z70" i="15"/>
  <c r="AB70" i="15"/>
  <c r="AC70" i="15"/>
  <c r="AD70" i="15"/>
  <c r="AE70" i="15"/>
  <c r="AF70" i="15"/>
  <c r="AG70" i="15"/>
  <c r="AH70" i="15"/>
  <c r="AI70" i="15"/>
  <c r="AI58" i="15"/>
  <c r="AG58" i="15"/>
  <c r="AF58" i="15"/>
  <c r="AD58" i="15"/>
  <c r="AC58" i="15"/>
  <c r="AB58" i="15"/>
  <c r="Y58" i="15"/>
  <c r="X58" i="15"/>
  <c r="V58" i="15"/>
  <c r="AJ58" i="15" s="1"/>
  <c r="V76" i="14"/>
  <c r="W76" i="14" s="1"/>
  <c r="Z76" i="14" s="1"/>
  <c r="X76" i="14"/>
  <c r="Y76" i="14"/>
  <c r="AB76" i="14"/>
  <c r="AC76" i="14"/>
  <c r="AD76" i="14"/>
  <c r="AF76" i="14"/>
  <c r="AG76" i="14"/>
  <c r="AH76" i="14"/>
  <c r="AI76" i="14"/>
  <c r="V77" i="14"/>
  <c r="AJ77" i="14" s="1"/>
  <c r="W77" i="14"/>
  <c r="Z77" i="14" s="1"/>
  <c r="AA77" i="14" s="1"/>
  <c r="X77" i="14"/>
  <c r="Y77" i="14"/>
  <c r="AB77" i="14"/>
  <c r="AC77" i="14"/>
  <c r="AD77" i="14"/>
  <c r="AE77" i="14"/>
  <c r="AF77" i="14"/>
  <c r="AG77" i="14"/>
  <c r="AH77" i="14"/>
  <c r="AI77" i="14"/>
  <c r="V78" i="14"/>
  <c r="W78" i="14"/>
  <c r="Z78" i="14" s="1"/>
  <c r="AA78" i="14" s="1"/>
  <c r="X78" i="14"/>
  <c r="Y78" i="14"/>
  <c r="AB78" i="14"/>
  <c r="AC78" i="14"/>
  <c r="AD78" i="14"/>
  <c r="AE78" i="14"/>
  <c r="AF78" i="14"/>
  <c r="AH78" i="14" s="1"/>
  <c r="AG78" i="14"/>
  <c r="AI78" i="14"/>
  <c r="AJ78" i="14"/>
  <c r="V79" i="14"/>
  <c r="W79" i="14"/>
  <c r="Z79" i="14" s="1"/>
  <c r="X79" i="14"/>
  <c r="Y79" i="14"/>
  <c r="AB79" i="14"/>
  <c r="AC79" i="14"/>
  <c r="AE79" i="14" s="1"/>
  <c r="AJ79" i="14" s="1"/>
  <c r="AD79" i="14"/>
  <c r="AF79" i="14"/>
  <c r="AH79" i="14" s="1"/>
  <c r="AG79" i="14"/>
  <c r="AI79" i="14"/>
  <c r="V80" i="14"/>
  <c r="W80" i="14" s="1"/>
  <c r="Z80" i="14" s="1"/>
  <c r="X80" i="14"/>
  <c r="Y80" i="14"/>
  <c r="AB80" i="14"/>
  <c r="AC80" i="14"/>
  <c r="AD80" i="14"/>
  <c r="AF80" i="14"/>
  <c r="AG80" i="14"/>
  <c r="AH80" i="14"/>
  <c r="AI80" i="14"/>
  <c r="V81" i="14"/>
  <c r="AJ81" i="14" s="1"/>
  <c r="W81" i="14"/>
  <c r="Z81" i="14" s="1"/>
  <c r="AA81" i="14" s="1"/>
  <c r="X81" i="14"/>
  <c r="Y81" i="14"/>
  <c r="AB81" i="14"/>
  <c r="AC81" i="14"/>
  <c r="AD81" i="14"/>
  <c r="AE81" i="14"/>
  <c r="AF81" i="14"/>
  <c r="AG81" i="14"/>
  <c r="AH81" i="14"/>
  <c r="AI81" i="14"/>
  <c r="V82" i="14"/>
  <c r="W82" i="14"/>
  <c r="Z82" i="14" s="1"/>
  <c r="AA82" i="14" s="1"/>
  <c r="X82" i="14"/>
  <c r="Y82" i="14"/>
  <c r="AB82" i="14"/>
  <c r="AC82" i="14"/>
  <c r="AD82" i="14"/>
  <c r="AE82" i="14"/>
  <c r="AF82" i="14"/>
  <c r="AH82" i="14" s="1"/>
  <c r="AG82" i="14"/>
  <c r="AI82" i="14"/>
  <c r="AJ82" i="14"/>
  <c r="V83" i="14"/>
  <c r="W83" i="14"/>
  <c r="Z83" i="14" s="1"/>
  <c r="X83" i="14"/>
  <c r="Y83" i="14"/>
  <c r="AB83" i="14"/>
  <c r="AC83" i="14"/>
  <c r="AE83" i="14" s="1"/>
  <c r="AJ83" i="14" s="1"/>
  <c r="AD83" i="14"/>
  <c r="AF83" i="14"/>
  <c r="AH83" i="14" s="1"/>
  <c r="AG83" i="14"/>
  <c r="AI83" i="14"/>
  <c r="V84" i="14"/>
  <c r="W84" i="14" s="1"/>
  <c r="X84" i="14"/>
  <c r="Y84" i="14"/>
  <c r="Z84" i="14"/>
  <c r="AB84" i="14"/>
  <c r="AC84" i="14"/>
  <c r="AD84" i="14"/>
  <c r="AF84" i="14"/>
  <c r="AG84" i="14"/>
  <c r="AH84" i="14"/>
  <c r="AI84" i="14"/>
  <c r="V85" i="14"/>
  <c r="AJ85" i="14" s="1"/>
  <c r="W85" i="14"/>
  <c r="X85" i="14"/>
  <c r="Y85" i="14"/>
  <c r="Z85" i="14"/>
  <c r="AA85" i="14"/>
  <c r="AB85" i="14"/>
  <c r="AC85" i="14"/>
  <c r="AD85" i="14"/>
  <c r="AE85" i="14"/>
  <c r="AF85" i="14"/>
  <c r="AG85" i="14"/>
  <c r="AH85" i="14"/>
  <c r="AI85" i="14"/>
  <c r="V86" i="14"/>
  <c r="W86" i="14"/>
  <c r="X86" i="14"/>
  <c r="Y86" i="14"/>
  <c r="Z86" i="14"/>
  <c r="AA86" i="14"/>
  <c r="AB86" i="14"/>
  <c r="AC86" i="14"/>
  <c r="AD86" i="14"/>
  <c r="AE86" i="14"/>
  <c r="AF86" i="14"/>
  <c r="AG86" i="14"/>
  <c r="AH86" i="14"/>
  <c r="AI86" i="14"/>
  <c r="AJ86" i="14"/>
  <c r="V87" i="14"/>
  <c r="W87" i="14"/>
  <c r="X87" i="14"/>
  <c r="Y87" i="14"/>
  <c r="Z87" i="14"/>
  <c r="AA87" i="14"/>
  <c r="AB87" i="14"/>
  <c r="AC87" i="14"/>
  <c r="AD87" i="14"/>
  <c r="AE87" i="14"/>
  <c r="AF87" i="14"/>
  <c r="AG87" i="14"/>
  <c r="AH87" i="14"/>
  <c r="AI87" i="14"/>
  <c r="AJ87" i="14"/>
  <c r="AI75" i="14"/>
  <c r="AG75" i="14"/>
  <c r="AF75" i="14"/>
  <c r="AD75" i="14"/>
  <c r="AC75" i="14"/>
  <c r="AB75" i="14"/>
  <c r="Y75" i="14"/>
  <c r="X75" i="14"/>
  <c r="V75" i="14"/>
  <c r="AJ75" i="14" s="1"/>
  <c r="V59" i="14"/>
  <c r="W59" i="14" s="1"/>
  <c r="X59" i="14"/>
  <c r="Y59" i="14"/>
  <c r="AB59" i="14"/>
  <c r="AC59" i="14"/>
  <c r="AD59" i="14"/>
  <c r="AF59" i="14"/>
  <c r="AG59" i="14"/>
  <c r="AH59" i="14"/>
  <c r="AI59" i="14"/>
  <c r="V60" i="14"/>
  <c r="W60" i="14"/>
  <c r="Z60" i="14" s="1"/>
  <c r="AA60" i="14" s="1"/>
  <c r="X60" i="14"/>
  <c r="Y60" i="14"/>
  <c r="AB60" i="14"/>
  <c r="AC60" i="14"/>
  <c r="AD60" i="14"/>
  <c r="AE60" i="14"/>
  <c r="AF60" i="14"/>
  <c r="AG60" i="14"/>
  <c r="AH60" i="14" s="1"/>
  <c r="AI60" i="14"/>
  <c r="AJ60" i="14" s="1"/>
  <c r="V61" i="14"/>
  <c r="W61" i="14" s="1"/>
  <c r="Z61" i="14" s="1"/>
  <c r="X61" i="14"/>
  <c r="Y61" i="14"/>
  <c r="AB61" i="14"/>
  <c r="AC61" i="14"/>
  <c r="AD61" i="14"/>
  <c r="AF61" i="14"/>
  <c r="AH61" i="14" s="1"/>
  <c r="AG61" i="14"/>
  <c r="AI61" i="14"/>
  <c r="V62" i="14"/>
  <c r="W62" i="14"/>
  <c r="Z62" i="14" s="1"/>
  <c r="X62" i="14"/>
  <c r="Y62" i="14"/>
  <c r="AB62" i="14"/>
  <c r="AC62" i="14"/>
  <c r="AE62" i="14" s="1"/>
  <c r="AD62" i="14"/>
  <c r="AF62" i="14"/>
  <c r="AH62" i="14" s="1"/>
  <c r="AG62" i="14"/>
  <c r="AI62" i="14"/>
  <c r="V63" i="14"/>
  <c r="W63" i="14" s="1"/>
  <c r="Z63" i="14" s="1"/>
  <c r="X63" i="14"/>
  <c r="Y63" i="14"/>
  <c r="AB63" i="14"/>
  <c r="AC63" i="14"/>
  <c r="AD63" i="14"/>
  <c r="AF63" i="14"/>
  <c r="AG63" i="14"/>
  <c r="AH63" i="14"/>
  <c r="AI63" i="14"/>
  <c r="V64" i="14"/>
  <c r="AJ64" i="14" s="1"/>
  <c r="W64" i="14"/>
  <c r="Z64" i="14" s="1"/>
  <c r="AA64" i="14" s="1"/>
  <c r="X64" i="14"/>
  <c r="Y64" i="14"/>
  <c r="AB64" i="14"/>
  <c r="AC64" i="14"/>
  <c r="AD64" i="14"/>
  <c r="AE64" i="14"/>
  <c r="AF64" i="14"/>
  <c r="AG64" i="14"/>
  <c r="AH64" i="14" s="1"/>
  <c r="AI64" i="14"/>
  <c r="V65" i="14"/>
  <c r="W65" i="14" s="1"/>
  <c r="Z65" i="14" s="1"/>
  <c r="X65" i="14"/>
  <c r="Y65" i="14"/>
  <c r="AB65" i="14"/>
  <c r="AC65" i="14"/>
  <c r="AD65" i="14"/>
  <c r="AF65" i="14"/>
  <c r="AH65" i="14" s="1"/>
  <c r="AG65" i="14"/>
  <c r="AI65" i="14"/>
  <c r="V66" i="14"/>
  <c r="W66" i="14"/>
  <c r="Z66" i="14" s="1"/>
  <c r="X66" i="14"/>
  <c r="Y66" i="14"/>
  <c r="AB66" i="14"/>
  <c r="AC66" i="14"/>
  <c r="AE66" i="14" s="1"/>
  <c r="AD66" i="14"/>
  <c r="AF66" i="14"/>
  <c r="AH66" i="14" s="1"/>
  <c r="AG66" i="14"/>
  <c r="AI66" i="14"/>
  <c r="AJ66" i="14" s="1"/>
  <c r="V67" i="14"/>
  <c r="W67" i="14" s="1"/>
  <c r="Z67" i="14" s="1"/>
  <c r="X67" i="14"/>
  <c r="Y67" i="14"/>
  <c r="AB67" i="14"/>
  <c r="AC67" i="14"/>
  <c r="AD67" i="14"/>
  <c r="AF67" i="14"/>
  <c r="AG67" i="14"/>
  <c r="AH67" i="14"/>
  <c r="AI67" i="14"/>
  <c r="V68" i="14"/>
  <c r="W68" i="14"/>
  <c r="X68" i="14"/>
  <c r="Y68" i="14"/>
  <c r="Z68" i="14"/>
  <c r="AA68" i="14"/>
  <c r="AB68" i="14"/>
  <c r="AC68" i="14"/>
  <c r="AD68" i="14"/>
  <c r="AE68" i="14"/>
  <c r="AF68" i="14"/>
  <c r="AG68" i="14"/>
  <c r="AH68" i="14"/>
  <c r="AI68" i="14"/>
  <c r="AJ68" i="14"/>
  <c r="V69" i="14"/>
  <c r="W69" i="14" s="1"/>
  <c r="X69" i="14"/>
  <c r="Y69" i="14"/>
  <c r="Z69" i="14"/>
  <c r="AB69" i="14"/>
  <c r="AC69" i="14"/>
  <c r="AD69" i="14"/>
  <c r="AE69" i="14"/>
  <c r="AF69" i="14"/>
  <c r="AG69" i="14"/>
  <c r="AH69" i="14"/>
  <c r="AI69" i="14"/>
  <c r="AJ69" i="14"/>
  <c r="V70" i="14"/>
  <c r="W70" i="14"/>
  <c r="X70" i="14"/>
  <c r="Y70" i="14"/>
  <c r="Z70" i="14"/>
  <c r="AA70" i="14"/>
  <c r="AB70" i="14"/>
  <c r="AC70" i="14"/>
  <c r="AD70" i="14"/>
  <c r="AE70" i="14"/>
  <c r="AF70" i="14"/>
  <c r="AG70" i="14"/>
  <c r="AH70" i="14"/>
  <c r="AI70" i="14"/>
  <c r="AJ70" i="14"/>
  <c r="AI58" i="14"/>
  <c r="AG58" i="14"/>
  <c r="AF58" i="14"/>
  <c r="AD58" i="14"/>
  <c r="AC58" i="14"/>
  <c r="AB58" i="14"/>
  <c r="Y58" i="14"/>
  <c r="X58" i="14"/>
  <c r="V58" i="14"/>
  <c r="AJ58" i="14" s="1"/>
  <c r="V42" i="14"/>
  <c r="W42" i="14" s="1"/>
  <c r="Z42" i="14" s="1"/>
  <c r="X42" i="14"/>
  <c r="Y42" i="14"/>
  <c r="AB42" i="14"/>
  <c r="AC42" i="14"/>
  <c r="AD42" i="14"/>
  <c r="AF42" i="14"/>
  <c r="AG42" i="14"/>
  <c r="AH42" i="14"/>
  <c r="AI42" i="14"/>
  <c r="V43" i="14"/>
  <c r="AJ43" i="14" s="1"/>
  <c r="W43" i="14"/>
  <c r="Z43" i="14" s="1"/>
  <c r="AA43" i="14" s="1"/>
  <c r="X43" i="14"/>
  <c r="Y43" i="14"/>
  <c r="AB43" i="14"/>
  <c r="AC43" i="14"/>
  <c r="AD43" i="14"/>
  <c r="AE43" i="14"/>
  <c r="AF43" i="14"/>
  <c r="AG43" i="14"/>
  <c r="AH43" i="14"/>
  <c r="AI43" i="14"/>
  <c r="V44" i="14"/>
  <c r="W44" i="14"/>
  <c r="Z44" i="14" s="1"/>
  <c r="AA44" i="14" s="1"/>
  <c r="X44" i="14"/>
  <c r="Y44" i="14"/>
  <c r="AB44" i="14"/>
  <c r="AC44" i="14"/>
  <c r="AD44" i="14"/>
  <c r="AE44" i="14"/>
  <c r="AF44" i="14"/>
  <c r="AH44" i="14" s="1"/>
  <c r="AG44" i="14"/>
  <c r="AI44" i="14"/>
  <c r="AJ44" i="14"/>
  <c r="V45" i="14"/>
  <c r="W45" i="14"/>
  <c r="Z45" i="14" s="1"/>
  <c r="X45" i="14"/>
  <c r="Y45" i="14"/>
  <c r="AB45" i="14"/>
  <c r="AC45" i="14"/>
  <c r="AE45" i="14" s="1"/>
  <c r="AJ45" i="14" s="1"/>
  <c r="AD45" i="14"/>
  <c r="AF45" i="14"/>
  <c r="AH45" i="14" s="1"/>
  <c r="AG45" i="14"/>
  <c r="AI45" i="14"/>
  <c r="V46" i="14"/>
  <c r="W46" i="14" s="1"/>
  <c r="Z46" i="14" s="1"/>
  <c r="X46" i="14"/>
  <c r="Y46" i="14"/>
  <c r="AB46" i="14"/>
  <c r="AC46" i="14"/>
  <c r="AD46" i="14"/>
  <c r="AF46" i="14"/>
  <c r="AG46" i="14"/>
  <c r="AH46" i="14"/>
  <c r="AI46" i="14"/>
  <c r="V47" i="14"/>
  <c r="AJ47" i="14" s="1"/>
  <c r="W47" i="14"/>
  <c r="Z47" i="14" s="1"/>
  <c r="AA47" i="14" s="1"/>
  <c r="X47" i="14"/>
  <c r="Y47" i="14"/>
  <c r="AB47" i="14"/>
  <c r="AC47" i="14"/>
  <c r="AD47" i="14"/>
  <c r="AE47" i="14"/>
  <c r="AF47" i="14"/>
  <c r="AG47" i="14"/>
  <c r="AH47" i="14"/>
  <c r="AI47" i="14"/>
  <c r="V48" i="14"/>
  <c r="W48" i="14"/>
  <c r="Z48" i="14" s="1"/>
  <c r="AA48" i="14" s="1"/>
  <c r="X48" i="14"/>
  <c r="Y48" i="14"/>
  <c r="AB48" i="14"/>
  <c r="AC48" i="14"/>
  <c r="AD48" i="14"/>
  <c r="AE48" i="14"/>
  <c r="AF48" i="14"/>
  <c r="AH48" i="14" s="1"/>
  <c r="AG48" i="14"/>
  <c r="AI48" i="14"/>
  <c r="AJ48" i="14"/>
  <c r="V49" i="14"/>
  <c r="W49" i="14"/>
  <c r="X49" i="14"/>
  <c r="Y49" i="14"/>
  <c r="Z49" i="14"/>
  <c r="AA49" i="14"/>
  <c r="AB49" i="14"/>
  <c r="AC49" i="14"/>
  <c r="AD49" i="14"/>
  <c r="AE49" i="14"/>
  <c r="AF49" i="14"/>
  <c r="AG49" i="14"/>
  <c r="AH49" i="14"/>
  <c r="AI49" i="14"/>
  <c r="AJ49" i="14"/>
  <c r="V50" i="14"/>
  <c r="W50" i="14" s="1"/>
  <c r="X50" i="14"/>
  <c r="Y50" i="14"/>
  <c r="Z50" i="14"/>
  <c r="AB50" i="14"/>
  <c r="AC50" i="14"/>
  <c r="AD50" i="14"/>
  <c r="AF50" i="14"/>
  <c r="AG50" i="14"/>
  <c r="AH50" i="14"/>
  <c r="AI50" i="14"/>
  <c r="AJ50" i="14"/>
  <c r="V51" i="14"/>
  <c r="W51" i="14"/>
  <c r="X51" i="14"/>
  <c r="Y51" i="14"/>
  <c r="Z51" i="14"/>
  <c r="AA51" i="14"/>
  <c r="AB51" i="14"/>
  <c r="AC51" i="14"/>
  <c r="AD51" i="14"/>
  <c r="AE51" i="14"/>
  <c r="AF51" i="14"/>
  <c r="AG51" i="14"/>
  <c r="AH51" i="14"/>
  <c r="AI51" i="14"/>
  <c r="AJ51" i="14"/>
  <c r="V52" i="14"/>
  <c r="W52" i="14" s="1"/>
  <c r="X52" i="14"/>
  <c r="Y52" i="14"/>
  <c r="Z52" i="14"/>
  <c r="AB52" i="14"/>
  <c r="AC52" i="14"/>
  <c r="AD52" i="14"/>
  <c r="AF52" i="14"/>
  <c r="AG52" i="14"/>
  <c r="AH52" i="14"/>
  <c r="AI52" i="14"/>
  <c r="AJ52" i="14"/>
  <c r="V53" i="14"/>
  <c r="W53" i="14"/>
  <c r="X53" i="14"/>
  <c r="Y53" i="14"/>
  <c r="Z53" i="14"/>
  <c r="AA53" i="14"/>
  <c r="AB53" i="14"/>
  <c r="AC53" i="14"/>
  <c r="AD53" i="14"/>
  <c r="AE53" i="14"/>
  <c r="AF53" i="14"/>
  <c r="AG53" i="14"/>
  <c r="AH53" i="14"/>
  <c r="AI53" i="14"/>
  <c r="AJ53" i="14"/>
  <c r="AI41" i="14"/>
  <c r="AG41" i="14"/>
  <c r="AF41" i="14"/>
  <c r="AD41" i="14"/>
  <c r="AC41" i="14"/>
  <c r="AB41" i="14"/>
  <c r="Y41" i="14"/>
  <c r="X41" i="14"/>
  <c r="V41" i="14"/>
  <c r="AJ41" i="14" s="1"/>
  <c r="V25" i="14"/>
  <c r="W25" i="14"/>
  <c r="Z25" i="14" s="1"/>
  <c r="X25" i="14"/>
  <c r="Y25" i="14"/>
  <c r="AA25" i="14" s="1"/>
  <c r="AB25" i="14"/>
  <c r="AC25" i="14"/>
  <c r="AE25" i="14" s="1"/>
  <c r="AJ25" i="14" s="1"/>
  <c r="AD25" i="14"/>
  <c r="AF25" i="14"/>
  <c r="AH25" i="14" s="1"/>
  <c r="AG25" i="14"/>
  <c r="AI25" i="14"/>
  <c r="V26" i="14"/>
  <c r="W26" i="14" s="1"/>
  <c r="Z26" i="14" s="1"/>
  <c r="X26" i="14"/>
  <c r="Y26" i="14"/>
  <c r="AB26" i="14"/>
  <c r="AC26" i="14"/>
  <c r="AD26" i="14"/>
  <c r="AF26" i="14"/>
  <c r="AG26" i="14"/>
  <c r="AH26" i="14"/>
  <c r="AI26" i="14"/>
  <c r="V27" i="14"/>
  <c r="AJ27" i="14" s="1"/>
  <c r="W27" i="14"/>
  <c r="Z27" i="14" s="1"/>
  <c r="AA27" i="14" s="1"/>
  <c r="X27" i="14"/>
  <c r="Y27" i="14"/>
  <c r="AB27" i="14"/>
  <c r="AC27" i="14"/>
  <c r="AD27" i="14"/>
  <c r="AE27" i="14"/>
  <c r="AF27" i="14"/>
  <c r="AG27" i="14"/>
  <c r="AH27" i="14"/>
  <c r="AI27" i="14"/>
  <c r="V28" i="14"/>
  <c r="W28" i="14"/>
  <c r="Z28" i="14" s="1"/>
  <c r="AA28" i="14" s="1"/>
  <c r="X28" i="14"/>
  <c r="Y28" i="14"/>
  <c r="AB28" i="14"/>
  <c r="AB37" i="14" s="1"/>
  <c r="AM32" i="14" s="1"/>
  <c r="AS33" i="14" s="1"/>
  <c r="AS34" i="14" s="1"/>
  <c r="AC28" i="14"/>
  <c r="AD28" i="14"/>
  <c r="AE28" i="14"/>
  <c r="AF28" i="14"/>
  <c r="AH28" i="14" s="1"/>
  <c r="AG28" i="14"/>
  <c r="AI28" i="14"/>
  <c r="AJ28" i="14"/>
  <c r="V29" i="14"/>
  <c r="W29" i="14"/>
  <c r="Z29" i="14" s="1"/>
  <c r="X29" i="14"/>
  <c r="Y29" i="14"/>
  <c r="AA29" i="14" s="1"/>
  <c r="AB29" i="14"/>
  <c r="AC29" i="14"/>
  <c r="AE29" i="14" s="1"/>
  <c r="AJ29" i="14" s="1"/>
  <c r="AD29" i="14"/>
  <c r="AF29" i="14"/>
  <c r="AH29" i="14" s="1"/>
  <c r="AG29" i="14"/>
  <c r="AI29" i="14"/>
  <c r="V30" i="14"/>
  <c r="W30" i="14" s="1"/>
  <c r="X30" i="14"/>
  <c r="Y30" i="14"/>
  <c r="Z30" i="14"/>
  <c r="AB30" i="14"/>
  <c r="AC30" i="14"/>
  <c r="AD30" i="14"/>
  <c r="AF30" i="14"/>
  <c r="AG30" i="14"/>
  <c r="AH30" i="14"/>
  <c r="AI30" i="14"/>
  <c r="V31" i="14"/>
  <c r="AJ31" i="14" s="1"/>
  <c r="W31" i="14"/>
  <c r="X31" i="14"/>
  <c r="Y31" i="14"/>
  <c r="Z31" i="14"/>
  <c r="AA31" i="14"/>
  <c r="AB31" i="14"/>
  <c r="AC31" i="14"/>
  <c r="AD31" i="14"/>
  <c r="AE31" i="14"/>
  <c r="AF31" i="14"/>
  <c r="AG31" i="14"/>
  <c r="AH31" i="14"/>
  <c r="AI31" i="14"/>
  <c r="V32" i="14"/>
  <c r="W32" i="14"/>
  <c r="X32" i="14"/>
  <c r="Y32" i="14"/>
  <c r="Z32" i="14"/>
  <c r="AA32" i="14"/>
  <c r="AB32" i="14"/>
  <c r="AC32" i="14"/>
  <c r="AD32" i="14"/>
  <c r="AE32" i="14"/>
  <c r="AF32" i="14"/>
  <c r="AG32" i="14"/>
  <c r="AH32" i="14"/>
  <c r="AI32" i="14"/>
  <c r="AJ32" i="14"/>
  <c r="V33" i="14"/>
  <c r="W33" i="14"/>
  <c r="X33" i="14"/>
  <c r="Y33" i="14"/>
  <c r="Z33" i="14"/>
  <c r="AA33" i="14"/>
  <c r="AB33" i="14"/>
  <c r="AC33" i="14"/>
  <c r="AD33" i="14"/>
  <c r="AE33" i="14"/>
  <c r="AF33" i="14"/>
  <c r="AG33" i="14"/>
  <c r="AH33" i="14"/>
  <c r="AI33" i="14"/>
  <c r="AJ33" i="14"/>
  <c r="V34" i="14"/>
  <c r="W34" i="14" s="1"/>
  <c r="X34" i="14"/>
  <c r="Y34" i="14"/>
  <c r="Z34" i="14"/>
  <c r="AB34" i="14"/>
  <c r="AC34" i="14"/>
  <c r="AD34" i="14"/>
  <c r="AF34" i="14"/>
  <c r="AG34" i="14"/>
  <c r="AH34" i="14"/>
  <c r="AI34" i="14"/>
  <c r="V35" i="14"/>
  <c r="AJ35" i="14" s="1"/>
  <c r="W35" i="14"/>
  <c r="X35" i="14"/>
  <c r="Y35" i="14"/>
  <c r="AA35" i="14"/>
  <c r="AB35" i="14"/>
  <c r="AC35" i="14"/>
  <c r="AD35" i="14"/>
  <c r="AE35" i="14"/>
  <c r="AF35" i="14"/>
  <c r="AG35" i="14"/>
  <c r="AH35" i="14"/>
  <c r="AI35" i="14"/>
  <c r="V36" i="14"/>
  <c r="W36" i="14"/>
  <c r="X36" i="14"/>
  <c r="Y36" i="14"/>
  <c r="Z36" i="14"/>
  <c r="AA36" i="14"/>
  <c r="AB36" i="14"/>
  <c r="AC36" i="14"/>
  <c r="AD36" i="14"/>
  <c r="AE36" i="14"/>
  <c r="AF36" i="14"/>
  <c r="AG36" i="14"/>
  <c r="AH36" i="14"/>
  <c r="AI36" i="14"/>
  <c r="AJ36" i="14"/>
  <c r="AI24" i="14"/>
  <c r="AG24" i="14"/>
  <c r="AF24" i="14"/>
  <c r="AD24" i="14"/>
  <c r="AC24" i="14"/>
  <c r="AB24" i="14"/>
  <c r="Y24" i="14"/>
  <c r="X24" i="14"/>
  <c r="V24" i="14"/>
  <c r="AJ24" i="14" s="1"/>
  <c r="AV97" i="15"/>
  <c r="AX97" i="15"/>
  <c r="G18" i="6" s="1"/>
  <c r="AB71" i="15"/>
  <c r="AM66" i="15" s="1"/>
  <c r="AS67" i="15" s="1"/>
  <c r="AS68" i="15" s="1"/>
  <c r="AB54" i="15"/>
  <c r="AM49" i="15" s="1"/>
  <c r="AS50" i="15" s="1"/>
  <c r="AS51" i="15" s="1"/>
  <c r="AV21" i="15"/>
  <c r="AV20" i="15"/>
  <c r="AU20" i="15"/>
  <c r="AT20" i="15"/>
  <c r="AT21" i="15" s="1"/>
  <c r="AS20" i="15"/>
  <c r="AS21" i="15" s="1"/>
  <c r="AV19" i="15"/>
  <c r="AU19" i="15"/>
  <c r="AT19" i="15"/>
  <c r="AS19" i="15"/>
  <c r="AR19" i="15"/>
  <c r="AV18" i="15"/>
  <c r="AU18" i="15"/>
  <c r="AT18" i="15"/>
  <c r="AS18" i="15"/>
  <c r="AR18" i="15"/>
  <c r="AV97" i="14"/>
  <c r="AS92" i="14"/>
  <c r="AX97" i="14" s="1"/>
  <c r="AB88" i="14"/>
  <c r="AM83" i="14" s="1"/>
  <c r="AS84" i="14" s="1"/>
  <c r="AS85" i="14" s="1"/>
  <c r="AB71" i="14"/>
  <c r="AM66" i="14" s="1"/>
  <c r="AS67" i="14" s="1"/>
  <c r="AS68" i="14" s="1"/>
  <c r="AV20" i="14"/>
  <c r="AV21" i="14" s="1"/>
  <c r="AU20" i="14"/>
  <c r="AT20" i="14"/>
  <c r="AT21" i="14" s="1"/>
  <c r="AS20" i="14"/>
  <c r="AS21" i="14" s="1"/>
  <c r="AV19" i="14"/>
  <c r="AU19" i="14"/>
  <c r="AT19" i="14"/>
  <c r="AS19" i="14"/>
  <c r="AR19" i="14"/>
  <c r="AI19" i="14"/>
  <c r="AG19" i="14"/>
  <c r="AF19" i="14"/>
  <c r="AD19" i="14"/>
  <c r="AC19" i="14"/>
  <c r="AB19" i="14"/>
  <c r="Y19" i="14"/>
  <c r="X19" i="14"/>
  <c r="V19" i="14"/>
  <c r="AH19" i="14" s="1"/>
  <c r="AV18" i="14"/>
  <c r="AU18" i="14"/>
  <c r="AT18" i="14"/>
  <c r="AS18" i="14"/>
  <c r="AR18" i="14"/>
  <c r="AI18" i="14"/>
  <c r="AG18" i="14"/>
  <c r="AF18" i="14"/>
  <c r="AD18" i="14"/>
  <c r="AC18" i="14"/>
  <c r="AB18" i="14"/>
  <c r="Y18" i="14"/>
  <c r="X18" i="14"/>
  <c r="V18" i="14"/>
  <c r="Z18" i="14" s="1"/>
  <c r="AI17" i="14"/>
  <c r="AG17" i="14"/>
  <c r="AF17" i="14"/>
  <c r="AE17" i="14"/>
  <c r="AD17" i="14"/>
  <c r="AC17" i="14"/>
  <c r="AB17" i="14"/>
  <c r="AA17" i="14"/>
  <c r="Y17" i="14"/>
  <c r="X17" i="14"/>
  <c r="W17" i="14"/>
  <c r="V17" i="14"/>
  <c r="AJ17" i="14" s="1"/>
  <c r="AI16" i="14"/>
  <c r="AG16" i="14"/>
  <c r="AF16" i="14"/>
  <c r="AD16" i="14"/>
  <c r="AC16" i="14"/>
  <c r="AB16" i="14"/>
  <c r="Y16" i="14"/>
  <c r="X16" i="14"/>
  <c r="W16" i="14"/>
  <c r="V16" i="14"/>
  <c r="AJ16" i="14" s="1"/>
  <c r="AI15" i="14"/>
  <c r="AG15" i="14"/>
  <c r="AF15" i="14"/>
  <c r="AD15" i="14"/>
  <c r="AC15" i="14"/>
  <c r="AB15" i="14"/>
  <c r="Y15" i="14"/>
  <c r="X15" i="14"/>
  <c r="W15" i="14"/>
  <c r="V15" i="14"/>
  <c r="AI14" i="14"/>
  <c r="AG14" i="14"/>
  <c r="AF14" i="14"/>
  <c r="AD14" i="14"/>
  <c r="AC14" i="14"/>
  <c r="AB14" i="14"/>
  <c r="Y14" i="14"/>
  <c r="X14" i="14"/>
  <c r="V14" i="14"/>
  <c r="AE14" i="14" s="1"/>
  <c r="AI13" i="14"/>
  <c r="AG13" i="14"/>
  <c r="AF13" i="14"/>
  <c r="AD13" i="14"/>
  <c r="AC13" i="14"/>
  <c r="AB13" i="14"/>
  <c r="Y13" i="14"/>
  <c r="X13" i="14"/>
  <c r="V13" i="14"/>
  <c r="AH13" i="14" s="1"/>
  <c r="AI12" i="14"/>
  <c r="AG12" i="14"/>
  <c r="AF12" i="14"/>
  <c r="AD12" i="14"/>
  <c r="AC12" i="14"/>
  <c r="AB12" i="14"/>
  <c r="Y12" i="14"/>
  <c r="X12" i="14"/>
  <c r="V12" i="14"/>
  <c r="AI11" i="14"/>
  <c r="AG11" i="14"/>
  <c r="AF11" i="14"/>
  <c r="AD11" i="14"/>
  <c r="AC11" i="14"/>
  <c r="AB11" i="14"/>
  <c r="Y11" i="14"/>
  <c r="X11" i="14"/>
  <c r="W11" i="14"/>
  <c r="V11" i="14"/>
  <c r="AI10" i="14"/>
  <c r="AG10" i="14"/>
  <c r="AF10" i="14"/>
  <c r="AD10" i="14"/>
  <c r="AC10" i="14"/>
  <c r="AB10" i="14"/>
  <c r="Y10" i="14"/>
  <c r="X10" i="14"/>
  <c r="V10" i="14"/>
  <c r="AE10" i="14" s="1"/>
  <c r="AI9" i="14"/>
  <c r="AG9" i="14"/>
  <c r="AF9" i="14"/>
  <c r="AD9" i="14"/>
  <c r="AC9" i="14"/>
  <c r="AB9" i="14"/>
  <c r="Y9" i="14"/>
  <c r="X9" i="14"/>
  <c r="W9" i="14"/>
  <c r="V9" i="14"/>
  <c r="AI8" i="14"/>
  <c r="AG8" i="14"/>
  <c r="AF8" i="14"/>
  <c r="AD8" i="14"/>
  <c r="AC8" i="14"/>
  <c r="AB8" i="14"/>
  <c r="Y8" i="14"/>
  <c r="X8" i="14"/>
  <c r="V8" i="14"/>
  <c r="AI7" i="14"/>
  <c r="AG7" i="14"/>
  <c r="AF7" i="14"/>
  <c r="AD7" i="14"/>
  <c r="AC7" i="14"/>
  <c r="AB7" i="14"/>
  <c r="Y7" i="14"/>
  <c r="X7" i="14"/>
  <c r="W7" i="14"/>
  <c r="V7" i="14"/>
  <c r="AJ7" i="14" s="1"/>
  <c r="D18" i="6"/>
  <c r="E18" i="6"/>
  <c r="H18" i="6"/>
  <c r="D17" i="6"/>
  <c r="E17" i="6"/>
  <c r="G17" i="6"/>
  <c r="H17" i="6"/>
  <c r="D16" i="6"/>
  <c r="F16" i="6"/>
  <c r="G16" i="6"/>
  <c r="H16" i="6"/>
  <c r="C16" i="6"/>
  <c r="D15" i="6"/>
  <c r="F15" i="6"/>
  <c r="G15" i="6"/>
  <c r="H15" i="6"/>
  <c r="D14" i="6"/>
  <c r="F14" i="6"/>
  <c r="D13" i="6"/>
  <c r="F13" i="6"/>
  <c r="G13" i="6"/>
  <c r="C13" i="6"/>
  <c r="C14" i="6"/>
  <c r="C15" i="6"/>
  <c r="AE20" i="13"/>
  <c r="AX97" i="13"/>
  <c r="V8" i="13"/>
  <c r="W8" i="13" s="1"/>
  <c r="X8" i="13"/>
  <c r="Y8" i="13"/>
  <c r="Z8" i="13"/>
  <c r="AB8" i="13"/>
  <c r="AC8" i="13"/>
  <c r="AD8" i="13"/>
  <c r="AF8" i="13"/>
  <c r="AG8" i="13"/>
  <c r="AH8" i="13"/>
  <c r="AI8" i="13"/>
  <c r="AJ8" i="13"/>
  <c r="V9" i="13"/>
  <c r="AJ9" i="13" s="1"/>
  <c r="W9" i="13"/>
  <c r="X9" i="13"/>
  <c r="Y9" i="13"/>
  <c r="Z9" i="13"/>
  <c r="AA9" i="13"/>
  <c r="AB9" i="13"/>
  <c r="AC9" i="13"/>
  <c r="AD9" i="13"/>
  <c r="AE9" i="13"/>
  <c r="AF9" i="13"/>
  <c r="AG9" i="13"/>
  <c r="AH9" i="13"/>
  <c r="AI9" i="13"/>
  <c r="V10" i="13"/>
  <c r="W10" i="13"/>
  <c r="X10" i="13"/>
  <c r="Y10" i="13"/>
  <c r="Z10" i="13"/>
  <c r="AA10" i="13"/>
  <c r="AB10" i="13"/>
  <c r="AC10" i="13"/>
  <c r="AD10" i="13"/>
  <c r="AE10" i="13"/>
  <c r="AF10" i="13"/>
  <c r="AG10" i="13"/>
  <c r="AH10" i="13"/>
  <c r="AI10" i="13"/>
  <c r="AJ10" i="13"/>
  <c r="V11" i="13"/>
  <c r="W11" i="13"/>
  <c r="X11" i="13"/>
  <c r="Y11" i="13"/>
  <c r="Z11" i="13"/>
  <c r="AA11" i="13"/>
  <c r="AB11" i="13"/>
  <c r="AC11" i="13"/>
  <c r="AD11" i="13"/>
  <c r="AE11" i="13"/>
  <c r="AF11" i="13"/>
  <c r="AG11" i="13"/>
  <c r="AH11" i="13"/>
  <c r="AI11" i="13"/>
  <c r="AJ11" i="13"/>
  <c r="V12" i="13"/>
  <c r="W12" i="13" s="1"/>
  <c r="Z12" i="13" s="1"/>
  <c r="X12" i="13"/>
  <c r="Y12" i="13"/>
  <c r="AB12" i="13"/>
  <c r="AC12" i="13"/>
  <c r="AD12" i="13"/>
  <c r="AF12" i="13"/>
  <c r="AG12" i="13"/>
  <c r="AH12" i="13"/>
  <c r="AI12" i="13"/>
  <c r="V13" i="13"/>
  <c r="AJ13" i="13" s="1"/>
  <c r="W13" i="13"/>
  <c r="Z13" i="13" s="1"/>
  <c r="AA13" i="13" s="1"/>
  <c r="X13" i="13"/>
  <c r="Y13" i="13"/>
  <c r="AB13" i="13"/>
  <c r="AC13" i="13"/>
  <c r="AD13" i="13"/>
  <c r="AE13" i="13"/>
  <c r="AF13" i="13"/>
  <c r="AG13" i="13"/>
  <c r="AH13" i="13"/>
  <c r="AI13" i="13"/>
  <c r="V14" i="13"/>
  <c r="W14" i="13"/>
  <c r="Z14" i="13" s="1"/>
  <c r="AA14" i="13" s="1"/>
  <c r="X14" i="13"/>
  <c r="Y14" i="13"/>
  <c r="AB14" i="13"/>
  <c r="AC14" i="13"/>
  <c r="AE14" i="13" s="1"/>
  <c r="AJ14" i="13" s="1"/>
  <c r="AD14" i="13"/>
  <c r="AF14" i="13"/>
  <c r="AH14" i="13" s="1"/>
  <c r="AG14" i="13"/>
  <c r="AI14" i="13"/>
  <c r="V15" i="13"/>
  <c r="W15" i="13"/>
  <c r="Z15" i="13" s="1"/>
  <c r="X15" i="13"/>
  <c r="Y15" i="13"/>
  <c r="AB15" i="13"/>
  <c r="AC15" i="13"/>
  <c r="AE15" i="13" s="1"/>
  <c r="AJ15" i="13" s="1"/>
  <c r="AD15" i="13"/>
  <c r="AF15" i="13"/>
  <c r="AH15" i="13" s="1"/>
  <c r="AG15" i="13"/>
  <c r="AI15" i="13"/>
  <c r="V16" i="13"/>
  <c r="W16" i="13" s="1"/>
  <c r="Z16" i="13" s="1"/>
  <c r="X16" i="13"/>
  <c r="Y16" i="13"/>
  <c r="AB16" i="13"/>
  <c r="AC16" i="13"/>
  <c r="AD16" i="13"/>
  <c r="AF16" i="13"/>
  <c r="AG16" i="13"/>
  <c r="AH16" i="13"/>
  <c r="AI16" i="13"/>
  <c r="V17" i="13"/>
  <c r="AJ17" i="13" s="1"/>
  <c r="W17" i="13"/>
  <c r="Z17" i="13" s="1"/>
  <c r="AA17" i="13" s="1"/>
  <c r="X17" i="13"/>
  <c r="Y17" i="13"/>
  <c r="AB17" i="13"/>
  <c r="AC17" i="13"/>
  <c r="AD17" i="13"/>
  <c r="AE17" i="13"/>
  <c r="AF17" i="13"/>
  <c r="AG17" i="13"/>
  <c r="AH17" i="13"/>
  <c r="AI17" i="13"/>
  <c r="V18" i="13"/>
  <c r="W18" i="13"/>
  <c r="Z18" i="13" s="1"/>
  <c r="AA18" i="13" s="1"/>
  <c r="X18" i="13"/>
  <c r="Y18" i="13"/>
  <c r="AB18" i="13"/>
  <c r="AF18" i="13"/>
  <c r="AH18" i="13" s="1"/>
  <c r="AG18" i="13"/>
  <c r="AI18" i="13"/>
  <c r="V19" i="13"/>
  <c r="W19" i="13"/>
  <c r="Z19" i="13" s="1"/>
  <c r="X19" i="13"/>
  <c r="Y19" i="13"/>
  <c r="AB19" i="13"/>
  <c r="AC19" i="13"/>
  <c r="AE19" i="13" s="1"/>
  <c r="AJ19" i="13" s="1"/>
  <c r="AD19" i="13"/>
  <c r="AF19" i="13"/>
  <c r="AH19" i="13" s="1"/>
  <c r="AG19" i="13"/>
  <c r="AI19" i="13"/>
  <c r="V25" i="13"/>
  <c r="W25" i="13" s="1"/>
  <c r="X25" i="13"/>
  <c r="Y25" i="13"/>
  <c r="Z25" i="13"/>
  <c r="AB25" i="13"/>
  <c r="AC25" i="13"/>
  <c r="AD25" i="13"/>
  <c r="AF25" i="13"/>
  <c r="AG25" i="13"/>
  <c r="AH25" i="13"/>
  <c r="AI25" i="13"/>
  <c r="AJ25" i="13"/>
  <c r="V26" i="13"/>
  <c r="W26" i="13" s="1"/>
  <c r="X26" i="13"/>
  <c r="Y26" i="13"/>
  <c r="AB26" i="13"/>
  <c r="AC26" i="13"/>
  <c r="AD26" i="13"/>
  <c r="AF26" i="13"/>
  <c r="AG26" i="13"/>
  <c r="AI26" i="13"/>
  <c r="V27" i="13"/>
  <c r="AJ27" i="13" s="1"/>
  <c r="W27" i="13"/>
  <c r="X27" i="13"/>
  <c r="Y27" i="13"/>
  <c r="Z27" i="13"/>
  <c r="AA27" i="13"/>
  <c r="AB27" i="13"/>
  <c r="AC27" i="13"/>
  <c r="AD27" i="13"/>
  <c r="AE27" i="13"/>
  <c r="AF27" i="13"/>
  <c r="AG27" i="13"/>
  <c r="AH27" i="13"/>
  <c r="AI27" i="13"/>
  <c r="V28" i="13"/>
  <c r="W28" i="13"/>
  <c r="X28" i="13"/>
  <c r="Y28" i="13"/>
  <c r="Z28" i="13"/>
  <c r="AA28" i="13"/>
  <c r="AB28" i="13"/>
  <c r="AB37" i="13" s="1"/>
  <c r="AM32" i="13" s="1"/>
  <c r="AS33" i="13" s="1"/>
  <c r="AS34" i="13" s="1"/>
  <c r="AC28" i="13"/>
  <c r="AD28" i="13"/>
  <c r="AE28" i="13"/>
  <c r="AF28" i="13"/>
  <c r="AG28" i="13"/>
  <c r="AH28" i="13"/>
  <c r="AI28" i="13"/>
  <c r="AJ28" i="13"/>
  <c r="V29" i="13"/>
  <c r="W29" i="13" s="1"/>
  <c r="Z29" i="13" s="1"/>
  <c r="X29" i="13"/>
  <c r="Y29" i="13"/>
  <c r="AB29" i="13"/>
  <c r="AC29" i="13"/>
  <c r="AD29" i="13"/>
  <c r="AF29" i="13"/>
  <c r="AH29" i="13" s="1"/>
  <c r="AG29" i="13"/>
  <c r="AI29" i="13"/>
  <c r="V30" i="13"/>
  <c r="W30" i="13" s="1"/>
  <c r="X30" i="13"/>
  <c r="Y30" i="13"/>
  <c r="AB30" i="13"/>
  <c r="AC30" i="13"/>
  <c r="AD30" i="13"/>
  <c r="AF30" i="13"/>
  <c r="AG30" i="13"/>
  <c r="AI30" i="13"/>
  <c r="V31" i="13"/>
  <c r="AJ31" i="13" s="1"/>
  <c r="W31" i="13"/>
  <c r="Z31" i="13" s="1"/>
  <c r="AA31" i="13" s="1"/>
  <c r="X31" i="13"/>
  <c r="Y31" i="13"/>
  <c r="AB31" i="13"/>
  <c r="AC31" i="13"/>
  <c r="AD31" i="13"/>
  <c r="AE31" i="13"/>
  <c r="AF31" i="13"/>
  <c r="AG31" i="13"/>
  <c r="AH31" i="13"/>
  <c r="AI31" i="13"/>
  <c r="V32" i="13"/>
  <c r="W32" i="13"/>
  <c r="Z32" i="13" s="1"/>
  <c r="AA32" i="13" s="1"/>
  <c r="X32" i="13"/>
  <c r="Y32" i="13"/>
  <c r="AB32" i="13"/>
  <c r="AC32" i="13"/>
  <c r="AD32" i="13"/>
  <c r="AE32" i="13"/>
  <c r="AF32" i="13"/>
  <c r="AH32" i="13" s="1"/>
  <c r="AG32" i="13"/>
  <c r="AI32" i="13"/>
  <c r="AJ32" i="13"/>
  <c r="V33" i="13"/>
  <c r="W33" i="13" s="1"/>
  <c r="Z33" i="13" s="1"/>
  <c r="X33" i="13"/>
  <c r="Y33" i="13"/>
  <c r="AB33" i="13"/>
  <c r="AC33" i="13"/>
  <c r="AD33" i="13"/>
  <c r="AF33" i="13"/>
  <c r="AH33" i="13" s="1"/>
  <c r="AG33" i="13"/>
  <c r="AI33" i="13"/>
  <c r="V34" i="13"/>
  <c r="W34" i="13" s="1"/>
  <c r="X34" i="13"/>
  <c r="Y34" i="13"/>
  <c r="AB34" i="13"/>
  <c r="AC34" i="13"/>
  <c r="AD34" i="13"/>
  <c r="AF34" i="13"/>
  <c r="AG34" i="13"/>
  <c r="AI34" i="13"/>
  <c r="V35" i="13"/>
  <c r="AJ35" i="13" s="1"/>
  <c r="W35" i="13"/>
  <c r="Z35" i="13" s="1"/>
  <c r="AA35" i="13" s="1"/>
  <c r="X35" i="13"/>
  <c r="Y35" i="13"/>
  <c r="AB35" i="13"/>
  <c r="AC35" i="13"/>
  <c r="AD35" i="13"/>
  <c r="AE35" i="13"/>
  <c r="AF35" i="13"/>
  <c r="AG35" i="13"/>
  <c r="AH35" i="13"/>
  <c r="AI35" i="13"/>
  <c r="V36" i="13"/>
  <c r="W36" i="13"/>
  <c r="Z36" i="13" s="1"/>
  <c r="AA36" i="13" s="1"/>
  <c r="X36" i="13"/>
  <c r="Y36" i="13"/>
  <c r="AB36" i="13"/>
  <c r="AC36" i="13"/>
  <c r="AD36" i="13"/>
  <c r="AE36" i="13"/>
  <c r="AF36" i="13"/>
  <c r="AH36" i="13" s="1"/>
  <c r="AG36" i="13"/>
  <c r="AI36" i="13"/>
  <c r="AJ36" i="13"/>
  <c r="V42" i="13"/>
  <c r="W42" i="13" s="1"/>
  <c r="X42" i="13"/>
  <c r="Y42" i="13"/>
  <c r="Z42" i="13"/>
  <c r="AB42" i="13"/>
  <c r="AC42" i="13"/>
  <c r="AD42" i="13"/>
  <c r="AF42" i="13"/>
  <c r="AG42" i="13"/>
  <c r="AH42" i="13"/>
  <c r="AI42" i="13"/>
  <c r="AJ42" i="13"/>
  <c r="V43" i="13"/>
  <c r="W43" i="13"/>
  <c r="X43" i="13"/>
  <c r="Y43" i="13"/>
  <c r="Z43" i="13"/>
  <c r="AA43" i="13"/>
  <c r="AB43" i="13"/>
  <c r="AC43" i="13"/>
  <c r="AD43" i="13"/>
  <c r="AE43" i="13"/>
  <c r="AF43" i="13"/>
  <c r="AG43" i="13"/>
  <c r="AH43" i="13"/>
  <c r="AI43" i="13"/>
  <c r="AJ43" i="13"/>
  <c r="V44" i="13"/>
  <c r="W44" i="13" s="1"/>
  <c r="Z44" i="13" s="1"/>
  <c r="X44" i="13"/>
  <c r="Y44" i="13"/>
  <c r="AB44" i="13"/>
  <c r="AC44" i="13"/>
  <c r="AD44" i="13"/>
  <c r="AE44" i="13"/>
  <c r="AF44" i="13"/>
  <c r="AG44" i="13"/>
  <c r="AH44" i="13"/>
  <c r="AI44" i="13"/>
  <c r="AJ44" i="13" s="1"/>
  <c r="V45" i="13"/>
  <c r="W45" i="13"/>
  <c r="Z45" i="13" s="1"/>
  <c r="AA45" i="13" s="1"/>
  <c r="X45" i="13"/>
  <c r="Y45" i="13"/>
  <c r="AB45" i="13"/>
  <c r="AC45" i="13"/>
  <c r="AD45" i="13"/>
  <c r="AE45" i="13"/>
  <c r="AF45" i="13"/>
  <c r="AH45" i="13" s="1"/>
  <c r="AG45" i="13"/>
  <c r="AI45" i="13"/>
  <c r="AJ45" i="13" s="1"/>
  <c r="V46" i="13"/>
  <c r="W46" i="13" s="1"/>
  <c r="Z46" i="13" s="1"/>
  <c r="X46" i="13"/>
  <c r="Y46" i="13"/>
  <c r="AB46" i="13"/>
  <c r="AC46" i="13"/>
  <c r="AD46" i="13"/>
  <c r="AF46" i="13"/>
  <c r="AH46" i="13" s="1"/>
  <c r="AG46" i="13"/>
  <c r="AI46" i="13"/>
  <c r="V47" i="13"/>
  <c r="W47" i="13" s="1"/>
  <c r="Z47" i="13" s="1"/>
  <c r="X47" i="13"/>
  <c r="Y47" i="13"/>
  <c r="AB47" i="13"/>
  <c r="AC47" i="13"/>
  <c r="AD47" i="13"/>
  <c r="AF47" i="13"/>
  <c r="AG47" i="13"/>
  <c r="AH47" i="13" s="1"/>
  <c r="AI47" i="13"/>
  <c r="V48" i="13"/>
  <c r="W48" i="13" s="1"/>
  <c r="Z48" i="13" s="1"/>
  <c r="X48" i="13"/>
  <c r="Y48" i="13"/>
  <c r="AB48" i="13"/>
  <c r="AC48" i="13"/>
  <c r="AD48" i="13"/>
  <c r="AF48" i="13"/>
  <c r="AG48" i="13"/>
  <c r="AH48" i="13"/>
  <c r="AI48" i="13"/>
  <c r="V49" i="13"/>
  <c r="W49" i="13"/>
  <c r="Z49" i="13" s="1"/>
  <c r="AA49" i="13" s="1"/>
  <c r="X49" i="13"/>
  <c r="Y49" i="13"/>
  <c r="AB49" i="13"/>
  <c r="AC49" i="13"/>
  <c r="AD49" i="13"/>
  <c r="AE49" i="13"/>
  <c r="AF49" i="13"/>
  <c r="AH49" i="13" s="1"/>
  <c r="AG49" i="13"/>
  <c r="AI49" i="13"/>
  <c r="AJ49" i="13" s="1"/>
  <c r="V50" i="13"/>
  <c r="W50" i="13" s="1"/>
  <c r="Z50" i="13" s="1"/>
  <c r="X50" i="13"/>
  <c r="Y50" i="13"/>
  <c r="AB50" i="13"/>
  <c r="AC50" i="13"/>
  <c r="AD50" i="13"/>
  <c r="AF50" i="13"/>
  <c r="AH50" i="13" s="1"/>
  <c r="AG50" i="13"/>
  <c r="AI50" i="13"/>
  <c r="V51" i="13"/>
  <c r="W51" i="13" s="1"/>
  <c r="Z51" i="13" s="1"/>
  <c r="X51" i="13"/>
  <c r="Y51" i="13"/>
  <c r="AB51" i="13"/>
  <c r="AC51" i="13"/>
  <c r="AE51" i="13" s="1"/>
  <c r="AD51" i="13"/>
  <c r="AF51" i="13"/>
  <c r="AG51" i="13"/>
  <c r="AH51" i="13" s="1"/>
  <c r="AI51" i="13"/>
  <c r="V52" i="13"/>
  <c r="W52" i="13" s="1"/>
  <c r="X52" i="13"/>
  <c r="Y52" i="13"/>
  <c r="Z52" i="13"/>
  <c r="AB52" i="13"/>
  <c r="AC52" i="13"/>
  <c r="AD52" i="13"/>
  <c r="AF52" i="13"/>
  <c r="AG52" i="13"/>
  <c r="AH52" i="13"/>
  <c r="AI52" i="13"/>
  <c r="AJ52" i="13"/>
  <c r="V53" i="13"/>
  <c r="W53" i="13"/>
  <c r="X53" i="13"/>
  <c r="Y53" i="13"/>
  <c r="Z53" i="13"/>
  <c r="AA53" i="13"/>
  <c r="AB53" i="13"/>
  <c r="AC53" i="13"/>
  <c r="AD53" i="13"/>
  <c r="AE53" i="13"/>
  <c r="AF53" i="13"/>
  <c r="AG53" i="13"/>
  <c r="AH53" i="13"/>
  <c r="AI53" i="13"/>
  <c r="AJ53" i="13"/>
  <c r="V59" i="13"/>
  <c r="W59" i="13"/>
  <c r="X59" i="13"/>
  <c r="Y59" i="13"/>
  <c r="Z59" i="13"/>
  <c r="AA59" i="13"/>
  <c r="AB59" i="13"/>
  <c r="AC59" i="13"/>
  <c r="AD59" i="13"/>
  <c r="AE59" i="13"/>
  <c r="AF59" i="13"/>
  <c r="AG59" i="13"/>
  <c r="AH59" i="13"/>
  <c r="AI59" i="13"/>
  <c r="AJ59" i="13"/>
  <c r="V60" i="13"/>
  <c r="W60" i="13" s="1"/>
  <c r="X60" i="13"/>
  <c r="Y60" i="13"/>
  <c r="AB60" i="13"/>
  <c r="AC60" i="13"/>
  <c r="AD60" i="13"/>
  <c r="AF60" i="13"/>
  <c r="AG60" i="13"/>
  <c r="AI60" i="13"/>
  <c r="V61" i="13"/>
  <c r="W61" i="13"/>
  <c r="X61" i="13"/>
  <c r="Y61" i="13"/>
  <c r="Z61" i="13"/>
  <c r="AA61" i="13"/>
  <c r="AB61" i="13"/>
  <c r="AC61" i="13"/>
  <c r="AD61" i="13"/>
  <c r="AE61" i="13"/>
  <c r="AF61" i="13"/>
  <c r="AG61" i="13"/>
  <c r="AH61" i="13"/>
  <c r="AI61" i="13"/>
  <c r="AJ61" i="13"/>
  <c r="V62" i="13"/>
  <c r="W62" i="13" s="1"/>
  <c r="X62" i="13"/>
  <c r="Y62" i="13"/>
  <c r="Z62" i="13"/>
  <c r="AB62" i="13"/>
  <c r="AB71" i="13" s="1"/>
  <c r="AM66" i="13" s="1"/>
  <c r="AS67" i="13" s="1"/>
  <c r="AS68" i="13" s="1"/>
  <c r="AC62" i="13"/>
  <c r="AD62" i="13"/>
  <c r="AF62" i="13"/>
  <c r="AG62" i="13"/>
  <c r="AH62" i="13"/>
  <c r="AI62" i="13"/>
  <c r="AJ62" i="13"/>
  <c r="V63" i="13"/>
  <c r="W63" i="13"/>
  <c r="Z63" i="13" s="1"/>
  <c r="X63" i="13"/>
  <c r="Y63" i="13"/>
  <c r="AB63" i="13"/>
  <c r="AC63" i="13"/>
  <c r="AE63" i="13" s="1"/>
  <c r="AD63" i="13"/>
  <c r="AF63" i="13"/>
  <c r="AG63" i="13"/>
  <c r="AH63" i="13" s="1"/>
  <c r="AI63" i="13"/>
  <c r="AJ63" i="13" s="1"/>
  <c r="V64" i="13"/>
  <c r="W64" i="13" s="1"/>
  <c r="X64" i="13"/>
  <c r="Y64" i="13"/>
  <c r="AB64" i="13"/>
  <c r="AC64" i="13"/>
  <c r="AD64" i="13"/>
  <c r="AF64" i="13"/>
  <c r="AG64" i="13"/>
  <c r="AH64" i="13"/>
  <c r="AI64" i="13"/>
  <c r="V65" i="13"/>
  <c r="W65" i="13"/>
  <c r="Z65" i="13" s="1"/>
  <c r="AA65" i="13" s="1"/>
  <c r="X65" i="13"/>
  <c r="Y65" i="13"/>
  <c r="AB65" i="13"/>
  <c r="AC65" i="13"/>
  <c r="AD65" i="13"/>
  <c r="AE65" i="13"/>
  <c r="AF65" i="13"/>
  <c r="AH65" i="13" s="1"/>
  <c r="AG65" i="13"/>
  <c r="AI65" i="13"/>
  <c r="AJ65" i="13" s="1"/>
  <c r="V66" i="13"/>
  <c r="W66" i="13" s="1"/>
  <c r="Z66" i="13" s="1"/>
  <c r="X66" i="13"/>
  <c r="Y66" i="13"/>
  <c r="AB66" i="13"/>
  <c r="AC66" i="13"/>
  <c r="AD66" i="13"/>
  <c r="AF66" i="13"/>
  <c r="AH66" i="13" s="1"/>
  <c r="AG66" i="13"/>
  <c r="AI66" i="13"/>
  <c r="V67" i="13"/>
  <c r="AJ67" i="13" s="1"/>
  <c r="W67" i="13"/>
  <c r="Z67" i="13" s="1"/>
  <c r="X67" i="13"/>
  <c r="Y67" i="13"/>
  <c r="AB67" i="13"/>
  <c r="AC67" i="13"/>
  <c r="AE67" i="13" s="1"/>
  <c r="AD67" i="13"/>
  <c r="AF67" i="13"/>
  <c r="AG67" i="13"/>
  <c r="AH67" i="13" s="1"/>
  <c r="AI67" i="13"/>
  <c r="V68" i="13"/>
  <c r="W68" i="13" s="1"/>
  <c r="X68" i="13"/>
  <c r="Y68" i="13"/>
  <c r="AB68" i="13"/>
  <c r="AC68" i="13"/>
  <c r="AD68" i="13"/>
  <c r="AF68" i="13"/>
  <c r="AG68" i="13"/>
  <c r="AH68" i="13"/>
  <c r="AI68" i="13"/>
  <c r="V69" i="13"/>
  <c r="W69" i="13"/>
  <c r="Z69" i="13" s="1"/>
  <c r="AA69" i="13" s="1"/>
  <c r="X69" i="13"/>
  <c r="Y69" i="13"/>
  <c r="AB69" i="13"/>
  <c r="AC69" i="13"/>
  <c r="AD69" i="13"/>
  <c r="AE69" i="13" s="1"/>
  <c r="AF69" i="13"/>
  <c r="AG69" i="13"/>
  <c r="AH69" i="13" s="1"/>
  <c r="AI69" i="13"/>
  <c r="V70" i="13"/>
  <c r="W70" i="13" s="1"/>
  <c r="Z70" i="13" s="1"/>
  <c r="X70" i="13"/>
  <c r="Y70" i="13"/>
  <c r="AB70" i="13"/>
  <c r="AC70" i="13"/>
  <c r="AD70" i="13"/>
  <c r="AF70" i="13"/>
  <c r="AH70" i="13" s="1"/>
  <c r="AG70" i="13"/>
  <c r="AI70" i="13"/>
  <c r="V76" i="13"/>
  <c r="W76" i="13" s="1"/>
  <c r="X76" i="13"/>
  <c r="Y76" i="13"/>
  <c r="Z76" i="13"/>
  <c r="AB76" i="13"/>
  <c r="AC76" i="13"/>
  <c r="AD76" i="13"/>
  <c r="AF76" i="13"/>
  <c r="AG76" i="13"/>
  <c r="AH76" i="13"/>
  <c r="AI76" i="13"/>
  <c r="AJ76" i="13"/>
  <c r="V77" i="13"/>
  <c r="W77" i="13" s="1"/>
  <c r="X77" i="13"/>
  <c r="Y77" i="13"/>
  <c r="AB77" i="13"/>
  <c r="AC77" i="13"/>
  <c r="AD77" i="13"/>
  <c r="AF77" i="13"/>
  <c r="AG77" i="13"/>
  <c r="AI77" i="13"/>
  <c r="V78" i="13"/>
  <c r="AJ78" i="13" s="1"/>
  <c r="W78" i="13"/>
  <c r="X78" i="13"/>
  <c r="Y78" i="13"/>
  <c r="Z78" i="13"/>
  <c r="AA78" i="13"/>
  <c r="AB78" i="13"/>
  <c r="AC78" i="13"/>
  <c r="AD78" i="13"/>
  <c r="AE78" i="13"/>
  <c r="AF78" i="13"/>
  <c r="AG78" i="13"/>
  <c r="AH78" i="13"/>
  <c r="AI78" i="13"/>
  <c r="V79" i="13"/>
  <c r="W79" i="13"/>
  <c r="X79" i="13"/>
  <c r="Y79" i="13"/>
  <c r="Z79" i="13"/>
  <c r="AA79" i="13"/>
  <c r="AB79" i="13"/>
  <c r="AB88" i="13" s="1"/>
  <c r="AM83" i="13" s="1"/>
  <c r="AS84" i="13" s="1"/>
  <c r="AS85" i="13" s="1"/>
  <c r="AC79" i="13"/>
  <c r="AD79" i="13"/>
  <c r="AE79" i="13"/>
  <c r="AF79" i="13"/>
  <c r="AG79" i="13"/>
  <c r="AH79" i="13"/>
  <c r="AI79" i="13"/>
  <c r="AJ79" i="13"/>
  <c r="V80" i="13"/>
  <c r="W80" i="13" s="1"/>
  <c r="Z80" i="13" s="1"/>
  <c r="X80" i="13"/>
  <c r="Y80" i="13"/>
  <c r="AB80" i="13"/>
  <c r="AC80" i="13"/>
  <c r="AD80" i="13"/>
  <c r="AF80" i="13"/>
  <c r="AH80" i="13" s="1"/>
  <c r="AG80" i="13"/>
  <c r="AI80" i="13"/>
  <c r="V81" i="13"/>
  <c r="W81" i="13" s="1"/>
  <c r="X81" i="13"/>
  <c r="Y81" i="13"/>
  <c r="AB81" i="13"/>
  <c r="AC81" i="13"/>
  <c r="AD81" i="13"/>
  <c r="AF81" i="13"/>
  <c r="AG81" i="13"/>
  <c r="AI81" i="13"/>
  <c r="V82" i="13"/>
  <c r="AJ82" i="13" s="1"/>
  <c r="W82" i="13"/>
  <c r="Z82" i="13" s="1"/>
  <c r="AA82" i="13" s="1"/>
  <c r="X82" i="13"/>
  <c r="Y82" i="13"/>
  <c r="AB82" i="13"/>
  <c r="AC82" i="13"/>
  <c r="AD82" i="13"/>
  <c r="AE82" i="13"/>
  <c r="AF82" i="13"/>
  <c r="AG82" i="13"/>
  <c r="AH82" i="13"/>
  <c r="AI82" i="13"/>
  <c r="V83" i="13"/>
  <c r="W83" i="13"/>
  <c r="Z83" i="13" s="1"/>
  <c r="AA83" i="13" s="1"/>
  <c r="X83" i="13"/>
  <c r="Y83" i="13"/>
  <c r="AB83" i="13"/>
  <c r="AC83" i="13"/>
  <c r="AD83" i="13"/>
  <c r="AE83" i="13"/>
  <c r="AF83" i="13"/>
  <c r="AH83" i="13" s="1"/>
  <c r="AG83" i="13"/>
  <c r="AI83" i="13"/>
  <c r="AJ83" i="13"/>
  <c r="V84" i="13"/>
  <c r="W84" i="13" s="1"/>
  <c r="Z84" i="13" s="1"/>
  <c r="X84" i="13"/>
  <c r="Y84" i="13"/>
  <c r="AB84" i="13"/>
  <c r="AC84" i="13"/>
  <c r="AD84" i="13"/>
  <c r="AF84" i="13"/>
  <c r="AH84" i="13" s="1"/>
  <c r="AG84" i="13"/>
  <c r="AI84" i="13"/>
  <c r="V85" i="13"/>
  <c r="W85" i="13" s="1"/>
  <c r="X85" i="13"/>
  <c r="Y85" i="13"/>
  <c r="AB85" i="13"/>
  <c r="AC85" i="13"/>
  <c r="AD85" i="13"/>
  <c r="AF85" i="13"/>
  <c r="AG85" i="13"/>
  <c r="AI85" i="13"/>
  <c r="V86" i="13"/>
  <c r="AJ86" i="13" s="1"/>
  <c r="W86" i="13"/>
  <c r="Z86" i="13" s="1"/>
  <c r="AA86" i="13" s="1"/>
  <c r="X86" i="13"/>
  <c r="Y86" i="13"/>
  <c r="AB86" i="13"/>
  <c r="AC86" i="13"/>
  <c r="AD86" i="13"/>
  <c r="AE86" i="13"/>
  <c r="AF86" i="13"/>
  <c r="AG86" i="13"/>
  <c r="AH86" i="13"/>
  <c r="AI86" i="13"/>
  <c r="V87" i="13"/>
  <c r="W87" i="13"/>
  <c r="Z87" i="13" s="1"/>
  <c r="AA87" i="13" s="1"/>
  <c r="X87" i="13"/>
  <c r="Y87" i="13"/>
  <c r="AB87" i="13"/>
  <c r="AC87" i="13"/>
  <c r="AD87" i="13"/>
  <c r="AE87" i="13"/>
  <c r="AF87" i="13"/>
  <c r="AH87" i="13" s="1"/>
  <c r="AG87" i="13"/>
  <c r="AI87" i="13"/>
  <c r="AJ87" i="13" s="1"/>
  <c r="AI75" i="13"/>
  <c r="AG75" i="13"/>
  <c r="AF75" i="13"/>
  <c r="AD75" i="13"/>
  <c r="AC75" i="13"/>
  <c r="AB75" i="13"/>
  <c r="Y75" i="13"/>
  <c r="X75" i="13"/>
  <c r="V75" i="13"/>
  <c r="AJ75" i="13" s="1"/>
  <c r="AI7" i="13"/>
  <c r="AG7" i="13"/>
  <c r="AF7" i="13"/>
  <c r="AD7" i="13"/>
  <c r="AC7" i="13"/>
  <c r="AB7" i="13"/>
  <c r="Y7" i="13"/>
  <c r="X7" i="13"/>
  <c r="V7" i="13"/>
  <c r="AJ7" i="13" s="1"/>
  <c r="AJ24" i="13"/>
  <c r="AI24" i="13"/>
  <c r="AG24" i="13"/>
  <c r="AF24" i="13"/>
  <c r="AD24" i="13"/>
  <c r="AC24" i="13"/>
  <c r="AB24" i="13"/>
  <c r="Y24" i="13"/>
  <c r="X24" i="13"/>
  <c r="V24" i="13"/>
  <c r="AE24" i="13" s="1"/>
  <c r="AI41" i="13"/>
  <c r="AG41" i="13"/>
  <c r="AF41" i="13"/>
  <c r="AD41" i="13"/>
  <c r="AC41" i="13"/>
  <c r="AB41" i="13"/>
  <c r="Y41" i="13"/>
  <c r="X41" i="13"/>
  <c r="V41" i="13"/>
  <c r="AJ41" i="13" s="1"/>
  <c r="AI58" i="13"/>
  <c r="AG58" i="13"/>
  <c r="AF58" i="13"/>
  <c r="AD58" i="13"/>
  <c r="AC58" i="13"/>
  <c r="AB58" i="13"/>
  <c r="Y58" i="13"/>
  <c r="X58" i="13"/>
  <c r="V58" i="13"/>
  <c r="AJ58" i="13" s="1"/>
  <c r="AV97" i="13"/>
  <c r="E16" i="6" s="1"/>
  <c r="AV21" i="13"/>
  <c r="AV20" i="13"/>
  <c r="AU20" i="13"/>
  <c r="AT20" i="13"/>
  <c r="AT21" i="13" s="1"/>
  <c r="AS20" i="13"/>
  <c r="AS21" i="13" s="1"/>
  <c r="AW21" i="13" s="1"/>
  <c r="AY21" i="13" s="1"/>
  <c r="AZ21" i="13" s="1"/>
  <c r="AV19" i="13"/>
  <c r="AU19" i="13"/>
  <c r="AT19" i="13"/>
  <c r="AS19" i="13"/>
  <c r="AR19" i="13"/>
  <c r="AV18" i="13"/>
  <c r="AU18" i="13"/>
  <c r="AT18" i="13"/>
  <c r="AS18" i="13"/>
  <c r="AR18" i="13"/>
  <c r="AS96" i="12"/>
  <c r="AS95" i="12"/>
  <c r="AS94" i="12"/>
  <c r="AS93" i="12"/>
  <c r="AS92" i="12"/>
  <c r="V76" i="12"/>
  <c r="W76" i="12" s="1"/>
  <c r="X76" i="12"/>
  <c r="Y76" i="12"/>
  <c r="Z76" i="12"/>
  <c r="AB76" i="12"/>
  <c r="AC76" i="12"/>
  <c r="AD76" i="12"/>
  <c r="AF76" i="12"/>
  <c r="AG76" i="12"/>
  <c r="AH76" i="12"/>
  <c r="AI76" i="12"/>
  <c r="AJ76" i="12"/>
  <c r="V77" i="12"/>
  <c r="AJ77" i="12" s="1"/>
  <c r="W77" i="12"/>
  <c r="X77" i="12"/>
  <c r="Y77" i="12"/>
  <c r="Z77" i="12"/>
  <c r="AA77" i="12"/>
  <c r="AB77" i="12"/>
  <c r="AC77" i="12"/>
  <c r="AD77" i="12"/>
  <c r="AE77" i="12"/>
  <c r="AF77" i="12"/>
  <c r="AG77" i="12"/>
  <c r="AH77" i="12"/>
  <c r="AI77" i="12"/>
  <c r="V78" i="12"/>
  <c r="W78" i="12" s="1"/>
  <c r="X78" i="12"/>
  <c r="Y78" i="12"/>
  <c r="Z78" i="12"/>
  <c r="AA78" i="12"/>
  <c r="AB78" i="12"/>
  <c r="AC78" i="12"/>
  <c r="AD78" i="12"/>
  <c r="AE78" i="12"/>
  <c r="AF78" i="12"/>
  <c r="AG78" i="12"/>
  <c r="AH78" i="12"/>
  <c r="AI78" i="12"/>
  <c r="AJ78" i="12"/>
  <c r="V79" i="12"/>
  <c r="W79" i="12"/>
  <c r="X79" i="12"/>
  <c r="Y79" i="12"/>
  <c r="Z79" i="12"/>
  <c r="AA79" i="12"/>
  <c r="AB79" i="12"/>
  <c r="AC79" i="12"/>
  <c r="AD79" i="12"/>
  <c r="AE79" i="12"/>
  <c r="AF79" i="12"/>
  <c r="AG79" i="12"/>
  <c r="AH79" i="12"/>
  <c r="AI79" i="12"/>
  <c r="AJ79" i="12"/>
  <c r="V80" i="12"/>
  <c r="W80" i="12" s="1"/>
  <c r="Z80" i="12" s="1"/>
  <c r="X80" i="12"/>
  <c r="Y80" i="12"/>
  <c r="AB80" i="12"/>
  <c r="AC80" i="12"/>
  <c r="AD80" i="12"/>
  <c r="AF80" i="12"/>
  <c r="AG80" i="12"/>
  <c r="AH80" i="12"/>
  <c r="AI80" i="12"/>
  <c r="V81" i="12"/>
  <c r="AJ81" i="12" s="1"/>
  <c r="W81" i="12"/>
  <c r="Z81" i="12" s="1"/>
  <c r="AA81" i="12" s="1"/>
  <c r="X81" i="12"/>
  <c r="Y81" i="12"/>
  <c r="AB81" i="12"/>
  <c r="AC81" i="12"/>
  <c r="AD81" i="12"/>
  <c r="AE81" i="12"/>
  <c r="AF81" i="12"/>
  <c r="AG81" i="12"/>
  <c r="AH81" i="12"/>
  <c r="AI81" i="12"/>
  <c r="V82" i="12"/>
  <c r="W82" i="12"/>
  <c r="Z82" i="12" s="1"/>
  <c r="AA82" i="12" s="1"/>
  <c r="X82" i="12"/>
  <c r="Y82" i="12"/>
  <c r="AB82" i="12"/>
  <c r="AC82" i="12"/>
  <c r="AD82" i="12"/>
  <c r="AE82" i="12"/>
  <c r="AF82" i="12"/>
  <c r="AH82" i="12" s="1"/>
  <c r="AG82" i="12"/>
  <c r="AI82" i="12"/>
  <c r="AJ82" i="12"/>
  <c r="V83" i="12"/>
  <c r="W83" i="12"/>
  <c r="Z83" i="12" s="1"/>
  <c r="X83" i="12"/>
  <c r="Y83" i="12"/>
  <c r="AB83" i="12"/>
  <c r="AC83" i="12"/>
  <c r="AE83" i="12" s="1"/>
  <c r="AJ83" i="12" s="1"/>
  <c r="AD83" i="12"/>
  <c r="AF83" i="12"/>
  <c r="AH83" i="12" s="1"/>
  <c r="AG83" i="12"/>
  <c r="AI83" i="12"/>
  <c r="V84" i="12"/>
  <c r="W84" i="12" s="1"/>
  <c r="Z84" i="12" s="1"/>
  <c r="X84" i="12"/>
  <c r="Y84" i="12"/>
  <c r="AB84" i="12"/>
  <c r="AC84" i="12"/>
  <c r="AD84" i="12"/>
  <c r="AF84" i="12"/>
  <c r="AG84" i="12"/>
  <c r="AH84" i="12"/>
  <c r="AI84" i="12"/>
  <c r="V85" i="12"/>
  <c r="AJ85" i="12" s="1"/>
  <c r="W85" i="12"/>
  <c r="Z85" i="12" s="1"/>
  <c r="AA85" i="12" s="1"/>
  <c r="X85" i="12"/>
  <c r="Y85" i="12"/>
  <c r="AB85" i="12"/>
  <c r="AC85" i="12"/>
  <c r="AD85" i="12"/>
  <c r="AE85" i="12"/>
  <c r="AF85" i="12"/>
  <c r="AG85" i="12"/>
  <c r="AH85" i="12"/>
  <c r="AI85" i="12"/>
  <c r="V86" i="12"/>
  <c r="W86" i="12"/>
  <c r="Z86" i="12" s="1"/>
  <c r="AA86" i="12" s="1"/>
  <c r="X86" i="12"/>
  <c r="Y86" i="12"/>
  <c r="AB86" i="12"/>
  <c r="AC86" i="12"/>
  <c r="AD86" i="12"/>
  <c r="AE86" i="12"/>
  <c r="AF86" i="12"/>
  <c r="AH86" i="12" s="1"/>
  <c r="AG86" i="12"/>
  <c r="AI86" i="12"/>
  <c r="AJ86" i="12"/>
  <c r="V87" i="12"/>
  <c r="W87" i="12"/>
  <c r="Z87" i="12" s="1"/>
  <c r="X87" i="12"/>
  <c r="Y87" i="12"/>
  <c r="AB87" i="12"/>
  <c r="AC87" i="12"/>
  <c r="AE87" i="12" s="1"/>
  <c r="AJ87" i="12" s="1"/>
  <c r="AD87" i="12"/>
  <c r="AF87" i="12"/>
  <c r="AH87" i="12" s="1"/>
  <c r="AG87" i="12"/>
  <c r="AI87" i="12"/>
  <c r="AI75" i="12"/>
  <c r="AG75" i="12"/>
  <c r="AF75" i="12"/>
  <c r="AE75" i="12"/>
  <c r="AD75" i="12"/>
  <c r="AC75" i="12"/>
  <c r="AB75" i="12"/>
  <c r="AA75" i="12"/>
  <c r="Y75" i="12"/>
  <c r="X75" i="12"/>
  <c r="W75" i="12"/>
  <c r="V75" i="12"/>
  <c r="AJ75" i="12" s="1"/>
  <c r="V8" i="12"/>
  <c r="W8" i="12" s="1"/>
  <c r="X8" i="12"/>
  <c r="Y8" i="12"/>
  <c r="Z8" i="12"/>
  <c r="AA8" i="12"/>
  <c r="AB8" i="12"/>
  <c r="AC8" i="12"/>
  <c r="AD8" i="12"/>
  <c r="AE8" i="12"/>
  <c r="AF8" i="12"/>
  <c r="AG8" i="12"/>
  <c r="AH8" i="12"/>
  <c r="AI8" i="12"/>
  <c r="AJ8" i="12"/>
  <c r="V9" i="12"/>
  <c r="W9" i="12"/>
  <c r="X9" i="12"/>
  <c r="Y9" i="12"/>
  <c r="Z9" i="12"/>
  <c r="AA9" i="12"/>
  <c r="AB9" i="12"/>
  <c r="AC9" i="12"/>
  <c r="AD9" i="12"/>
  <c r="AE9" i="12"/>
  <c r="AF9" i="12"/>
  <c r="AG9" i="12"/>
  <c r="AH9" i="12"/>
  <c r="AI9" i="12"/>
  <c r="AJ9" i="12"/>
  <c r="V10" i="12"/>
  <c r="W10" i="12" s="1"/>
  <c r="X10" i="12"/>
  <c r="Y10" i="12"/>
  <c r="Z10" i="12"/>
  <c r="AA10" i="12"/>
  <c r="AB10" i="12"/>
  <c r="AC10" i="12"/>
  <c r="AD10" i="12"/>
  <c r="AE10" i="12"/>
  <c r="AF10" i="12"/>
  <c r="AG10" i="12"/>
  <c r="AH10" i="12"/>
  <c r="AI10" i="12"/>
  <c r="AJ10" i="12"/>
  <c r="V11" i="12"/>
  <c r="W11" i="12" s="1"/>
  <c r="X11" i="12"/>
  <c r="Y11" i="12"/>
  <c r="Z11" i="12"/>
  <c r="AB11" i="12"/>
  <c r="AC11" i="12"/>
  <c r="AD11" i="12"/>
  <c r="AF11" i="12"/>
  <c r="AG11" i="12"/>
  <c r="AH11" i="12"/>
  <c r="AI11" i="12"/>
  <c r="AJ11" i="12"/>
  <c r="V12" i="12"/>
  <c r="W12" i="12" s="1"/>
  <c r="Z12" i="12" s="1"/>
  <c r="X12" i="12"/>
  <c r="Y12" i="12"/>
  <c r="AB12" i="12"/>
  <c r="AC12" i="12"/>
  <c r="AD12" i="12"/>
  <c r="AF12" i="12"/>
  <c r="AG12" i="12"/>
  <c r="AH12" i="12"/>
  <c r="AI12" i="12"/>
  <c r="V13" i="12"/>
  <c r="W13" i="12"/>
  <c r="Z13" i="12" s="1"/>
  <c r="AA13" i="12" s="1"/>
  <c r="X13" i="12"/>
  <c r="Y13" i="12"/>
  <c r="AB13" i="12"/>
  <c r="AC13" i="12"/>
  <c r="AD13" i="12"/>
  <c r="AE13" i="12"/>
  <c r="AF13" i="12"/>
  <c r="AG13" i="12"/>
  <c r="AH13" i="12"/>
  <c r="AI13" i="12"/>
  <c r="AJ13" i="12" s="1"/>
  <c r="V14" i="12"/>
  <c r="W14" i="12"/>
  <c r="Z14" i="12" s="1"/>
  <c r="AA14" i="12" s="1"/>
  <c r="X14" i="12"/>
  <c r="Y14" i="12"/>
  <c r="AB14" i="12"/>
  <c r="AC14" i="12"/>
  <c r="AD14" i="12"/>
  <c r="AE14" i="12"/>
  <c r="AF14" i="12"/>
  <c r="AH14" i="12" s="1"/>
  <c r="AG14" i="12"/>
  <c r="AI14" i="12"/>
  <c r="AJ14" i="12"/>
  <c r="V15" i="12"/>
  <c r="W15" i="12"/>
  <c r="Z15" i="12" s="1"/>
  <c r="X15" i="12"/>
  <c r="Y15" i="12"/>
  <c r="AB15" i="12"/>
  <c r="AC15" i="12"/>
  <c r="AE15" i="12" s="1"/>
  <c r="AJ15" i="12" s="1"/>
  <c r="AD15" i="12"/>
  <c r="AF15" i="12"/>
  <c r="AH15" i="12" s="1"/>
  <c r="AG15" i="12"/>
  <c r="AI15" i="12"/>
  <c r="V16" i="12"/>
  <c r="W16" i="12" s="1"/>
  <c r="Z16" i="12" s="1"/>
  <c r="X16" i="12"/>
  <c r="Y16" i="12"/>
  <c r="AB16" i="12"/>
  <c r="AC16" i="12"/>
  <c r="AD16" i="12"/>
  <c r="AF16" i="12"/>
  <c r="AG16" i="12"/>
  <c r="AH16" i="12"/>
  <c r="AI16" i="12"/>
  <c r="V17" i="12"/>
  <c r="AJ17" i="12" s="1"/>
  <c r="W17" i="12"/>
  <c r="Z17" i="12" s="1"/>
  <c r="AA17" i="12" s="1"/>
  <c r="X17" i="12"/>
  <c r="Y17" i="12"/>
  <c r="AB17" i="12"/>
  <c r="AC17" i="12"/>
  <c r="AD17" i="12"/>
  <c r="AE17" i="12"/>
  <c r="AF17" i="12"/>
  <c r="AG17" i="12"/>
  <c r="AH17" i="12"/>
  <c r="AI17" i="12"/>
  <c r="V18" i="12"/>
  <c r="W18" i="12"/>
  <c r="Z18" i="12" s="1"/>
  <c r="AA18" i="12" s="1"/>
  <c r="X18" i="12"/>
  <c r="Y18" i="12"/>
  <c r="AB18" i="12"/>
  <c r="AC18" i="12"/>
  <c r="AD18" i="12"/>
  <c r="AE18" i="12"/>
  <c r="AF18" i="12"/>
  <c r="AH18" i="12" s="1"/>
  <c r="AG18" i="12"/>
  <c r="AI18" i="12"/>
  <c r="AJ18" i="12"/>
  <c r="V19" i="12"/>
  <c r="W19" i="12"/>
  <c r="Z19" i="12" s="1"/>
  <c r="X19" i="12"/>
  <c r="Y19" i="12"/>
  <c r="AB19" i="12"/>
  <c r="AC19" i="12"/>
  <c r="AE19" i="12" s="1"/>
  <c r="AJ19" i="12" s="1"/>
  <c r="AD19" i="12"/>
  <c r="AF19" i="12"/>
  <c r="AH19" i="12" s="1"/>
  <c r="AG19" i="12"/>
  <c r="AI19" i="12"/>
  <c r="AI7" i="12"/>
  <c r="AG7" i="12"/>
  <c r="AF7" i="12"/>
  <c r="AD7" i="12"/>
  <c r="AC7" i="12"/>
  <c r="AB7" i="12"/>
  <c r="Y7" i="12"/>
  <c r="X7" i="12"/>
  <c r="V7" i="12"/>
  <c r="AJ7" i="12" s="1"/>
  <c r="V25" i="12"/>
  <c r="W25" i="12" s="1"/>
  <c r="X25" i="12"/>
  <c r="Y25" i="12"/>
  <c r="Z25" i="12"/>
  <c r="AB25" i="12"/>
  <c r="AC25" i="12"/>
  <c r="AD25" i="12"/>
  <c r="AF25" i="12"/>
  <c r="AG25" i="12"/>
  <c r="AH25" i="12"/>
  <c r="AI25" i="12"/>
  <c r="AJ25" i="12"/>
  <c r="V26" i="12"/>
  <c r="W26" i="12"/>
  <c r="X26" i="12"/>
  <c r="Y26" i="12"/>
  <c r="Z26" i="12"/>
  <c r="AA26" i="12"/>
  <c r="AB26" i="12"/>
  <c r="AC26" i="12"/>
  <c r="AD26" i="12"/>
  <c r="AE26" i="12"/>
  <c r="AF26" i="12"/>
  <c r="AG26" i="12"/>
  <c r="AH26" i="12"/>
  <c r="AI26" i="12"/>
  <c r="AJ26" i="12"/>
  <c r="V27" i="12"/>
  <c r="W27" i="12" s="1"/>
  <c r="X27" i="12"/>
  <c r="Y27" i="12"/>
  <c r="Z27" i="12"/>
  <c r="AB27" i="12"/>
  <c r="AC27" i="12"/>
  <c r="AD27" i="12"/>
  <c r="AE27" i="12"/>
  <c r="AF27" i="12"/>
  <c r="AG27" i="12"/>
  <c r="AH27" i="12"/>
  <c r="AI27" i="12"/>
  <c r="AJ27" i="12"/>
  <c r="V28" i="12"/>
  <c r="W28" i="12"/>
  <c r="X28" i="12"/>
  <c r="Y28" i="12"/>
  <c r="Z28" i="12"/>
  <c r="AA28" i="12"/>
  <c r="AB28" i="12"/>
  <c r="AC28" i="12"/>
  <c r="AD28" i="12"/>
  <c r="AE28" i="12"/>
  <c r="AF28" i="12"/>
  <c r="AG28" i="12"/>
  <c r="AH28" i="12"/>
  <c r="AI28" i="12"/>
  <c r="AJ28" i="12"/>
  <c r="V29" i="12"/>
  <c r="W29" i="12" s="1"/>
  <c r="Z29" i="12" s="1"/>
  <c r="X29" i="12"/>
  <c r="Y29" i="12"/>
  <c r="AB29" i="12"/>
  <c r="AC29" i="12"/>
  <c r="AD29" i="12"/>
  <c r="AF29" i="12"/>
  <c r="AG29" i="12"/>
  <c r="AH29" i="12"/>
  <c r="AI29" i="12"/>
  <c r="V30" i="12"/>
  <c r="AJ30" i="12" s="1"/>
  <c r="W30" i="12"/>
  <c r="Z30" i="12" s="1"/>
  <c r="AA30" i="12" s="1"/>
  <c r="X30" i="12"/>
  <c r="Y30" i="12"/>
  <c r="AB30" i="12"/>
  <c r="AC30" i="12"/>
  <c r="AD30" i="12"/>
  <c r="AE30" i="12"/>
  <c r="AF30" i="12"/>
  <c r="AG30" i="12"/>
  <c r="AH30" i="12"/>
  <c r="AI30" i="12"/>
  <c r="V31" i="12"/>
  <c r="W31" i="12"/>
  <c r="Z31" i="12" s="1"/>
  <c r="AA31" i="12" s="1"/>
  <c r="X31" i="12"/>
  <c r="Y31" i="12"/>
  <c r="AB31" i="12"/>
  <c r="AC31" i="12"/>
  <c r="AD31" i="12"/>
  <c r="AE31" i="12"/>
  <c r="AF31" i="12"/>
  <c r="AH31" i="12" s="1"/>
  <c r="AG31" i="12"/>
  <c r="AI31" i="12"/>
  <c r="AJ31" i="12"/>
  <c r="V32" i="12"/>
  <c r="W32" i="12"/>
  <c r="Z32" i="12" s="1"/>
  <c r="X32" i="12"/>
  <c r="Y32" i="12"/>
  <c r="AB32" i="12"/>
  <c r="AC32" i="12"/>
  <c r="AE32" i="12" s="1"/>
  <c r="AJ32" i="12" s="1"/>
  <c r="AD32" i="12"/>
  <c r="AF32" i="12"/>
  <c r="AH32" i="12" s="1"/>
  <c r="AG32" i="12"/>
  <c r="AI32" i="12"/>
  <c r="V33" i="12"/>
  <c r="W33" i="12" s="1"/>
  <c r="Z33" i="12" s="1"/>
  <c r="X33" i="12"/>
  <c r="Y33" i="12"/>
  <c r="AB33" i="12"/>
  <c r="AC33" i="12"/>
  <c r="AD33" i="12"/>
  <c r="AF33" i="12"/>
  <c r="AG33" i="12"/>
  <c r="AH33" i="12"/>
  <c r="AI33" i="12"/>
  <c r="V34" i="12"/>
  <c r="AJ34" i="12" s="1"/>
  <c r="W34" i="12"/>
  <c r="Z34" i="12" s="1"/>
  <c r="AA34" i="12" s="1"/>
  <c r="X34" i="12"/>
  <c r="Y34" i="12"/>
  <c r="AB34" i="12"/>
  <c r="AC34" i="12"/>
  <c r="AD34" i="12"/>
  <c r="AE34" i="12"/>
  <c r="AF34" i="12"/>
  <c r="AG34" i="12"/>
  <c r="AH34" i="12"/>
  <c r="AI34" i="12"/>
  <c r="V35" i="12"/>
  <c r="W35" i="12"/>
  <c r="Z35" i="12" s="1"/>
  <c r="AA35" i="12" s="1"/>
  <c r="X35" i="12"/>
  <c r="Y35" i="12"/>
  <c r="AB35" i="12"/>
  <c r="AC35" i="12"/>
  <c r="AD35" i="12"/>
  <c r="AE35" i="12"/>
  <c r="AF35" i="12"/>
  <c r="AH35" i="12" s="1"/>
  <c r="AG35" i="12"/>
  <c r="AI35" i="12"/>
  <c r="AJ35" i="12"/>
  <c r="V36" i="12"/>
  <c r="W36" i="12"/>
  <c r="Z36" i="12" s="1"/>
  <c r="X36" i="12"/>
  <c r="Y36" i="12"/>
  <c r="AB36" i="12"/>
  <c r="AC36" i="12"/>
  <c r="AE36" i="12" s="1"/>
  <c r="AJ36" i="12" s="1"/>
  <c r="AD36" i="12"/>
  <c r="AF36" i="12"/>
  <c r="AH36" i="12" s="1"/>
  <c r="AG36" i="12"/>
  <c r="AI36" i="12"/>
  <c r="AI24" i="12"/>
  <c r="AG24" i="12"/>
  <c r="AF24" i="12"/>
  <c r="AD24" i="12"/>
  <c r="AC24" i="12"/>
  <c r="AB24" i="12"/>
  <c r="Y24" i="12"/>
  <c r="X24" i="12"/>
  <c r="V24" i="12"/>
  <c r="AJ24" i="12" s="1"/>
  <c r="V42" i="12"/>
  <c r="W42" i="12" s="1"/>
  <c r="X42" i="12"/>
  <c r="Y42" i="12"/>
  <c r="Z42" i="12"/>
  <c r="AB42" i="12"/>
  <c r="AC42" i="12"/>
  <c r="AD42" i="12"/>
  <c r="AF42" i="12"/>
  <c r="AG42" i="12"/>
  <c r="AH42" i="12"/>
  <c r="AI42" i="12"/>
  <c r="V43" i="12"/>
  <c r="AJ43" i="12" s="1"/>
  <c r="W43" i="12"/>
  <c r="X43" i="12"/>
  <c r="Y43" i="12"/>
  <c r="Z43" i="12"/>
  <c r="AA43" i="12"/>
  <c r="AB43" i="12"/>
  <c r="AC43" i="12"/>
  <c r="AD43" i="12"/>
  <c r="AE43" i="12"/>
  <c r="AF43" i="12"/>
  <c r="AG43" i="12"/>
  <c r="AH43" i="12"/>
  <c r="AI43" i="12"/>
  <c r="V44" i="12"/>
  <c r="W44" i="12"/>
  <c r="X44" i="12"/>
  <c r="Y44" i="12"/>
  <c r="Z44" i="12"/>
  <c r="AA44" i="12"/>
  <c r="AB44" i="12"/>
  <c r="AC44" i="12"/>
  <c r="AD44" i="12"/>
  <c r="AE44" i="12"/>
  <c r="AF44" i="12"/>
  <c r="AG44" i="12"/>
  <c r="AH44" i="12"/>
  <c r="AI44" i="12"/>
  <c r="AJ44" i="12"/>
  <c r="V45" i="12"/>
  <c r="W45" i="12"/>
  <c r="Z45" i="12" s="1"/>
  <c r="X45" i="12"/>
  <c r="Y45" i="12"/>
  <c r="AA45" i="12" s="1"/>
  <c r="AB45" i="12"/>
  <c r="AC45" i="12"/>
  <c r="AE45" i="12" s="1"/>
  <c r="AJ45" i="12" s="1"/>
  <c r="AD45" i="12"/>
  <c r="AF45" i="12"/>
  <c r="AH45" i="12" s="1"/>
  <c r="AG45" i="12"/>
  <c r="AI45" i="12"/>
  <c r="V46" i="12"/>
  <c r="W46" i="12" s="1"/>
  <c r="Z46" i="12" s="1"/>
  <c r="X46" i="12"/>
  <c r="Y46" i="12"/>
  <c r="AB46" i="12"/>
  <c r="AC46" i="12"/>
  <c r="AD46" i="12"/>
  <c r="AF46" i="12"/>
  <c r="AG46" i="12"/>
  <c r="AH46" i="12"/>
  <c r="AI46" i="12"/>
  <c r="V47" i="12"/>
  <c r="AJ47" i="12" s="1"/>
  <c r="W47" i="12"/>
  <c r="Z47" i="12" s="1"/>
  <c r="AA47" i="12" s="1"/>
  <c r="X47" i="12"/>
  <c r="Y47" i="12"/>
  <c r="AB47" i="12"/>
  <c r="AC47" i="12"/>
  <c r="AD47" i="12"/>
  <c r="AE47" i="12"/>
  <c r="AF47" i="12"/>
  <c r="AG47" i="12"/>
  <c r="AH47" i="12"/>
  <c r="AI47" i="12"/>
  <c r="V48" i="12"/>
  <c r="W48" i="12"/>
  <c r="Z48" i="12" s="1"/>
  <c r="AA48" i="12" s="1"/>
  <c r="X48" i="12"/>
  <c r="Y48" i="12"/>
  <c r="AB48" i="12"/>
  <c r="AC48" i="12"/>
  <c r="AD48" i="12"/>
  <c r="AE48" i="12"/>
  <c r="AF48" i="12"/>
  <c r="AH48" i="12" s="1"/>
  <c r="AG48" i="12"/>
  <c r="AI48" i="12"/>
  <c r="AJ48" i="12"/>
  <c r="V49" i="12"/>
  <c r="W49" i="12"/>
  <c r="Z49" i="12" s="1"/>
  <c r="X49" i="12"/>
  <c r="Y49" i="12"/>
  <c r="AA49" i="12" s="1"/>
  <c r="AB49" i="12"/>
  <c r="AC49" i="12"/>
  <c r="AE49" i="12" s="1"/>
  <c r="AJ49" i="12" s="1"/>
  <c r="AD49" i="12"/>
  <c r="AF49" i="12"/>
  <c r="AH49" i="12" s="1"/>
  <c r="AG49" i="12"/>
  <c r="AI49" i="12"/>
  <c r="V50" i="12"/>
  <c r="W50" i="12" s="1"/>
  <c r="Z50" i="12" s="1"/>
  <c r="X50" i="12"/>
  <c r="Y50" i="12"/>
  <c r="AB50" i="12"/>
  <c r="AC50" i="12"/>
  <c r="AD50" i="12"/>
  <c r="AF50" i="12"/>
  <c r="AG50" i="12"/>
  <c r="AH50" i="12"/>
  <c r="AI50" i="12"/>
  <c r="V51" i="12"/>
  <c r="AJ51" i="12" s="1"/>
  <c r="W51" i="12"/>
  <c r="Z51" i="12" s="1"/>
  <c r="AA51" i="12" s="1"/>
  <c r="X51" i="12"/>
  <c r="Y51" i="12"/>
  <c r="AB51" i="12"/>
  <c r="AC51" i="12"/>
  <c r="AD51" i="12"/>
  <c r="AE51" i="12"/>
  <c r="AF51" i="12"/>
  <c r="AG51" i="12"/>
  <c r="AH51" i="12"/>
  <c r="AI51" i="12"/>
  <c r="V52" i="12"/>
  <c r="W52" i="12"/>
  <c r="Z52" i="12" s="1"/>
  <c r="AA52" i="12" s="1"/>
  <c r="X52" i="12"/>
  <c r="Y52" i="12"/>
  <c r="AB52" i="12"/>
  <c r="AC52" i="12"/>
  <c r="AD52" i="12"/>
  <c r="AE52" i="12"/>
  <c r="AF52" i="12"/>
  <c r="AH52" i="12" s="1"/>
  <c r="AG52" i="12"/>
  <c r="AI52" i="12"/>
  <c r="AJ52" i="12"/>
  <c r="V53" i="12"/>
  <c r="W53" i="12"/>
  <c r="X53" i="12"/>
  <c r="Y53" i="12"/>
  <c r="Z53" i="12"/>
  <c r="AA53" i="12"/>
  <c r="AB53" i="12"/>
  <c r="AC53" i="12"/>
  <c r="AD53" i="12"/>
  <c r="AE53" i="12"/>
  <c r="AF53" i="12"/>
  <c r="AG53" i="12"/>
  <c r="AH53" i="12"/>
  <c r="AI53" i="12"/>
  <c r="AJ53" i="12"/>
  <c r="AI41" i="12"/>
  <c r="AG41" i="12"/>
  <c r="AF41" i="12"/>
  <c r="AD41" i="12"/>
  <c r="AC41" i="12"/>
  <c r="AB41" i="12"/>
  <c r="Y41" i="12"/>
  <c r="X41" i="12"/>
  <c r="V41" i="12"/>
  <c r="AJ41" i="12" s="1"/>
  <c r="V59" i="12"/>
  <c r="W59" i="12" s="1"/>
  <c r="X59" i="12"/>
  <c r="Y59" i="12"/>
  <c r="Z59" i="12"/>
  <c r="AB59" i="12"/>
  <c r="AC59" i="12"/>
  <c r="AD59" i="12"/>
  <c r="AF59" i="12"/>
  <c r="AG59" i="12"/>
  <c r="AH59" i="12"/>
  <c r="AI59" i="12"/>
  <c r="AJ59" i="12"/>
  <c r="V60" i="12"/>
  <c r="W60" i="12"/>
  <c r="X60" i="12"/>
  <c r="Y60" i="12"/>
  <c r="Z60" i="12"/>
  <c r="AA60" i="12"/>
  <c r="AB60" i="12"/>
  <c r="AC60" i="12"/>
  <c r="AD60" i="12"/>
  <c r="AE60" i="12"/>
  <c r="AF60" i="12"/>
  <c r="AG60" i="12"/>
  <c r="AH60" i="12"/>
  <c r="AI60" i="12"/>
  <c r="AJ60" i="12"/>
  <c r="V61" i="12"/>
  <c r="W61" i="12" s="1"/>
  <c r="X61" i="12"/>
  <c r="Y61" i="12"/>
  <c r="Z61" i="12"/>
  <c r="AB61" i="12"/>
  <c r="AC61" i="12"/>
  <c r="AD61" i="12"/>
  <c r="AF61" i="12"/>
  <c r="AG61" i="12"/>
  <c r="AH61" i="12"/>
  <c r="AI61" i="12"/>
  <c r="AJ61" i="12"/>
  <c r="V62" i="12"/>
  <c r="W62" i="12"/>
  <c r="X62" i="12"/>
  <c r="Y62" i="12"/>
  <c r="Z62" i="12"/>
  <c r="AA62" i="12"/>
  <c r="AB62" i="12"/>
  <c r="AC62" i="12"/>
  <c r="AD62" i="12"/>
  <c r="AE62" i="12"/>
  <c r="AF62" i="12"/>
  <c r="AG62" i="12"/>
  <c r="AH62" i="12"/>
  <c r="AI62" i="12"/>
  <c r="AJ62" i="12"/>
  <c r="V63" i="12"/>
  <c r="W63" i="12" s="1"/>
  <c r="Z63" i="12" s="1"/>
  <c r="X63" i="12"/>
  <c r="Y63" i="12"/>
  <c r="AB63" i="12"/>
  <c r="AC63" i="12"/>
  <c r="AD63" i="12"/>
  <c r="AF63" i="12"/>
  <c r="AG63" i="12"/>
  <c r="AH63" i="12"/>
  <c r="AI63" i="12"/>
  <c r="V64" i="12"/>
  <c r="W64" i="12"/>
  <c r="Z64" i="12" s="1"/>
  <c r="AA64" i="12" s="1"/>
  <c r="X64" i="12"/>
  <c r="Y64" i="12"/>
  <c r="AB64" i="12"/>
  <c r="AC64" i="12"/>
  <c r="AD64" i="12"/>
  <c r="AE64" i="12"/>
  <c r="AF64" i="12"/>
  <c r="AG64" i="12"/>
  <c r="AH64" i="12"/>
  <c r="AI64" i="12"/>
  <c r="AJ64" i="12" s="1"/>
  <c r="V65" i="12"/>
  <c r="W65" i="12"/>
  <c r="Z65" i="12" s="1"/>
  <c r="AA65" i="12" s="1"/>
  <c r="X65" i="12"/>
  <c r="Y65" i="12"/>
  <c r="AB65" i="12"/>
  <c r="AC65" i="12"/>
  <c r="AD65" i="12"/>
  <c r="AE65" i="12"/>
  <c r="AF65" i="12"/>
  <c r="AH65" i="12" s="1"/>
  <c r="AG65" i="12"/>
  <c r="AI65" i="12"/>
  <c r="AJ65" i="12"/>
  <c r="V66" i="12"/>
  <c r="W66" i="12"/>
  <c r="Z66" i="12" s="1"/>
  <c r="X66" i="12"/>
  <c r="Y66" i="12"/>
  <c r="AA66" i="12" s="1"/>
  <c r="AB66" i="12"/>
  <c r="AC66" i="12"/>
  <c r="AE66" i="12" s="1"/>
  <c r="AJ66" i="12" s="1"/>
  <c r="AD66" i="12"/>
  <c r="AF66" i="12"/>
  <c r="AH66" i="12" s="1"/>
  <c r="AG66" i="12"/>
  <c r="AI66" i="12"/>
  <c r="V67" i="12"/>
  <c r="W67" i="12" s="1"/>
  <c r="Z67" i="12" s="1"/>
  <c r="X67" i="12"/>
  <c r="Y67" i="12"/>
  <c r="AB67" i="12"/>
  <c r="AC67" i="12"/>
  <c r="AD67" i="12"/>
  <c r="AF67" i="12"/>
  <c r="AG67" i="12"/>
  <c r="AH67" i="12"/>
  <c r="AI67" i="12"/>
  <c r="V68" i="12"/>
  <c r="AJ68" i="12" s="1"/>
  <c r="W68" i="12"/>
  <c r="Z68" i="12" s="1"/>
  <c r="AA68" i="12" s="1"/>
  <c r="X68" i="12"/>
  <c r="Y68" i="12"/>
  <c r="AB68" i="12"/>
  <c r="AC68" i="12"/>
  <c r="AD68" i="12"/>
  <c r="AE68" i="12"/>
  <c r="AF68" i="12"/>
  <c r="AG68" i="12"/>
  <c r="AH68" i="12"/>
  <c r="AI68" i="12"/>
  <c r="V69" i="12"/>
  <c r="W69" i="12"/>
  <c r="Z69" i="12" s="1"/>
  <c r="AA69" i="12" s="1"/>
  <c r="X69" i="12"/>
  <c r="Y69" i="12"/>
  <c r="AB69" i="12"/>
  <c r="AC69" i="12"/>
  <c r="AD69" i="12"/>
  <c r="AE69" i="12"/>
  <c r="AF69" i="12"/>
  <c r="AH69" i="12" s="1"/>
  <c r="AG69" i="12"/>
  <c r="AI69" i="12"/>
  <c r="AJ69" i="12"/>
  <c r="V70" i="12"/>
  <c r="W70" i="12"/>
  <c r="Z70" i="12" s="1"/>
  <c r="X70" i="12"/>
  <c r="Y70" i="12"/>
  <c r="AA70" i="12" s="1"/>
  <c r="AB70" i="12"/>
  <c r="AC70" i="12"/>
  <c r="AE70" i="12" s="1"/>
  <c r="AJ70" i="12" s="1"/>
  <c r="AD70" i="12"/>
  <c r="AF70" i="12"/>
  <c r="AH70" i="12" s="1"/>
  <c r="AG70" i="12"/>
  <c r="AI70" i="12"/>
  <c r="AI58" i="12"/>
  <c r="AG58" i="12"/>
  <c r="AF58" i="12"/>
  <c r="AD58" i="12"/>
  <c r="AC58" i="12"/>
  <c r="AB58" i="12"/>
  <c r="Y58" i="12"/>
  <c r="X58" i="12"/>
  <c r="V58" i="12"/>
  <c r="AJ58" i="12" s="1"/>
  <c r="AV97" i="12"/>
  <c r="E15" i="6" s="1"/>
  <c r="AX97" i="12"/>
  <c r="AB88" i="12"/>
  <c r="AM83" i="12" s="1"/>
  <c r="AS84" i="12" s="1"/>
  <c r="AS85" i="12" s="1"/>
  <c r="AB37" i="12"/>
  <c r="AM32" i="12" s="1"/>
  <c r="AS33" i="12" s="1"/>
  <c r="AS34" i="12" s="1"/>
  <c r="AV21" i="12"/>
  <c r="AV20" i="12"/>
  <c r="AU20" i="12"/>
  <c r="AT20" i="12"/>
  <c r="AT21" i="12" s="1"/>
  <c r="AS20" i="12"/>
  <c r="AS21" i="12" s="1"/>
  <c r="AV19" i="12"/>
  <c r="AU19" i="12"/>
  <c r="AT19" i="12"/>
  <c r="AS19" i="12"/>
  <c r="AR19" i="12"/>
  <c r="AV18" i="12"/>
  <c r="AU18" i="12"/>
  <c r="AT18" i="12"/>
  <c r="AS18" i="12"/>
  <c r="AR18" i="12"/>
  <c r="V76" i="11"/>
  <c r="W76" i="11"/>
  <c r="X76" i="11"/>
  <c r="Y76" i="11"/>
  <c r="Z76" i="11"/>
  <c r="AA76" i="11"/>
  <c r="AB76" i="11"/>
  <c r="AC76" i="11"/>
  <c r="AD76" i="11"/>
  <c r="AE76" i="11"/>
  <c r="AF76" i="11"/>
  <c r="AG76" i="11"/>
  <c r="AH76" i="11"/>
  <c r="AI76" i="11"/>
  <c r="AJ76" i="11"/>
  <c r="V77" i="11"/>
  <c r="W77" i="11" s="1"/>
  <c r="X77" i="11"/>
  <c r="Y77" i="11"/>
  <c r="AB77" i="11"/>
  <c r="AC77" i="11"/>
  <c r="AD77" i="11"/>
  <c r="AF77" i="11"/>
  <c r="AG77" i="11"/>
  <c r="AH77" i="11"/>
  <c r="AI77" i="11"/>
  <c r="V78" i="11"/>
  <c r="AJ78" i="11" s="1"/>
  <c r="W78" i="11"/>
  <c r="X78" i="11"/>
  <c r="Y78" i="11"/>
  <c r="Z78" i="11"/>
  <c r="AA78" i="11"/>
  <c r="AB78" i="11"/>
  <c r="AC78" i="11"/>
  <c r="AD78" i="11"/>
  <c r="AE78" i="11"/>
  <c r="AF78" i="11"/>
  <c r="AG78" i="11"/>
  <c r="AH78" i="11"/>
  <c r="AI78" i="11"/>
  <c r="V79" i="11"/>
  <c r="W79" i="11"/>
  <c r="X79" i="11"/>
  <c r="Y79" i="11"/>
  <c r="Z79" i="11"/>
  <c r="AA79" i="11"/>
  <c r="AB79" i="11"/>
  <c r="AC79" i="11"/>
  <c r="AD79" i="11"/>
  <c r="AE79" i="11"/>
  <c r="AF79" i="11"/>
  <c r="AG79" i="11"/>
  <c r="AH79" i="11"/>
  <c r="AI79" i="11"/>
  <c r="AJ79" i="11"/>
  <c r="V80" i="11"/>
  <c r="W80" i="11" s="1"/>
  <c r="Z80" i="11" s="1"/>
  <c r="X80" i="11"/>
  <c r="Y80" i="11"/>
  <c r="AB80" i="11"/>
  <c r="AC80" i="11"/>
  <c r="AD80" i="11"/>
  <c r="AF80" i="11"/>
  <c r="AH80" i="11" s="1"/>
  <c r="AG80" i="11"/>
  <c r="AI80" i="11"/>
  <c r="V81" i="11"/>
  <c r="W81" i="11" s="1"/>
  <c r="X81" i="11"/>
  <c r="Y81" i="11"/>
  <c r="AB81" i="11"/>
  <c r="AC81" i="11"/>
  <c r="AD81" i="11"/>
  <c r="AF81" i="11"/>
  <c r="AG81" i="11"/>
  <c r="AI81" i="11"/>
  <c r="V82" i="11"/>
  <c r="AJ82" i="11" s="1"/>
  <c r="W82" i="11"/>
  <c r="Z82" i="11" s="1"/>
  <c r="AA82" i="11" s="1"/>
  <c r="X82" i="11"/>
  <c r="Y82" i="11"/>
  <c r="AB82" i="11"/>
  <c r="AC82" i="11"/>
  <c r="AD82" i="11"/>
  <c r="AE82" i="11"/>
  <c r="AF82" i="11"/>
  <c r="AG82" i="11"/>
  <c r="AH82" i="11"/>
  <c r="AI82" i="11"/>
  <c r="V83" i="11"/>
  <c r="W83" i="11"/>
  <c r="Z83" i="11" s="1"/>
  <c r="AA83" i="11" s="1"/>
  <c r="X83" i="11"/>
  <c r="Y83" i="11"/>
  <c r="AB83" i="11"/>
  <c r="AC83" i="11"/>
  <c r="AD83" i="11"/>
  <c r="AE83" i="11"/>
  <c r="AF83" i="11"/>
  <c r="AH83" i="11" s="1"/>
  <c r="AG83" i="11"/>
  <c r="AI83" i="11"/>
  <c r="AJ83" i="11"/>
  <c r="V84" i="11"/>
  <c r="W84" i="11" s="1"/>
  <c r="Z84" i="11" s="1"/>
  <c r="X84" i="11"/>
  <c r="Y84" i="11"/>
  <c r="AB84" i="11"/>
  <c r="AC84" i="11"/>
  <c r="AD84" i="11"/>
  <c r="AF84" i="11"/>
  <c r="AH84" i="11" s="1"/>
  <c r="AG84" i="11"/>
  <c r="AI84" i="11"/>
  <c r="V85" i="11"/>
  <c r="W85" i="11" s="1"/>
  <c r="X85" i="11"/>
  <c r="Y85" i="11"/>
  <c r="AB85" i="11"/>
  <c r="AC85" i="11"/>
  <c r="AD85" i="11"/>
  <c r="AF85" i="11"/>
  <c r="AG85" i="11"/>
  <c r="AI85" i="11"/>
  <c r="V86" i="11"/>
  <c r="AJ86" i="11" s="1"/>
  <c r="W86" i="11"/>
  <c r="X86" i="11"/>
  <c r="Y86" i="11"/>
  <c r="AB86" i="11"/>
  <c r="AC86" i="11"/>
  <c r="AD86" i="11"/>
  <c r="AE86" i="11"/>
  <c r="AF86" i="11"/>
  <c r="AG86" i="11"/>
  <c r="AH86" i="11"/>
  <c r="AI86" i="11"/>
  <c r="V87" i="11"/>
  <c r="W87" i="11"/>
  <c r="Z87" i="11" s="1"/>
  <c r="AA87" i="11" s="1"/>
  <c r="X87" i="11"/>
  <c r="Y87" i="11"/>
  <c r="AB87" i="11"/>
  <c r="AC87" i="11"/>
  <c r="AE87" i="11" s="1"/>
  <c r="AJ87" i="11" s="1"/>
  <c r="AD87" i="11"/>
  <c r="AF87" i="11"/>
  <c r="AH87" i="11" s="1"/>
  <c r="AG87" i="11"/>
  <c r="AI87" i="11"/>
  <c r="AI75" i="11"/>
  <c r="AG75" i="11"/>
  <c r="AF75" i="11"/>
  <c r="AD75" i="11"/>
  <c r="AC75" i="11"/>
  <c r="AB75" i="11"/>
  <c r="Y75" i="11"/>
  <c r="X75" i="11"/>
  <c r="V75" i="11"/>
  <c r="AJ75" i="11" s="1"/>
  <c r="V59" i="11"/>
  <c r="W59" i="11" s="1"/>
  <c r="X59" i="11"/>
  <c r="Y59" i="11"/>
  <c r="Z59" i="11"/>
  <c r="AB59" i="11"/>
  <c r="AC59" i="11"/>
  <c r="AD59" i="11"/>
  <c r="AF59" i="11"/>
  <c r="AG59" i="11"/>
  <c r="AH59" i="11"/>
  <c r="AI59" i="11"/>
  <c r="AJ59" i="11"/>
  <c r="V60" i="11"/>
  <c r="AJ60" i="11" s="1"/>
  <c r="W60" i="11"/>
  <c r="X60" i="11"/>
  <c r="Y60" i="11"/>
  <c r="Z60" i="11"/>
  <c r="AA60" i="11"/>
  <c r="AB60" i="11"/>
  <c r="AC60" i="11"/>
  <c r="AD60" i="11"/>
  <c r="AE60" i="11"/>
  <c r="AF60" i="11"/>
  <c r="AG60" i="11"/>
  <c r="AH60" i="11"/>
  <c r="AI60" i="11"/>
  <c r="V61" i="11"/>
  <c r="W61" i="11" s="1"/>
  <c r="X61" i="11"/>
  <c r="Y61" i="11"/>
  <c r="Z61" i="11"/>
  <c r="AA61" i="11"/>
  <c r="AB61" i="11"/>
  <c r="AC61" i="11"/>
  <c r="AD61" i="11"/>
  <c r="AE61" i="11"/>
  <c r="AF61" i="11"/>
  <c r="AG61" i="11"/>
  <c r="AH61" i="11"/>
  <c r="AI61" i="11"/>
  <c r="AJ61" i="11"/>
  <c r="V62" i="11"/>
  <c r="W62" i="11"/>
  <c r="X62" i="11"/>
  <c r="Y62" i="11"/>
  <c r="Z62" i="11"/>
  <c r="AA62" i="11"/>
  <c r="AB62" i="11"/>
  <c r="AC62" i="11"/>
  <c r="AD62" i="11"/>
  <c r="AE62" i="11"/>
  <c r="AF62" i="11"/>
  <c r="AG62" i="11"/>
  <c r="AH62" i="11"/>
  <c r="AI62" i="11"/>
  <c r="AJ62" i="11"/>
  <c r="V63" i="11"/>
  <c r="W63" i="11" s="1"/>
  <c r="Z63" i="11" s="1"/>
  <c r="X63" i="11"/>
  <c r="Y63" i="11"/>
  <c r="AB63" i="11"/>
  <c r="AC63" i="11"/>
  <c r="AD63" i="11"/>
  <c r="AF63" i="11"/>
  <c r="AG63" i="11"/>
  <c r="AH63" i="11"/>
  <c r="AI63" i="11"/>
  <c r="V64" i="11"/>
  <c r="AJ64" i="11" s="1"/>
  <c r="W64" i="11"/>
  <c r="Z64" i="11" s="1"/>
  <c r="AA64" i="11" s="1"/>
  <c r="X64" i="11"/>
  <c r="Y64" i="11"/>
  <c r="AB64" i="11"/>
  <c r="AC64" i="11"/>
  <c r="AD64" i="11"/>
  <c r="AE64" i="11"/>
  <c r="AF64" i="11"/>
  <c r="AG64" i="11"/>
  <c r="AH64" i="11"/>
  <c r="AI64" i="11"/>
  <c r="V65" i="11"/>
  <c r="W65" i="11"/>
  <c r="Z65" i="11" s="1"/>
  <c r="AA65" i="11" s="1"/>
  <c r="X65" i="11"/>
  <c r="Y65" i="11"/>
  <c r="AB65" i="11"/>
  <c r="AC65" i="11"/>
  <c r="AD65" i="11"/>
  <c r="AE65" i="11"/>
  <c r="AF65" i="11"/>
  <c r="AH65" i="11" s="1"/>
  <c r="AG65" i="11"/>
  <c r="AI65" i="11"/>
  <c r="AJ65" i="11"/>
  <c r="V66" i="11"/>
  <c r="W66" i="11"/>
  <c r="Z66" i="11" s="1"/>
  <c r="X66" i="11"/>
  <c r="Y66" i="11"/>
  <c r="AB66" i="11"/>
  <c r="AC66" i="11"/>
  <c r="AE66" i="11" s="1"/>
  <c r="AJ66" i="11" s="1"/>
  <c r="AD66" i="11"/>
  <c r="AF66" i="11"/>
  <c r="AH66" i="11" s="1"/>
  <c r="AG66" i="11"/>
  <c r="AI66" i="11"/>
  <c r="V67" i="11"/>
  <c r="W67" i="11" s="1"/>
  <c r="Z67" i="11" s="1"/>
  <c r="X67" i="11"/>
  <c r="Y67" i="11"/>
  <c r="AB67" i="11"/>
  <c r="AC67" i="11"/>
  <c r="AD67" i="11"/>
  <c r="AF67" i="11"/>
  <c r="AG67" i="11"/>
  <c r="AH67" i="11"/>
  <c r="AI67" i="11"/>
  <c r="V68" i="11"/>
  <c r="AJ68" i="11" s="1"/>
  <c r="W68" i="11"/>
  <c r="Z68" i="11" s="1"/>
  <c r="AA68" i="11" s="1"/>
  <c r="X68" i="11"/>
  <c r="Y68" i="11"/>
  <c r="AB68" i="11"/>
  <c r="AC68" i="11"/>
  <c r="AD68" i="11"/>
  <c r="AE68" i="11"/>
  <c r="AF68" i="11"/>
  <c r="AG68" i="11"/>
  <c r="AH68" i="11"/>
  <c r="AI68" i="11"/>
  <c r="V69" i="11"/>
  <c r="W69" i="11"/>
  <c r="Z69" i="11" s="1"/>
  <c r="AA69" i="11" s="1"/>
  <c r="X69" i="11"/>
  <c r="Y69" i="11"/>
  <c r="AB69" i="11"/>
  <c r="AC69" i="11"/>
  <c r="AD69" i="11"/>
  <c r="AE69" i="11"/>
  <c r="AF69" i="11"/>
  <c r="AH69" i="11" s="1"/>
  <c r="AG69" i="11"/>
  <c r="AI69" i="11"/>
  <c r="AJ69" i="11"/>
  <c r="V70" i="11"/>
  <c r="W70" i="11"/>
  <c r="Z70" i="11" s="1"/>
  <c r="X70" i="11"/>
  <c r="Y70" i="11"/>
  <c r="AB70" i="11"/>
  <c r="AC70" i="11"/>
  <c r="AE70" i="11" s="1"/>
  <c r="AJ70" i="11" s="1"/>
  <c r="AD70" i="11"/>
  <c r="AF70" i="11"/>
  <c r="AH70" i="11" s="1"/>
  <c r="AG70" i="11"/>
  <c r="AI70" i="11"/>
  <c r="AI58" i="11"/>
  <c r="AG58" i="11"/>
  <c r="AF58" i="11"/>
  <c r="AD58" i="11"/>
  <c r="AC58" i="11"/>
  <c r="AB58" i="11"/>
  <c r="Y58" i="11"/>
  <c r="X58" i="11"/>
  <c r="V58" i="11"/>
  <c r="AJ58" i="11" s="1"/>
  <c r="V42" i="11"/>
  <c r="W42" i="11" s="1"/>
  <c r="X42" i="11"/>
  <c r="Y42" i="11"/>
  <c r="Z42" i="11"/>
  <c r="AB42" i="11"/>
  <c r="AC42" i="11"/>
  <c r="AD42" i="11"/>
  <c r="AF42" i="11"/>
  <c r="AG42" i="11"/>
  <c r="AH42" i="11"/>
  <c r="AI42" i="11"/>
  <c r="AJ42" i="11"/>
  <c r="V43" i="11"/>
  <c r="AJ43" i="11" s="1"/>
  <c r="W43" i="11"/>
  <c r="X43" i="11"/>
  <c r="Y43" i="11"/>
  <c r="Z43" i="11"/>
  <c r="AA43" i="11"/>
  <c r="AB43" i="11"/>
  <c r="AC43" i="11"/>
  <c r="AD43" i="11"/>
  <c r="AE43" i="11"/>
  <c r="AF43" i="11"/>
  <c r="AG43" i="11"/>
  <c r="AH43" i="11"/>
  <c r="AI43" i="11"/>
  <c r="V44" i="11"/>
  <c r="W44" i="11"/>
  <c r="X44" i="11"/>
  <c r="Y44" i="11"/>
  <c r="Z44" i="11"/>
  <c r="AA44" i="11"/>
  <c r="AB44" i="11"/>
  <c r="AC44" i="11"/>
  <c r="AD44" i="11"/>
  <c r="AE44" i="11"/>
  <c r="AF44" i="11"/>
  <c r="AG44" i="11"/>
  <c r="AH44" i="11"/>
  <c r="AI44" i="11"/>
  <c r="AJ44" i="11"/>
  <c r="V45" i="11"/>
  <c r="W45" i="11"/>
  <c r="Z45" i="11" s="1"/>
  <c r="X45" i="11"/>
  <c r="Y45" i="11"/>
  <c r="AB45" i="11"/>
  <c r="AC45" i="11"/>
  <c r="AE45" i="11" s="1"/>
  <c r="AJ45" i="11" s="1"/>
  <c r="AD45" i="11"/>
  <c r="AF45" i="11"/>
  <c r="AH45" i="11" s="1"/>
  <c r="AG45" i="11"/>
  <c r="AI45" i="11"/>
  <c r="V46" i="11"/>
  <c r="W46" i="11" s="1"/>
  <c r="Z46" i="11" s="1"/>
  <c r="X46" i="11"/>
  <c r="Y46" i="11"/>
  <c r="AB46" i="11"/>
  <c r="AC46" i="11"/>
  <c r="AD46" i="11"/>
  <c r="AF46" i="11"/>
  <c r="AG46" i="11"/>
  <c r="AH46" i="11"/>
  <c r="AI46" i="11"/>
  <c r="V47" i="11"/>
  <c r="AJ47" i="11" s="1"/>
  <c r="W47" i="11"/>
  <c r="Z47" i="11" s="1"/>
  <c r="AA47" i="11" s="1"/>
  <c r="X47" i="11"/>
  <c r="Y47" i="11"/>
  <c r="AB47" i="11"/>
  <c r="AC47" i="11"/>
  <c r="AD47" i="11"/>
  <c r="AE47" i="11"/>
  <c r="AF47" i="11"/>
  <c r="AG47" i="11"/>
  <c r="AH47" i="11"/>
  <c r="AI47" i="11"/>
  <c r="V48" i="11"/>
  <c r="W48" i="11"/>
  <c r="Z48" i="11" s="1"/>
  <c r="AA48" i="11" s="1"/>
  <c r="X48" i="11"/>
  <c r="Y48" i="11"/>
  <c r="AB48" i="11"/>
  <c r="AC48" i="11"/>
  <c r="AD48" i="11"/>
  <c r="AE48" i="11"/>
  <c r="AF48" i="11"/>
  <c r="AH48" i="11" s="1"/>
  <c r="AG48" i="11"/>
  <c r="AI48" i="11"/>
  <c r="AJ48" i="11"/>
  <c r="V49" i="11"/>
  <c r="W49" i="11"/>
  <c r="Z49" i="11" s="1"/>
  <c r="X49" i="11"/>
  <c r="Y49" i="11"/>
  <c r="AB49" i="11"/>
  <c r="AC49" i="11"/>
  <c r="AE49" i="11" s="1"/>
  <c r="AJ49" i="11" s="1"/>
  <c r="AD49" i="11"/>
  <c r="AF49" i="11"/>
  <c r="AH49" i="11" s="1"/>
  <c r="AG49" i="11"/>
  <c r="AI49" i="11"/>
  <c r="V50" i="11"/>
  <c r="W50" i="11" s="1"/>
  <c r="Z50" i="11" s="1"/>
  <c r="X50" i="11"/>
  <c r="Y50" i="11"/>
  <c r="AB50" i="11"/>
  <c r="AC50" i="11"/>
  <c r="AD50" i="11"/>
  <c r="AF50" i="11"/>
  <c r="AG50" i="11"/>
  <c r="AH50" i="11"/>
  <c r="AI50" i="11"/>
  <c r="V51" i="11"/>
  <c r="AJ51" i="11" s="1"/>
  <c r="W51" i="11"/>
  <c r="Z51" i="11" s="1"/>
  <c r="AA51" i="11" s="1"/>
  <c r="X51" i="11"/>
  <c r="Y51" i="11"/>
  <c r="AB51" i="11"/>
  <c r="AC51" i="11"/>
  <c r="AD51" i="11"/>
  <c r="AE51" i="11"/>
  <c r="AF51" i="11"/>
  <c r="AG51" i="11"/>
  <c r="AH51" i="11"/>
  <c r="AI51" i="11"/>
  <c r="V52" i="11"/>
  <c r="W52" i="11"/>
  <c r="Z52" i="11" s="1"/>
  <c r="AA52" i="11" s="1"/>
  <c r="X52" i="11"/>
  <c r="Y52" i="11"/>
  <c r="AB52" i="11"/>
  <c r="AC52" i="11"/>
  <c r="AD52" i="11"/>
  <c r="AE52" i="11"/>
  <c r="AF52" i="11"/>
  <c r="AH52" i="11" s="1"/>
  <c r="AG52" i="11"/>
  <c r="AI52" i="11"/>
  <c r="AJ52" i="11"/>
  <c r="V53" i="11"/>
  <c r="W53" i="11"/>
  <c r="X53" i="11"/>
  <c r="Y53" i="11"/>
  <c r="Z53" i="11"/>
  <c r="AA53" i="11"/>
  <c r="AB53" i="11"/>
  <c r="AC53" i="11"/>
  <c r="AD53" i="11"/>
  <c r="AE53" i="11"/>
  <c r="AF53" i="11"/>
  <c r="AG53" i="11"/>
  <c r="AH53" i="11"/>
  <c r="AI53" i="11"/>
  <c r="AJ53" i="11"/>
  <c r="AI41" i="11"/>
  <c r="AG41" i="11"/>
  <c r="AF41" i="11"/>
  <c r="AD41" i="11"/>
  <c r="AC41" i="11"/>
  <c r="AB41" i="11"/>
  <c r="Y41" i="11"/>
  <c r="X41" i="11"/>
  <c r="V41" i="11"/>
  <c r="AJ41" i="11" s="1"/>
  <c r="V25" i="11"/>
  <c r="W25" i="11"/>
  <c r="X25" i="11"/>
  <c r="Y25" i="11"/>
  <c r="Z25" i="11"/>
  <c r="AA25" i="11"/>
  <c r="AB25" i="11"/>
  <c r="AC25" i="11"/>
  <c r="AD25" i="11"/>
  <c r="AE25" i="11"/>
  <c r="AF25" i="11"/>
  <c r="AG25" i="11"/>
  <c r="AH25" i="11"/>
  <c r="AI25" i="11"/>
  <c r="AJ25" i="11"/>
  <c r="V26" i="11"/>
  <c r="W26" i="11"/>
  <c r="X26" i="11"/>
  <c r="Y26" i="11"/>
  <c r="Z26" i="11"/>
  <c r="AA26" i="11"/>
  <c r="AB26" i="11"/>
  <c r="AC26" i="11"/>
  <c r="AD26" i="11"/>
  <c r="AE26" i="11"/>
  <c r="AF26" i="11"/>
  <c r="AG26" i="11"/>
  <c r="AH26" i="11"/>
  <c r="AI26" i="11"/>
  <c r="AJ26" i="11"/>
  <c r="V27" i="11"/>
  <c r="W27" i="11" s="1"/>
  <c r="X27" i="11"/>
  <c r="Y27" i="11"/>
  <c r="Z27" i="11"/>
  <c r="AA27" i="11"/>
  <c r="AB27" i="11"/>
  <c r="AC27" i="11"/>
  <c r="AD27" i="11"/>
  <c r="AE27" i="11"/>
  <c r="AF27" i="11"/>
  <c r="AG27" i="11"/>
  <c r="AH27" i="11"/>
  <c r="AI27" i="11"/>
  <c r="AJ27" i="11"/>
  <c r="V28" i="11"/>
  <c r="W28" i="11" s="1"/>
  <c r="X28" i="11"/>
  <c r="Y28" i="11"/>
  <c r="Z28" i="11"/>
  <c r="AB28" i="11"/>
  <c r="AC28" i="11"/>
  <c r="AD28" i="11"/>
  <c r="AF28" i="11"/>
  <c r="AG28" i="11"/>
  <c r="AH28" i="11"/>
  <c r="AI28" i="11"/>
  <c r="AJ28" i="11"/>
  <c r="V29" i="11"/>
  <c r="W29" i="11" s="1"/>
  <c r="Z29" i="11" s="1"/>
  <c r="X29" i="11"/>
  <c r="Y29" i="11"/>
  <c r="AA29" i="11" s="1"/>
  <c r="AB29" i="11"/>
  <c r="AC29" i="11"/>
  <c r="AE29" i="11" s="1"/>
  <c r="AD29" i="11"/>
  <c r="AF29" i="11"/>
  <c r="AG29" i="11"/>
  <c r="AH29" i="11" s="1"/>
  <c r="AI29" i="11"/>
  <c r="AJ29" i="11" s="1"/>
  <c r="V30" i="11"/>
  <c r="W30" i="11" s="1"/>
  <c r="Z30" i="11" s="1"/>
  <c r="X30" i="11"/>
  <c r="Y30" i="11"/>
  <c r="AB30" i="11"/>
  <c r="AC30" i="11"/>
  <c r="AD30" i="11"/>
  <c r="AF30" i="11"/>
  <c r="AG30" i="11"/>
  <c r="AH30" i="11"/>
  <c r="AI30" i="11"/>
  <c r="V31" i="11"/>
  <c r="W31" i="11"/>
  <c r="Z31" i="11" s="1"/>
  <c r="AA31" i="11" s="1"/>
  <c r="X31" i="11"/>
  <c r="Y31" i="11"/>
  <c r="AB31" i="11"/>
  <c r="AC31" i="11"/>
  <c r="AD31" i="11"/>
  <c r="AE31" i="11"/>
  <c r="AF31" i="11"/>
  <c r="AH31" i="11" s="1"/>
  <c r="AG31" i="11"/>
  <c r="AI31" i="11"/>
  <c r="AJ31" i="11" s="1"/>
  <c r="V32" i="11"/>
  <c r="W32" i="11" s="1"/>
  <c r="Z32" i="11" s="1"/>
  <c r="X32" i="11"/>
  <c r="Y32" i="11"/>
  <c r="AB32" i="11"/>
  <c r="AC32" i="11"/>
  <c r="AD32" i="11"/>
  <c r="AF32" i="11"/>
  <c r="AH32" i="11" s="1"/>
  <c r="AG32" i="11"/>
  <c r="AI32" i="11"/>
  <c r="V33" i="11"/>
  <c r="W33" i="11" s="1"/>
  <c r="Z33" i="11" s="1"/>
  <c r="X33" i="11"/>
  <c r="Y33" i="11"/>
  <c r="AB33" i="11"/>
  <c r="AC33" i="11"/>
  <c r="AE33" i="11" s="1"/>
  <c r="AD33" i="11"/>
  <c r="AF33" i="11"/>
  <c r="AG33" i="11"/>
  <c r="AH33" i="11" s="1"/>
  <c r="AI33" i="11"/>
  <c r="V34" i="11"/>
  <c r="W34" i="11" s="1"/>
  <c r="X34" i="11"/>
  <c r="Y34" i="11"/>
  <c r="AB34" i="11"/>
  <c r="AC34" i="11"/>
  <c r="AD34" i="11"/>
  <c r="AF34" i="11"/>
  <c r="AG34" i="11"/>
  <c r="AI34" i="11"/>
  <c r="V35" i="11"/>
  <c r="W35" i="11"/>
  <c r="Z35" i="11" s="1"/>
  <c r="AA35" i="11" s="1"/>
  <c r="X35" i="11"/>
  <c r="Y35" i="11"/>
  <c r="AB35" i="11"/>
  <c r="AC35" i="11"/>
  <c r="AD35" i="11"/>
  <c r="AE35" i="11"/>
  <c r="AF35" i="11"/>
  <c r="AH35" i="11" s="1"/>
  <c r="AG35" i="11"/>
  <c r="AI35" i="11"/>
  <c r="AJ35" i="11" s="1"/>
  <c r="V36" i="11"/>
  <c r="W36" i="11" s="1"/>
  <c r="Z36" i="11" s="1"/>
  <c r="X36" i="11"/>
  <c r="Y36" i="11"/>
  <c r="AB36" i="11"/>
  <c r="AC36" i="11"/>
  <c r="AD36" i="11"/>
  <c r="AF36" i="11"/>
  <c r="AH36" i="11" s="1"/>
  <c r="AG36" i="11"/>
  <c r="AI36" i="11"/>
  <c r="AI24" i="11"/>
  <c r="AG24" i="11"/>
  <c r="AF24" i="11"/>
  <c r="AD24" i="11"/>
  <c r="AC24" i="11"/>
  <c r="AB24" i="11"/>
  <c r="Y24" i="11"/>
  <c r="X24" i="11"/>
  <c r="V24" i="11"/>
  <c r="AJ24" i="11" s="1"/>
  <c r="V8" i="11"/>
  <c r="W8" i="11" s="1"/>
  <c r="X8" i="11"/>
  <c r="Y8" i="11"/>
  <c r="Z8" i="11"/>
  <c r="AB8" i="11"/>
  <c r="AC8" i="11"/>
  <c r="AD8" i="11"/>
  <c r="AF8" i="11"/>
  <c r="AG8" i="11"/>
  <c r="AH8" i="11"/>
  <c r="AI8" i="11"/>
  <c r="AJ8" i="11"/>
  <c r="V9" i="11"/>
  <c r="AJ9" i="11" s="1"/>
  <c r="W9" i="11"/>
  <c r="X9" i="11"/>
  <c r="Y9" i="11"/>
  <c r="Z9" i="11"/>
  <c r="AA9" i="11"/>
  <c r="AB9" i="11"/>
  <c r="AC9" i="11"/>
  <c r="AD9" i="11"/>
  <c r="AE9" i="11"/>
  <c r="AF9" i="11"/>
  <c r="AG9" i="11"/>
  <c r="AH9" i="11"/>
  <c r="AI9" i="11"/>
  <c r="V10" i="11"/>
  <c r="W10" i="11"/>
  <c r="X10" i="11"/>
  <c r="Y10" i="11"/>
  <c r="Z10" i="11"/>
  <c r="AA10" i="11"/>
  <c r="AB10" i="11"/>
  <c r="AC10" i="11"/>
  <c r="AD10" i="11"/>
  <c r="AE10" i="11"/>
  <c r="AF10" i="11"/>
  <c r="AG10" i="11"/>
  <c r="AH10" i="11"/>
  <c r="AI10" i="11"/>
  <c r="AJ10" i="11"/>
  <c r="V11" i="11"/>
  <c r="W11" i="11"/>
  <c r="X11" i="11"/>
  <c r="Y11" i="11"/>
  <c r="Z11" i="11"/>
  <c r="AA11" i="11"/>
  <c r="AB11" i="11"/>
  <c r="AC11" i="11"/>
  <c r="AD11" i="11"/>
  <c r="AE11" i="11"/>
  <c r="AF11" i="11"/>
  <c r="AG11" i="11"/>
  <c r="AH11" i="11"/>
  <c r="AI11" i="11"/>
  <c r="AJ11" i="11"/>
  <c r="V12" i="11"/>
  <c r="W12" i="11" s="1"/>
  <c r="Z12" i="11" s="1"/>
  <c r="X12" i="11"/>
  <c r="Y12" i="11"/>
  <c r="AB12" i="11"/>
  <c r="AC12" i="11"/>
  <c r="AD12" i="11"/>
  <c r="AF12" i="11"/>
  <c r="AG12" i="11"/>
  <c r="AH12" i="11"/>
  <c r="AI12" i="11"/>
  <c r="V13" i="11"/>
  <c r="AJ13" i="11" s="1"/>
  <c r="W13" i="11"/>
  <c r="Z13" i="11" s="1"/>
  <c r="AA13" i="11" s="1"/>
  <c r="X13" i="11"/>
  <c r="Y13" i="11"/>
  <c r="AB13" i="11"/>
  <c r="AC13" i="11"/>
  <c r="AD13" i="11"/>
  <c r="AE13" i="11"/>
  <c r="AF13" i="11"/>
  <c r="AG13" i="11"/>
  <c r="AH13" i="11"/>
  <c r="AI13" i="11"/>
  <c r="V14" i="11"/>
  <c r="W14" i="11"/>
  <c r="Z14" i="11" s="1"/>
  <c r="AA14" i="11" s="1"/>
  <c r="X14" i="11"/>
  <c r="Y14" i="11"/>
  <c r="AB14" i="11"/>
  <c r="AC14" i="11"/>
  <c r="AD14" i="11"/>
  <c r="AE14" i="11"/>
  <c r="AF14" i="11"/>
  <c r="AH14" i="11" s="1"/>
  <c r="AG14" i="11"/>
  <c r="AI14" i="11"/>
  <c r="AJ14" i="11"/>
  <c r="V15" i="11"/>
  <c r="W15" i="11"/>
  <c r="Z15" i="11" s="1"/>
  <c r="X15" i="11"/>
  <c r="Y15" i="11"/>
  <c r="AB15" i="11"/>
  <c r="AC15" i="11"/>
  <c r="AE15" i="11" s="1"/>
  <c r="AJ15" i="11" s="1"/>
  <c r="AD15" i="11"/>
  <c r="AF15" i="11"/>
  <c r="AH15" i="11" s="1"/>
  <c r="AG15" i="11"/>
  <c r="AI15" i="11"/>
  <c r="V16" i="11"/>
  <c r="W16" i="11" s="1"/>
  <c r="Z16" i="11" s="1"/>
  <c r="X16" i="11"/>
  <c r="Y16" i="11"/>
  <c r="AB16" i="11"/>
  <c r="AC16" i="11"/>
  <c r="AD16" i="11"/>
  <c r="AF16" i="11"/>
  <c r="AG16" i="11"/>
  <c r="AH16" i="11"/>
  <c r="AI16" i="11"/>
  <c r="V17" i="11"/>
  <c r="AJ17" i="11" s="1"/>
  <c r="W17" i="11"/>
  <c r="Z17" i="11" s="1"/>
  <c r="AA17" i="11" s="1"/>
  <c r="X17" i="11"/>
  <c r="Y17" i="11"/>
  <c r="AB17" i="11"/>
  <c r="AC17" i="11"/>
  <c r="AD17" i="11"/>
  <c r="AE17" i="11"/>
  <c r="AF17" i="11"/>
  <c r="AG17" i="11"/>
  <c r="AH17" i="11"/>
  <c r="AI17" i="11"/>
  <c r="V18" i="11"/>
  <c r="W18" i="11"/>
  <c r="Z18" i="11" s="1"/>
  <c r="AA18" i="11" s="1"/>
  <c r="X18" i="11"/>
  <c r="Y18" i="11"/>
  <c r="AB18" i="11"/>
  <c r="AC18" i="11"/>
  <c r="AD18" i="11"/>
  <c r="AE18" i="11"/>
  <c r="AF18" i="11"/>
  <c r="AH18" i="11" s="1"/>
  <c r="AG18" i="11"/>
  <c r="AI18" i="11"/>
  <c r="AJ18" i="11"/>
  <c r="V19" i="11"/>
  <c r="W19" i="11"/>
  <c r="Z19" i="11" s="1"/>
  <c r="X19" i="11"/>
  <c r="Y19" i="11"/>
  <c r="AB19" i="11"/>
  <c r="AC19" i="11"/>
  <c r="AE19" i="11" s="1"/>
  <c r="AJ19" i="11" s="1"/>
  <c r="AD19" i="11"/>
  <c r="AF19" i="11"/>
  <c r="AH19" i="11" s="1"/>
  <c r="AG19" i="11"/>
  <c r="AI19" i="11"/>
  <c r="AI7" i="11"/>
  <c r="AG7" i="11"/>
  <c r="AF7" i="11"/>
  <c r="AD7" i="11"/>
  <c r="AC7" i="11"/>
  <c r="AB7" i="11"/>
  <c r="Y7" i="11"/>
  <c r="X7" i="11"/>
  <c r="V7" i="11"/>
  <c r="AJ7" i="11" s="1"/>
  <c r="AV97" i="11"/>
  <c r="E14" i="6" s="1"/>
  <c r="AX97" i="11"/>
  <c r="G14" i="6" s="1"/>
  <c r="AB71" i="11"/>
  <c r="AM66" i="11" s="1"/>
  <c r="AS67" i="11" s="1"/>
  <c r="AS68" i="11" s="1"/>
  <c r="AV21" i="11"/>
  <c r="AV20" i="11"/>
  <c r="AU20" i="11"/>
  <c r="AT20" i="11"/>
  <c r="AT21" i="11" s="1"/>
  <c r="AS20" i="11"/>
  <c r="AS21" i="11" s="1"/>
  <c r="AW21" i="11" s="1"/>
  <c r="AY21" i="11" s="1"/>
  <c r="AZ21" i="11" s="1"/>
  <c r="AV19" i="11"/>
  <c r="AU19" i="11"/>
  <c r="AT19" i="11"/>
  <c r="AS19" i="11"/>
  <c r="AR19" i="11"/>
  <c r="AV18" i="11"/>
  <c r="AU18" i="11"/>
  <c r="AT18" i="11"/>
  <c r="AS18" i="11"/>
  <c r="AR18" i="11"/>
  <c r="AS96" i="10"/>
  <c r="AS95" i="10"/>
  <c r="AS94" i="10"/>
  <c r="AS93" i="10"/>
  <c r="AS92" i="10"/>
  <c r="AA83" i="15" l="1"/>
  <c r="AA79" i="15"/>
  <c r="AJ84" i="15"/>
  <c r="AJ80" i="15"/>
  <c r="AE84" i="15"/>
  <c r="AA84" i="15"/>
  <c r="AE80" i="15"/>
  <c r="AA80" i="15"/>
  <c r="AE76" i="15"/>
  <c r="AJ76" i="15" s="1"/>
  <c r="AA76" i="15"/>
  <c r="Z75" i="15"/>
  <c r="AH75" i="15"/>
  <c r="W75" i="15"/>
  <c r="AA75" i="15"/>
  <c r="AE75" i="15"/>
  <c r="AB88" i="15"/>
  <c r="AM83" i="15" s="1"/>
  <c r="AS84" i="15" s="1"/>
  <c r="AS85" i="15" s="1"/>
  <c r="AA15" i="15"/>
  <c r="AA11" i="15"/>
  <c r="AJ16" i="15"/>
  <c r="AJ12" i="15"/>
  <c r="AJ17" i="15"/>
  <c r="AE16" i="15"/>
  <c r="AA16" i="15"/>
  <c r="AE12" i="15"/>
  <c r="AA12" i="15"/>
  <c r="AE8" i="15"/>
  <c r="AJ8" i="15" s="1"/>
  <c r="AJ20" i="15" s="1"/>
  <c r="AP15" i="15" s="1"/>
  <c r="AV16" i="15" s="1"/>
  <c r="AV17" i="15" s="1"/>
  <c r="AA8" i="15"/>
  <c r="Z7" i="15"/>
  <c r="AH7" i="15"/>
  <c r="W7" i="15"/>
  <c r="AA7" i="15"/>
  <c r="AE7" i="15"/>
  <c r="AA28" i="15"/>
  <c r="AJ33" i="15"/>
  <c r="AJ29" i="15"/>
  <c r="AE33" i="15"/>
  <c r="AA33" i="15"/>
  <c r="AE29" i="15"/>
  <c r="AA29" i="15"/>
  <c r="AE25" i="15"/>
  <c r="AJ25" i="15" s="1"/>
  <c r="AA25" i="15"/>
  <c r="Z24" i="15"/>
  <c r="AH24" i="15"/>
  <c r="W24" i="15"/>
  <c r="AA24" i="15"/>
  <c r="AE24" i="15"/>
  <c r="AA45" i="15"/>
  <c r="AE53" i="15"/>
  <c r="AA53" i="15"/>
  <c r="AJ50" i="15"/>
  <c r="AE49" i="15"/>
  <c r="AA49" i="15"/>
  <c r="AJ51" i="15"/>
  <c r="AE50" i="15"/>
  <c r="AA50" i="15"/>
  <c r="AE46" i="15"/>
  <c r="AJ46" i="15" s="1"/>
  <c r="AJ54" i="15" s="1"/>
  <c r="AP49" i="15" s="1"/>
  <c r="AV50" i="15" s="1"/>
  <c r="AV51" i="15" s="1"/>
  <c r="AA46" i="15"/>
  <c r="AE42" i="15"/>
  <c r="AJ42" i="15" s="1"/>
  <c r="AA42" i="15"/>
  <c r="AE51" i="15"/>
  <c r="AA51" i="15"/>
  <c r="Z41" i="15"/>
  <c r="AH41" i="15"/>
  <c r="W41" i="15"/>
  <c r="AA41" i="15"/>
  <c r="AE41" i="15"/>
  <c r="AJ70" i="15"/>
  <c r="AE69" i="15"/>
  <c r="AA69" i="15"/>
  <c r="W69" i="15"/>
  <c r="AJ66" i="15"/>
  <c r="AE65" i="15"/>
  <c r="AJ65" i="15" s="1"/>
  <c r="AA65" i="15"/>
  <c r="W65" i="15"/>
  <c r="Z65" i="15" s="1"/>
  <c r="AA70" i="15"/>
  <c r="AA66" i="15"/>
  <c r="AE68" i="15"/>
  <c r="AA68" i="15"/>
  <c r="Z58" i="15"/>
  <c r="AH58" i="15"/>
  <c r="W58" i="15"/>
  <c r="AA58" i="15"/>
  <c r="AE58" i="15"/>
  <c r="AE54" i="15"/>
  <c r="AN49" i="15" s="1"/>
  <c r="AT50" i="15" s="1"/>
  <c r="AT51" i="15" s="1"/>
  <c r="AB20" i="15"/>
  <c r="AM15" i="15" s="1"/>
  <c r="AS16" i="15" s="1"/>
  <c r="AS17" i="15" s="1"/>
  <c r="Z59" i="14"/>
  <c r="AA59" i="14" s="1"/>
  <c r="AA83" i="14"/>
  <c r="AA79" i="14"/>
  <c r="AJ84" i="14"/>
  <c r="AJ80" i="14"/>
  <c r="AJ88" i="14" s="1"/>
  <c r="AP83" i="14" s="1"/>
  <c r="AV84" i="14" s="1"/>
  <c r="AV85" i="14" s="1"/>
  <c r="AE84" i="14"/>
  <c r="AA84" i="14"/>
  <c r="AE80" i="14"/>
  <c r="AA80" i="14"/>
  <c r="AE76" i="14"/>
  <c r="AJ76" i="14" s="1"/>
  <c r="AA76" i="14"/>
  <c r="Z75" i="14"/>
  <c r="AH75" i="14"/>
  <c r="W75" i="14"/>
  <c r="AA75" i="14"/>
  <c r="AE75" i="14"/>
  <c r="AJ62" i="14"/>
  <c r="AA66" i="14"/>
  <c r="AA62" i="14"/>
  <c r="AA69" i="14"/>
  <c r="AE65" i="14"/>
  <c r="AJ65" i="14" s="1"/>
  <c r="AA65" i="14"/>
  <c r="AE61" i="14"/>
  <c r="AJ61" i="14" s="1"/>
  <c r="AA61" i="14"/>
  <c r="AE67" i="14"/>
  <c r="AJ67" i="14" s="1"/>
  <c r="AA67" i="14"/>
  <c r="AE63" i="14"/>
  <c r="AJ63" i="14" s="1"/>
  <c r="AA63" i="14"/>
  <c r="AE59" i="14"/>
  <c r="AJ59" i="14" s="1"/>
  <c r="Z58" i="14"/>
  <c r="AH58" i="14"/>
  <c r="W58" i="14"/>
  <c r="AA58" i="14"/>
  <c r="AE58" i="14"/>
  <c r="AA45" i="14"/>
  <c r="AE52" i="14"/>
  <c r="AA52" i="14"/>
  <c r="AJ46" i="14"/>
  <c r="AE50" i="14"/>
  <c r="AA50" i="14"/>
  <c r="AE46" i="14"/>
  <c r="AA46" i="14"/>
  <c r="AE42" i="14"/>
  <c r="AJ42" i="14" s="1"/>
  <c r="AA42" i="14"/>
  <c r="Z41" i="14"/>
  <c r="AH41" i="14"/>
  <c r="W41" i="14"/>
  <c r="AA41" i="14"/>
  <c r="AE41" i="14"/>
  <c r="AJ34" i="14"/>
  <c r="AJ30" i="14"/>
  <c r="Z35" i="14"/>
  <c r="AE34" i="14"/>
  <c r="AA34" i="14"/>
  <c r="AE30" i="14"/>
  <c r="AE37" i="14" s="1"/>
  <c r="AN32" i="14" s="1"/>
  <c r="AT33" i="14" s="1"/>
  <c r="AT34" i="14" s="1"/>
  <c r="AA30" i="14"/>
  <c r="AE26" i="14"/>
  <c r="AA26" i="14"/>
  <c r="Z24" i="14"/>
  <c r="AH24" i="14"/>
  <c r="W24" i="14"/>
  <c r="AA24" i="14"/>
  <c r="AE24" i="14"/>
  <c r="AH54" i="14"/>
  <c r="AO49" i="14" s="1"/>
  <c r="AU50" i="14" s="1"/>
  <c r="AU51" i="14" s="1"/>
  <c r="AB20" i="14"/>
  <c r="AM15" i="14" s="1"/>
  <c r="AS16" i="14" s="1"/>
  <c r="AS17" i="14" s="1"/>
  <c r="AH9" i="14"/>
  <c r="AE9" i="14"/>
  <c r="AJ9" i="14" s="1"/>
  <c r="AE13" i="14"/>
  <c r="AJ13" i="14"/>
  <c r="W13" i="14"/>
  <c r="AJ10" i="14"/>
  <c r="AJ14" i="14"/>
  <c r="AA7" i="14"/>
  <c r="AE7" i="14"/>
  <c r="AJ11" i="14"/>
  <c r="AA11" i="14"/>
  <c r="AE11" i="14"/>
  <c r="AJ15" i="14"/>
  <c r="AA15" i="14"/>
  <c r="AE15" i="14"/>
  <c r="AA16" i="14"/>
  <c r="AE16" i="14"/>
  <c r="AW21" i="15"/>
  <c r="AY21" i="15" s="1"/>
  <c r="AZ21" i="15" s="1"/>
  <c r="AH20" i="15"/>
  <c r="AO15" i="15" s="1"/>
  <c r="AU16" i="15" s="1"/>
  <c r="AU17" i="15" s="1"/>
  <c r="AB37" i="15"/>
  <c r="AM32" i="15" s="1"/>
  <c r="AS33" i="15" s="1"/>
  <c r="AS34" i="15" s="1"/>
  <c r="AW21" i="14"/>
  <c r="AY21" i="14" s="1"/>
  <c r="AZ21" i="14" s="1"/>
  <c r="AH8" i="14"/>
  <c r="Z12" i="14"/>
  <c r="AH12" i="14"/>
  <c r="AH18" i="14"/>
  <c r="Z7" i="14"/>
  <c r="AH7" i="14"/>
  <c r="W8" i="14"/>
  <c r="Z8" i="14" s="1"/>
  <c r="AA8" i="14" s="1"/>
  <c r="AE8" i="14"/>
  <c r="AE20" i="14" s="1"/>
  <c r="AN15" i="14" s="1"/>
  <c r="AT16" i="14" s="1"/>
  <c r="AT17" i="14" s="1"/>
  <c r="Z11" i="14"/>
  <c r="AH11" i="14"/>
  <c r="W12" i="14"/>
  <c r="AA12" i="14"/>
  <c r="AE12" i="14"/>
  <c r="AJ12" i="14" s="1"/>
  <c r="Z15" i="14"/>
  <c r="AH15" i="14"/>
  <c r="Z16" i="14"/>
  <c r="AH16" i="14"/>
  <c r="Z17" i="14"/>
  <c r="AH17" i="14"/>
  <c r="W18" i="14"/>
  <c r="AA18" i="14"/>
  <c r="AE18" i="14"/>
  <c r="W19" i="14"/>
  <c r="AA19" i="14"/>
  <c r="AE19" i="14"/>
  <c r="AB54" i="14"/>
  <c r="AM49" i="14" s="1"/>
  <c r="AS50" i="14" s="1"/>
  <c r="AS51" i="14" s="1"/>
  <c r="Z19" i="14"/>
  <c r="AJ8" i="14"/>
  <c r="AH10" i="14"/>
  <c r="AH14" i="14"/>
  <c r="AJ18" i="14"/>
  <c r="AJ19" i="14"/>
  <c r="AH37" i="14"/>
  <c r="AO32" i="14" s="1"/>
  <c r="AU33" i="14" s="1"/>
  <c r="AU34" i="14" s="1"/>
  <c r="Z9" i="14"/>
  <c r="AA9" i="14" s="1"/>
  <c r="W10" i="14"/>
  <c r="Z10" i="14" s="1"/>
  <c r="AA10" i="14" s="1"/>
  <c r="Z13" i="14"/>
  <c r="AA13" i="14" s="1"/>
  <c r="W14" i="14"/>
  <c r="Z14" i="14" s="1"/>
  <c r="AA14" i="14" s="1"/>
  <c r="AJ71" i="14"/>
  <c r="AP66" i="14" s="1"/>
  <c r="AV67" i="14" s="1"/>
  <c r="AV68" i="14" s="1"/>
  <c r="AJ18" i="13"/>
  <c r="AJ69" i="13"/>
  <c r="AA19" i="13"/>
  <c r="AA15" i="13"/>
  <c r="AJ12" i="13"/>
  <c r="AE16" i="13"/>
  <c r="AJ16" i="13" s="1"/>
  <c r="AA16" i="13"/>
  <c r="AE12" i="13"/>
  <c r="AA12" i="13"/>
  <c r="AE8" i="13"/>
  <c r="AA8" i="13"/>
  <c r="AH26" i="13"/>
  <c r="Z26" i="13"/>
  <c r="AE33" i="13"/>
  <c r="AJ33" i="13" s="1"/>
  <c r="AA33" i="13"/>
  <c r="AE29" i="13"/>
  <c r="AJ29" i="13" s="1"/>
  <c r="AA29" i="13"/>
  <c r="AJ26" i="13"/>
  <c r="AE25" i="13"/>
  <c r="AA25" i="13"/>
  <c r="AH34" i="13"/>
  <c r="Z34" i="13"/>
  <c r="AH30" i="13"/>
  <c r="Z30" i="13"/>
  <c r="AE34" i="13"/>
  <c r="AJ34" i="13" s="1"/>
  <c r="AA34" i="13"/>
  <c r="AE30" i="13"/>
  <c r="AJ30" i="13" s="1"/>
  <c r="AJ37" i="13" s="1"/>
  <c r="AP32" i="13" s="1"/>
  <c r="AV33" i="13" s="1"/>
  <c r="AV34" i="13" s="1"/>
  <c r="AA30" i="13"/>
  <c r="AE26" i="13"/>
  <c r="AA26" i="13"/>
  <c r="AE52" i="13"/>
  <c r="AA52" i="13"/>
  <c r="AE48" i="13"/>
  <c r="AJ48" i="13" s="1"/>
  <c r="AA48" i="13"/>
  <c r="AA44" i="13"/>
  <c r="AJ51" i="13"/>
  <c r="AE50" i="13"/>
  <c r="AJ50" i="13" s="1"/>
  <c r="AA50" i="13"/>
  <c r="AE46" i="13"/>
  <c r="AJ46" i="13" s="1"/>
  <c r="AA46" i="13"/>
  <c r="AE42" i="13"/>
  <c r="AA42" i="13"/>
  <c r="AA51" i="13"/>
  <c r="AE47" i="13"/>
  <c r="AJ47" i="13" s="1"/>
  <c r="AA47" i="13"/>
  <c r="AA67" i="13"/>
  <c r="AA63" i="13"/>
  <c r="Z68" i="13"/>
  <c r="Z64" i="13"/>
  <c r="AA64" i="13" s="1"/>
  <c r="AH60" i="13"/>
  <c r="Z60" i="13"/>
  <c r="AE70" i="13"/>
  <c r="AJ70" i="13" s="1"/>
  <c r="AA70" i="13"/>
  <c r="AE66" i="13"/>
  <c r="AJ66" i="13" s="1"/>
  <c r="AA66" i="13"/>
  <c r="AE62" i="13"/>
  <c r="AA62" i="13"/>
  <c r="AJ60" i="13"/>
  <c r="AE68" i="13"/>
  <c r="AJ68" i="13" s="1"/>
  <c r="AA68" i="13"/>
  <c r="AE64" i="13"/>
  <c r="AJ64" i="13" s="1"/>
  <c r="AE60" i="13"/>
  <c r="AE71" i="13" s="1"/>
  <c r="AN66" i="13" s="1"/>
  <c r="AT67" i="13" s="1"/>
  <c r="AT68" i="13" s="1"/>
  <c r="AA60" i="13"/>
  <c r="AH85" i="13"/>
  <c r="Z85" i="13"/>
  <c r="AE84" i="13"/>
  <c r="AJ84" i="13" s="1"/>
  <c r="AA84" i="13"/>
  <c r="AE80" i="13"/>
  <c r="AJ80" i="13" s="1"/>
  <c r="AA80" i="13"/>
  <c r="AJ77" i="13"/>
  <c r="AE76" i="13"/>
  <c r="AA76" i="13"/>
  <c r="AH81" i="13"/>
  <c r="AH88" i="13" s="1"/>
  <c r="AO83" i="13" s="1"/>
  <c r="AU84" i="13" s="1"/>
  <c r="AU85" i="13" s="1"/>
  <c r="Z81" i="13"/>
  <c r="AH77" i="13"/>
  <c r="Z77" i="13"/>
  <c r="AE85" i="13"/>
  <c r="AJ85" i="13" s="1"/>
  <c r="AA85" i="13"/>
  <c r="AE81" i="13"/>
  <c r="AJ81" i="13" s="1"/>
  <c r="AJ88" i="13" s="1"/>
  <c r="AP83" i="13" s="1"/>
  <c r="AV84" i="13" s="1"/>
  <c r="AV85" i="13" s="1"/>
  <c r="AA81" i="13"/>
  <c r="AE77" i="13"/>
  <c r="AA77" i="13"/>
  <c r="Z75" i="13"/>
  <c r="AH75" i="13"/>
  <c r="W75" i="13"/>
  <c r="AA75" i="13"/>
  <c r="AE75" i="13"/>
  <c r="Z7" i="13"/>
  <c r="AH7" i="13"/>
  <c r="W7" i="13"/>
  <c r="AA7" i="13"/>
  <c r="AE7" i="13"/>
  <c r="Z24" i="13"/>
  <c r="AH24" i="13"/>
  <c r="W24" i="13"/>
  <c r="AA24" i="13"/>
  <c r="Z41" i="13"/>
  <c r="AH41" i="13"/>
  <c r="W41" i="13"/>
  <c r="AA41" i="13"/>
  <c r="AE41" i="13"/>
  <c r="Z58" i="13"/>
  <c r="AH58" i="13"/>
  <c r="W58" i="13"/>
  <c r="AA58" i="13"/>
  <c r="AE58" i="13"/>
  <c r="AB54" i="13"/>
  <c r="AM49" i="13" s="1"/>
  <c r="AS50" i="13" s="1"/>
  <c r="AS51" i="13" s="1"/>
  <c r="AB20" i="13"/>
  <c r="AM15" i="13" s="1"/>
  <c r="AS16" i="13" s="1"/>
  <c r="AS17" i="13" s="1"/>
  <c r="AN15" i="13"/>
  <c r="AT16" i="13" s="1"/>
  <c r="AT17" i="13" s="1"/>
  <c r="AA87" i="12"/>
  <c r="AA83" i="12"/>
  <c r="AJ80" i="12"/>
  <c r="AE84" i="12"/>
  <c r="AJ84" i="12" s="1"/>
  <c r="AA84" i="12"/>
  <c r="AE80" i="12"/>
  <c r="AA80" i="12"/>
  <c r="AE76" i="12"/>
  <c r="AA76" i="12"/>
  <c r="Z75" i="12"/>
  <c r="AH75" i="12"/>
  <c r="AA19" i="12"/>
  <c r="AA15" i="12"/>
  <c r="AJ16" i="12"/>
  <c r="AE11" i="12"/>
  <c r="AA11" i="12"/>
  <c r="AE16" i="12"/>
  <c r="AA16" i="12"/>
  <c r="AE12" i="12"/>
  <c r="AJ12" i="12" s="1"/>
  <c r="AA12" i="12"/>
  <c r="Z7" i="12"/>
  <c r="AH7" i="12"/>
  <c r="W7" i="12"/>
  <c r="AA7" i="12"/>
  <c r="AE7" i="12"/>
  <c r="AA36" i="12"/>
  <c r="AA32" i="12"/>
  <c r="AA27" i="12"/>
  <c r="AJ33" i="12"/>
  <c r="AE33" i="12"/>
  <c r="AA33" i="12"/>
  <c r="AE29" i="12"/>
  <c r="AJ29" i="12" s="1"/>
  <c r="AA29" i="12"/>
  <c r="AE25" i="12"/>
  <c r="AA25" i="12"/>
  <c r="Z24" i="12"/>
  <c r="AH24" i="12"/>
  <c r="W24" i="12"/>
  <c r="AA24" i="12"/>
  <c r="AE24" i="12"/>
  <c r="AJ42" i="12"/>
  <c r="AE50" i="12"/>
  <c r="AJ50" i="12" s="1"/>
  <c r="AA50" i="12"/>
  <c r="AE46" i="12"/>
  <c r="AJ46" i="12" s="1"/>
  <c r="AA46" i="12"/>
  <c r="AE42" i="12"/>
  <c r="AA42" i="12"/>
  <c r="Z41" i="12"/>
  <c r="AH41" i="12"/>
  <c r="W41" i="12"/>
  <c r="AA41" i="12"/>
  <c r="AE41" i="12"/>
  <c r="AE61" i="12"/>
  <c r="AA61" i="12"/>
  <c r="AE67" i="12"/>
  <c r="AJ67" i="12" s="1"/>
  <c r="AA67" i="12"/>
  <c r="AE63" i="12"/>
  <c r="AJ63" i="12" s="1"/>
  <c r="AA63" i="12"/>
  <c r="AE59" i="12"/>
  <c r="AA59" i="12"/>
  <c r="Z58" i="12"/>
  <c r="AH58" i="12"/>
  <c r="W58" i="12"/>
  <c r="AA58" i="12"/>
  <c r="AE58" i="12"/>
  <c r="AB71" i="12"/>
  <c r="AM66" i="12" s="1"/>
  <c r="AS67" i="12" s="1"/>
  <c r="AS68" i="12" s="1"/>
  <c r="AB20" i="12"/>
  <c r="AM15" i="12" s="1"/>
  <c r="AS16" i="12" s="1"/>
  <c r="AS17" i="12" s="1"/>
  <c r="AW21" i="12"/>
  <c r="AY21" i="12" s="1"/>
  <c r="AZ21" i="12" s="1"/>
  <c r="AH71" i="12"/>
  <c r="AO66" i="12" s="1"/>
  <c r="AU67" i="12" s="1"/>
  <c r="AU68" i="12" s="1"/>
  <c r="AH20" i="12"/>
  <c r="AO15" i="12" s="1"/>
  <c r="AU16" i="12" s="1"/>
  <c r="AU17" i="12" s="1"/>
  <c r="AB54" i="12"/>
  <c r="AM49" i="12" s="1"/>
  <c r="AS50" i="12" s="1"/>
  <c r="AS51" i="12" s="1"/>
  <c r="AB20" i="11"/>
  <c r="AM15" i="11" s="1"/>
  <c r="AS16" i="11" s="1"/>
  <c r="AS17" i="11" s="1"/>
  <c r="AH81" i="11"/>
  <c r="Z81" i="11"/>
  <c r="AA81" i="11" s="1"/>
  <c r="Z86" i="11"/>
  <c r="AA86" i="11" s="1"/>
  <c r="AH85" i="11"/>
  <c r="Z85" i="11"/>
  <c r="AE84" i="11"/>
  <c r="AJ84" i="11" s="1"/>
  <c r="AA84" i="11"/>
  <c r="AE80" i="11"/>
  <c r="AJ80" i="11" s="1"/>
  <c r="AA80" i="11"/>
  <c r="AJ77" i="11"/>
  <c r="Z77" i="11"/>
  <c r="AE85" i="11"/>
  <c r="AJ85" i="11" s="1"/>
  <c r="AA85" i="11"/>
  <c r="AE81" i="11"/>
  <c r="AJ81" i="11" s="1"/>
  <c r="AE77" i="11"/>
  <c r="AA77" i="11"/>
  <c r="Z75" i="11"/>
  <c r="W75" i="11"/>
  <c r="AA75" i="11"/>
  <c r="AE75" i="11"/>
  <c r="AH75" i="11"/>
  <c r="AA70" i="11"/>
  <c r="AA66" i="11"/>
  <c r="AE67" i="11"/>
  <c r="AJ67" i="11" s="1"/>
  <c r="AA67" i="11"/>
  <c r="AE63" i="11"/>
  <c r="AJ63" i="11" s="1"/>
  <c r="AA63" i="11"/>
  <c r="AE59" i="11"/>
  <c r="AA59" i="11"/>
  <c r="W58" i="11"/>
  <c r="AA58" i="11"/>
  <c r="AE58" i="11"/>
  <c r="Z58" i="11"/>
  <c r="AH58" i="11"/>
  <c r="AB88" i="11"/>
  <c r="AM83" i="11" s="1"/>
  <c r="AS84" i="11" s="1"/>
  <c r="AS85" i="11" s="1"/>
  <c r="AA49" i="11"/>
  <c r="AA45" i="11"/>
  <c r="AE50" i="11"/>
  <c r="AJ50" i="11" s="1"/>
  <c r="AA50" i="11"/>
  <c r="AE46" i="11"/>
  <c r="AJ46" i="11" s="1"/>
  <c r="AA46" i="11"/>
  <c r="AE42" i="11"/>
  <c r="AE54" i="11" s="1"/>
  <c r="AN49" i="11" s="1"/>
  <c r="AT50" i="11" s="1"/>
  <c r="AT51" i="11" s="1"/>
  <c r="AA42" i="11"/>
  <c r="Z41" i="11"/>
  <c r="AH41" i="11"/>
  <c r="W41" i="11"/>
  <c r="AA41" i="11"/>
  <c r="AE41" i="11"/>
  <c r="AB54" i="11"/>
  <c r="AM49" i="11" s="1"/>
  <c r="AS50" i="11" s="1"/>
  <c r="AS51" i="11" s="1"/>
  <c r="AA33" i="11"/>
  <c r="AE36" i="11"/>
  <c r="AJ36" i="11" s="1"/>
  <c r="AA36" i="11"/>
  <c r="AJ33" i="11"/>
  <c r="AE32" i="11"/>
  <c r="AJ32" i="11" s="1"/>
  <c r="AA32" i="11"/>
  <c r="AE28" i="11"/>
  <c r="AA28" i="11"/>
  <c r="AH34" i="11"/>
  <c r="Z34" i="11"/>
  <c r="AA34" i="11" s="1"/>
  <c r="AE34" i="11"/>
  <c r="AJ34" i="11" s="1"/>
  <c r="AE30" i="11"/>
  <c r="AJ30" i="11" s="1"/>
  <c r="AA30" i="11"/>
  <c r="AH24" i="11"/>
  <c r="Z24" i="11"/>
  <c r="W24" i="11"/>
  <c r="AA24" i="11"/>
  <c r="AE24" i="11"/>
  <c r="AA19" i="11"/>
  <c r="AA15" i="11"/>
  <c r="AE16" i="11"/>
  <c r="AJ16" i="11" s="1"/>
  <c r="AA16" i="11"/>
  <c r="AE12" i="11"/>
  <c r="AJ12" i="11" s="1"/>
  <c r="AA12" i="11"/>
  <c r="AE8" i="11"/>
  <c r="AA8" i="11"/>
  <c r="Z7" i="11"/>
  <c r="AH7" i="11"/>
  <c r="W7" i="11"/>
  <c r="AA7" i="11"/>
  <c r="AE7" i="11"/>
  <c r="AB37" i="11"/>
  <c r="AM32" i="11" s="1"/>
  <c r="AS33" i="11" s="1"/>
  <c r="AS34" i="11" s="1"/>
  <c r="V76" i="10"/>
  <c r="W76" i="10" s="1"/>
  <c r="Z76" i="10" s="1"/>
  <c r="X76" i="10"/>
  <c r="Y76" i="10"/>
  <c r="AB76" i="10"/>
  <c r="AC76" i="10"/>
  <c r="AD76" i="10"/>
  <c r="AF76" i="10"/>
  <c r="AG76" i="10"/>
  <c r="AH76" i="10"/>
  <c r="AI76" i="10"/>
  <c r="V77" i="10"/>
  <c r="W77" i="10"/>
  <c r="Z77" i="10" s="1"/>
  <c r="AA77" i="10" s="1"/>
  <c r="X77" i="10"/>
  <c r="Y77" i="10"/>
  <c r="AB77" i="10"/>
  <c r="AC77" i="10"/>
  <c r="AD77" i="10"/>
  <c r="AE77" i="10"/>
  <c r="AF77" i="10"/>
  <c r="AG77" i="10"/>
  <c r="AH77" i="10"/>
  <c r="AI77" i="10"/>
  <c r="AJ77" i="10" s="1"/>
  <c r="V78" i="10"/>
  <c r="W78" i="10"/>
  <c r="Z78" i="10" s="1"/>
  <c r="AA78" i="10" s="1"/>
  <c r="X78" i="10"/>
  <c r="Y78" i="10"/>
  <c r="AB78" i="10"/>
  <c r="AC78" i="10"/>
  <c r="AD78" i="10"/>
  <c r="AE78" i="10"/>
  <c r="AF78" i="10"/>
  <c r="AH78" i="10" s="1"/>
  <c r="AG78" i="10"/>
  <c r="AI78" i="10"/>
  <c r="AJ78" i="10"/>
  <c r="V79" i="10"/>
  <c r="W79" i="10"/>
  <c r="Z79" i="10" s="1"/>
  <c r="X79" i="10"/>
  <c r="Y79" i="10"/>
  <c r="AB79" i="10"/>
  <c r="AC79" i="10"/>
  <c r="AE79" i="10" s="1"/>
  <c r="AJ79" i="10" s="1"/>
  <c r="AD79" i="10"/>
  <c r="AF79" i="10"/>
  <c r="AH79" i="10" s="1"/>
  <c r="AG79" i="10"/>
  <c r="AI79" i="10"/>
  <c r="V80" i="10"/>
  <c r="W80" i="10" s="1"/>
  <c r="Z80" i="10" s="1"/>
  <c r="X80" i="10"/>
  <c r="Y80" i="10"/>
  <c r="AB80" i="10"/>
  <c r="AC80" i="10"/>
  <c r="AD80" i="10"/>
  <c r="AF80" i="10"/>
  <c r="AG80" i="10"/>
  <c r="AH80" i="10"/>
  <c r="AI80" i="10"/>
  <c r="V81" i="10"/>
  <c r="AJ81" i="10" s="1"/>
  <c r="W81" i="10"/>
  <c r="Z81" i="10" s="1"/>
  <c r="AA81" i="10" s="1"/>
  <c r="X81" i="10"/>
  <c r="Y81" i="10"/>
  <c r="AB81" i="10"/>
  <c r="AC81" i="10"/>
  <c r="AD81" i="10"/>
  <c r="AE81" i="10"/>
  <c r="AF81" i="10"/>
  <c r="AG81" i="10"/>
  <c r="AH81" i="10"/>
  <c r="AI81" i="10"/>
  <c r="V82" i="10"/>
  <c r="W82" i="10"/>
  <c r="X82" i="10"/>
  <c r="Y82" i="10"/>
  <c r="Z82" i="10"/>
  <c r="AA82" i="10"/>
  <c r="AB82" i="10"/>
  <c r="AC82" i="10"/>
  <c r="AD82" i="10"/>
  <c r="AE82" i="10"/>
  <c r="AF82" i="10"/>
  <c r="AG82" i="10"/>
  <c r="AH82" i="10"/>
  <c r="AI82" i="10"/>
  <c r="AJ82" i="10"/>
  <c r="AI75" i="10"/>
  <c r="AG75" i="10"/>
  <c r="AF75" i="10"/>
  <c r="AD75" i="10"/>
  <c r="AC75" i="10"/>
  <c r="AB75" i="10"/>
  <c r="Y75" i="10"/>
  <c r="X75" i="10"/>
  <c r="V75" i="10"/>
  <c r="AJ75" i="10" s="1"/>
  <c r="V59" i="10"/>
  <c r="W59" i="10" s="1"/>
  <c r="Z59" i="10" s="1"/>
  <c r="X59" i="10"/>
  <c r="Y59" i="10"/>
  <c r="AB59" i="10"/>
  <c r="AC59" i="10"/>
  <c r="AD59" i="10"/>
  <c r="AF59" i="10"/>
  <c r="AG59" i="10"/>
  <c r="AH59" i="10"/>
  <c r="AI59" i="10"/>
  <c r="V60" i="10"/>
  <c r="AJ60" i="10" s="1"/>
  <c r="W60" i="10"/>
  <c r="Z60" i="10" s="1"/>
  <c r="AA60" i="10" s="1"/>
  <c r="X60" i="10"/>
  <c r="Y60" i="10"/>
  <c r="AB60" i="10"/>
  <c r="AC60" i="10"/>
  <c r="AD60" i="10"/>
  <c r="AE60" i="10"/>
  <c r="AF60" i="10"/>
  <c r="AG60" i="10"/>
  <c r="AH60" i="10"/>
  <c r="AI60" i="10"/>
  <c r="V61" i="10"/>
  <c r="W61" i="10"/>
  <c r="Z61" i="10" s="1"/>
  <c r="AA61" i="10" s="1"/>
  <c r="X61" i="10"/>
  <c r="Y61" i="10"/>
  <c r="AB61" i="10"/>
  <c r="AC61" i="10"/>
  <c r="AD61" i="10"/>
  <c r="AE61" i="10"/>
  <c r="AF61" i="10"/>
  <c r="AH61" i="10" s="1"/>
  <c r="AG61" i="10"/>
  <c r="AI61" i="10"/>
  <c r="AJ61" i="10"/>
  <c r="V62" i="10"/>
  <c r="W62" i="10"/>
  <c r="Z62" i="10" s="1"/>
  <c r="X62" i="10"/>
  <c r="Y62" i="10"/>
  <c r="AB62" i="10"/>
  <c r="AC62" i="10"/>
  <c r="AE62" i="10" s="1"/>
  <c r="AJ62" i="10" s="1"/>
  <c r="AD62" i="10"/>
  <c r="AF62" i="10"/>
  <c r="AH62" i="10" s="1"/>
  <c r="AG62" i="10"/>
  <c r="AI62" i="10"/>
  <c r="V63" i="10"/>
  <c r="W63" i="10" s="1"/>
  <c r="Z63" i="10" s="1"/>
  <c r="X63" i="10"/>
  <c r="Y63" i="10"/>
  <c r="AB63" i="10"/>
  <c r="AC63" i="10"/>
  <c r="AD63" i="10"/>
  <c r="AF63" i="10"/>
  <c r="AG63" i="10"/>
  <c r="AH63" i="10"/>
  <c r="AI63" i="10"/>
  <c r="V64" i="10"/>
  <c r="AJ64" i="10" s="1"/>
  <c r="W64" i="10"/>
  <c r="Z64" i="10" s="1"/>
  <c r="AA64" i="10" s="1"/>
  <c r="X64" i="10"/>
  <c r="Y64" i="10"/>
  <c r="AB64" i="10"/>
  <c r="AC64" i="10"/>
  <c r="AD64" i="10"/>
  <c r="AE64" i="10"/>
  <c r="AF64" i="10"/>
  <c r="AG64" i="10"/>
  <c r="AH64" i="10"/>
  <c r="AI64" i="10"/>
  <c r="V65" i="10"/>
  <c r="W65" i="10"/>
  <c r="Z65" i="10" s="1"/>
  <c r="AA65" i="10" s="1"/>
  <c r="X65" i="10"/>
  <c r="Y65" i="10"/>
  <c r="AB65" i="10"/>
  <c r="AC65" i="10"/>
  <c r="AD65" i="10"/>
  <c r="AE65" i="10"/>
  <c r="AF65" i="10"/>
  <c r="AH65" i="10" s="1"/>
  <c r="AG65" i="10"/>
  <c r="AI65" i="10"/>
  <c r="AJ65" i="10"/>
  <c r="V66" i="10"/>
  <c r="W66" i="10"/>
  <c r="Z66" i="10" s="1"/>
  <c r="X66" i="10"/>
  <c r="Y66" i="10"/>
  <c r="AB66" i="10"/>
  <c r="AC66" i="10"/>
  <c r="AE66" i="10" s="1"/>
  <c r="AJ66" i="10" s="1"/>
  <c r="AD66" i="10"/>
  <c r="AF66" i="10"/>
  <c r="AH66" i="10" s="1"/>
  <c r="AG66" i="10"/>
  <c r="AI66" i="10"/>
  <c r="V67" i="10"/>
  <c r="W67" i="10" s="1"/>
  <c r="X67" i="10"/>
  <c r="Y67" i="10"/>
  <c r="Z67" i="10"/>
  <c r="AB67" i="10"/>
  <c r="AC67" i="10"/>
  <c r="AD67" i="10"/>
  <c r="AF67" i="10"/>
  <c r="AG67" i="10"/>
  <c r="AH67" i="10"/>
  <c r="AI67" i="10"/>
  <c r="AJ67" i="10"/>
  <c r="AI58" i="10"/>
  <c r="AG58" i="10"/>
  <c r="AF58" i="10"/>
  <c r="AD58" i="10"/>
  <c r="AC58" i="10"/>
  <c r="AB58" i="10"/>
  <c r="Y58" i="10"/>
  <c r="X58" i="10"/>
  <c r="V58" i="10"/>
  <c r="AJ58" i="10" s="1"/>
  <c r="V42" i="10"/>
  <c r="W42" i="10" s="1"/>
  <c r="Z42" i="10" s="1"/>
  <c r="AA42" i="10" s="1"/>
  <c r="X42" i="10"/>
  <c r="Y42" i="10"/>
  <c r="AB42" i="10"/>
  <c r="AC42" i="10"/>
  <c r="AD42" i="10"/>
  <c r="AE42" i="10"/>
  <c r="AF42" i="10"/>
  <c r="AG42" i="10"/>
  <c r="AH42" i="10"/>
  <c r="AI42" i="10"/>
  <c r="AJ42" i="10" s="1"/>
  <c r="V43" i="10"/>
  <c r="W43" i="10"/>
  <c r="Z43" i="10" s="1"/>
  <c r="AA43" i="10" s="1"/>
  <c r="X43" i="10"/>
  <c r="Y43" i="10"/>
  <c r="AB43" i="10"/>
  <c r="AC43" i="10"/>
  <c r="AD43" i="10"/>
  <c r="AE43" i="10"/>
  <c r="AF43" i="10"/>
  <c r="AH43" i="10" s="1"/>
  <c r="AG43" i="10"/>
  <c r="AI43" i="10"/>
  <c r="AJ43" i="10"/>
  <c r="V44" i="10"/>
  <c r="W44" i="10"/>
  <c r="Z44" i="10" s="1"/>
  <c r="X44" i="10"/>
  <c r="Y44" i="10"/>
  <c r="AA44" i="10" s="1"/>
  <c r="AB44" i="10"/>
  <c r="AC44" i="10"/>
  <c r="AE44" i="10" s="1"/>
  <c r="AJ44" i="10" s="1"/>
  <c r="AD44" i="10"/>
  <c r="AF44" i="10"/>
  <c r="AH44" i="10" s="1"/>
  <c r="AG44" i="10"/>
  <c r="AI44" i="10"/>
  <c r="V45" i="10"/>
  <c r="W45" i="10" s="1"/>
  <c r="Z45" i="10" s="1"/>
  <c r="X45" i="10"/>
  <c r="Y45" i="10"/>
  <c r="AB45" i="10"/>
  <c r="AC45" i="10"/>
  <c r="AD45" i="10"/>
  <c r="AF45" i="10"/>
  <c r="AG45" i="10"/>
  <c r="AH45" i="10" s="1"/>
  <c r="AI45" i="10"/>
  <c r="V46" i="10"/>
  <c r="W46" i="10" s="1"/>
  <c r="Z46" i="10" s="1"/>
  <c r="X46" i="10"/>
  <c r="Y46" i="10"/>
  <c r="AB46" i="10"/>
  <c r="AC46" i="10"/>
  <c r="AD46" i="10"/>
  <c r="AE46" i="10" s="1"/>
  <c r="AF46" i="10"/>
  <c r="AG46" i="10"/>
  <c r="AH46" i="10"/>
  <c r="AI46" i="10"/>
  <c r="V47" i="10"/>
  <c r="W47" i="10"/>
  <c r="Z47" i="10" s="1"/>
  <c r="AA47" i="10" s="1"/>
  <c r="X47" i="10"/>
  <c r="Y47" i="10"/>
  <c r="AB47" i="10"/>
  <c r="AC47" i="10"/>
  <c r="AD47" i="10"/>
  <c r="AE47" i="10"/>
  <c r="AF47" i="10"/>
  <c r="AH47" i="10" s="1"/>
  <c r="AG47" i="10"/>
  <c r="AI47" i="10"/>
  <c r="AJ47" i="10" s="1"/>
  <c r="V48" i="10"/>
  <c r="W48" i="10"/>
  <c r="Z48" i="10" s="1"/>
  <c r="X48" i="10"/>
  <c r="Y48" i="10"/>
  <c r="AA48" i="10" s="1"/>
  <c r="AB48" i="10"/>
  <c r="AC48" i="10"/>
  <c r="AE48" i="10" s="1"/>
  <c r="AJ48" i="10" s="1"/>
  <c r="AD48" i="10"/>
  <c r="AF48" i="10"/>
  <c r="AH48" i="10" s="1"/>
  <c r="AG48" i="10"/>
  <c r="AI48" i="10"/>
  <c r="V49" i="10"/>
  <c r="W49" i="10" s="1"/>
  <c r="Z49" i="10" s="1"/>
  <c r="X49" i="10"/>
  <c r="Y49" i="10"/>
  <c r="AB49" i="10"/>
  <c r="AC49" i="10"/>
  <c r="AD49" i="10"/>
  <c r="AF49" i="10"/>
  <c r="AG49" i="10"/>
  <c r="AH49" i="10" s="1"/>
  <c r="AI49" i="10"/>
  <c r="V50" i="10"/>
  <c r="W50" i="10" s="1"/>
  <c r="X50" i="10"/>
  <c r="Y50" i="10"/>
  <c r="Z50" i="10"/>
  <c r="AB50" i="10"/>
  <c r="AC50" i="10"/>
  <c r="AD50" i="10"/>
  <c r="AF50" i="10"/>
  <c r="AG50" i="10"/>
  <c r="AH50" i="10"/>
  <c r="AI50" i="10"/>
  <c r="AI41" i="10"/>
  <c r="AG41" i="10"/>
  <c r="AF41" i="10"/>
  <c r="AD41" i="10"/>
  <c r="AC41" i="10"/>
  <c r="AB41" i="10"/>
  <c r="Y41" i="10"/>
  <c r="X41" i="10"/>
  <c r="V41" i="10"/>
  <c r="AJ41" i="10" s="1"/>
  <c r="V25" i="10"/>
  <c r="W25" i="10"/>
  <c r="Z25" i="10" s="1"/>
  <c r="X25" i="10"/>
  <c r="Y25" i="10"/>
  <c r="AA25" i="10" s="1"/>
  <c r="AB25" i="10"/>
  <c r="AC25" i="10"/>
  <c r="AE25" i="10" s="1"/>
  <c r="AJ25" i="10" s="1"/>
  <c r="AD25" i="10"/>
  <c r="AF25" i="10"/>
  <c r="AH25" i="10" s="1"/>
  <c r="AG25" i="10"/>
  <c r="AI25" i="10"/>
  <c r="V26" i="10"/>
  <c r="W26" i="10" s="1"/>
  <c r="Z26" i="10" s="1"/>
  <c r="X26" i="10"/>
  <c r="Y26" i="10"/>
  <c r="AB26" i="10"/>
  <c r="AC26" i="10"/>
  <c r="AD26" i="10"/>
  <c r="AF26" i="10"/>
  <c r="AG26" i="10"/>
  <c r="AH26" i="10"/>
  <c r="AI26" i="10"/>
  <c r="V27" i="10"/>
  <c r="AJ27" i="10" s="1"/>
  <c r="W27" i="10"/>
  <c r="Z27" i="10" s="1"/>
  <c r="AA27" i="10" s="1"/>
  <c r="X27" i="10"/>
  <c r="Y27" i="10"/>
  <c r="AB27" i="10"/>
  <c r="AC27" i="10"/>
  <c r="AD27" i="10"/>
  <c r="AE27" i="10"/>
  <c r="AF27" i="10"/>
  <c r="AG27" i="10"/>
  <c r="AH27" i="10"/>
  <c r="AI27" i="10"/>
  <c r="V28" i="10"/>
  <c r="W28" i="10"/>
  <c r="Z28" i="10" s="1"/>
  <c r="AA28" i="10" s="1"/>
  <c r="X28" i="10"/>
  <c r="Y28" i="10"/>
  <c r="AB28" i="10"/>
  <c r="AC28" i="10"/>
  <c r="AD28" i="10"/>
  <c r="AE28" i="10"/>
  <c r="AF28" i="10"/>
  <c r="AH28" i="10" s="1"/>
  <c r="AG28" i="10"/>
  <c r="AI28" i="10"/>
  <c r="AJ28" i="10"/>
  <c r="V29" i="10"/>
  <c r="W29" i="10"/>
  <c r="Z29" i="10" s="1"/>
  <c r="X29" i="10"/>
  <c r="Y29" i="10"/>
  <c r="AA29" i="10" s="1"/>
  <c r="AB29" i="10"/>
  <c r="AC29" i="10"/>
  <c r="AE29" i="10" s="1"/>
  <c r="AJ29" i="10" s="1"/>
  <c r="AD29" i="10"/>
  <c r="AF29" i="10"/>
  <c r="AH29" i="10" s="1"/>
  <c r="AG29" i="10"/>
  <c r="AI29" i="10"/>
  <c r="V30" i="10"/>
  <c r="W30" i="10" s="1"/>
  <c r="X30" i="10"/>
  <c r="Y30" i="10"/>
  <c r="AB30" i="10"/>
  <c r="AC30" i="10"/>
  <c r="AD30" i="10"/>
  <c r="AF30" i="10"/>
  <c r="AG30" i="10"/>
  <c r="AH30" i="10"/>
  <c r="AI30" i="10"/>
  <c r="V31" i="10"/>
  <c r="AJ31" i="10" s="1"/>
  <c r="W31" i="10"/>
  <c r="Z31" i="10" s="1"/>
  <c r="AA31" i="10" s="1"/>
  <c r="X31" i="10"/>
  <c r="Y31" i="10"/>
  <c r="AB31" i="10"/>
  <c r="AC31" i="10"/>
  <c r="AD31" i="10"/>
  <c r="AE31" i="10"/>
  <c r="AF31" i="10"/>
  <c r="AG31" i="10"/>
  <c r="AH31" i="10"/>
  <c r="AI31" i="10"/>
  <c r="V32" i="10"/>
  <c r="W32" i="10"/>
  <c r="X32" i="10"/>
  <c r="Y32" i="10"/>
  <c r="Z32" i="10"/>
  <c r="AA32" i="10"/>
  <c r="AB32" i="10"/>
  <c r="AC32" i="10"/>
  <c r="AD32" i="10"/>
  <c r="AE32" i="10"/>
  <c r="AF32" i="10"/>
  <c r="AG32" i="10"/>
  <c r="AH32" i="10"/>
  <c r="AI32" i="10"/>
  <c r="AJ32" i="10"/>
  <c r="AI24" i="10"/>
  <c r="AG24" i="10"/>
  <c r="AF24" i="10"/>
  <c r="AD24" i="10"/>
  <c r="AC24" i="10"/>
  <c r="AB24" i="10"/>
  <c r="Y24" i="10"/>
  <c r="X24" i="10"/>
  <c r="V24" i="10"/>
  <c r="AJ24" i="10" s="1"/>
  <c r="V8" i="10"/>
  <c r="W8" i="10" s="1"/>
  <c r="Z8" i="10" s="1"/>
  <c r="X8" i="10"/>
  <c r="Y8" i="10"/>
  <c r="AB8" i="10"/>
  <c r="AC8" i="10"/>
  <c r="AD8" i="10"/>
  <c r="AF8" i="10"/>
  <c r="AG8" i="10"/>
  <c r="AH8" i="10"/>
  <c r="AI8" i="10"/>
  <c r="V9" i="10"/>
  <c r="AJ9" i="10" s="1"/>
  <c r="W9" i="10"/>
  <c r="Z9" i="10" s="1"/>
  <c r="AA9" i="10" s="1"/>
  <c r="X9" i="10"/>
  <c r="Y9" i="10"/>
  <c r="AB9" i="10"/>
  <c r="AC9" i="10"/>
  <c r="AD9" i="10"/>
  <c r="AE9" i="10"/>
  <c r="AF9" i="10"/>
  <c r="AG9" i="10"/>
  <c r="AH9" i="10"/>
  <c r="AI9" i="10"/>
  <c r="V10" i="10"/>
  <c r="W10" i="10"/>
  <c r="Z10" i="10" s="1"/>
  <c r="AA10" i="10" s="1"/>
  <c r="X10" i="10"/>
  <c r="Y10" i="10"/>
  <c r="AB10" i="10"/>
  <c r="AC10" i="10"/>
  <c r="AD10" i="10"/>
  <c r="AE10" i="10"/>
  <c r="AF10" i="10"/>
  <c r="AH10" i="10" s="1"/>
  <c r="AG10" i="10"/>
  <c r="AI10" i="10"/>
  <c r="AJ10" i="10"/>
  <c r="V11" i="10"/>
  <c r="W11" i="10"/>
  <c r="Z11" i="10" s="1"/>
  <c r="X11" i="10"/>
  <c r="Y11" i="10"/>
  <c r="AB11" i="10"/>
  <c r="AC11" i="10"/>
  <c r="AD11" i="10"/>
  <c r="AF11" i="10"/>
  <c r="AH11" i="10" s="1"/>
  <c r="AG11" i="10"/>
  <c r="AI11" i="10"/>
  <c r="V12" i="10"/>
  <c r="W12" i="10" s="1"/>
  <c r="Z12" i="10" s="1"/>
  <c r="X12" i="10"/>
  <c r="Y12" i="10"/>
  <c r="AB12" i="10"/>
  <c r="AC12" i="10"/>
  <c r="AD12" i="10"/>
  <c r="AF12" i="10"/>
  <c r="AG12" i="10"/>
  <c r="AH12" i="10"/>
  <c r="AI12" i="10"/>
  <c r="V13" i="10"/>
  <c r="AJ13" i="10" s="1"/>
  <c r="W13" i="10"/>
  <c r="Z13" i="10" s="1"/>
  <c r="AA13" i="10" s="1"/>
  <c r="X13" i="10"/>
  <c r="Y13" i="10"/>
  <c r="AB13" i="10"/>
  <c r="AC13" i="10"/>
  <c r="AD13" i="10"/>
  <c r="AE13" i="10"/>
  <c r="AF13" i="10"/>
  <c r="AG13" i="10"/>
  <c r="AH13" i="10"/>
  <c r="AI13" i="10"/>
  <c r="V14" i="10"/>
  <c r="W14" i="10"/>
  <c r="Z14" i="10" s="1"/>
  <c r="AA14" i="10" s="1"/>
  <c r="X14" i="10"/>
  <c r="Y14" i="10"/>
  <c r="AB14" i="10"/>
  <c r="AC14" i="10"/>
  <c r="AD14" i="10"/>
  <c r="AE14" i="10"/>
  <c r="AF14" i="10"/>
  <c r="AH14" i="10" s="1"/>
  <c r="AG14" i="10"/>
  <c r="AI14" i="10"/>
  <c r="AJ14" i="10"/>
  <c r="V15" i="10"/>
  <c r="W15" i="10"/>
  <c r="Z15" i="10" s="1"/>
  <c r="X15" i="10"/>
  <c r="Y15" i="10"/>
  <c r="AB15" i="10"/>
  <c r="AC15" i="10"/>
  <c r="AE15" i="10" s="1"/>
  <c r="AJ15" i="10" s="1"/>
  <c r="AD15" i="10"/>
  <c r="AF15" i="10"/>
  <c r="AH15" i="10" s="1"/>
  <c r="AG15" i="10"/>
  <c r="AI15" i="10"/>
  <c r="V16" i="10"/>
  <c r="W16" i="10" s="1"/>
  <c r="X16" i="10"/>
  <c r="Y16" i="10"/>
  <c r="Z16" i="10"/>
  <c r="AB16" i="10"/>
  <c r="AC16" i="10"/>
  <c r="AD16" i="10"/>
  <c r="AF16" i="10"/>
  <c r="AG16" i="10"/>
  <c r="AH16" i="10"/>
  <c r="AI16" i="10"/>
  <c r="AI7" i="10"/>
  <c r="AG7" i="10"/>
  <c r="AF7" i="10"/>
  <c r="AD7" i="10"/>
  <c r="AC7" i="10"/>
  <c r="AB7" i="10"/>
  <c r="Y7" i="10"/>
  <c r="X7" i="10"/>
  <c r="V7" i="10"/>
  <c r="AJ7" i="10" s="1"/>
  <c r="D12" i="6"/>
  <c r="F12" i="6"/>
  <c r="G12" i="6"/>
  <c r="C12" i="6"/>
  <c r="AV97" i="10"/>
  <c r="E13" i="6" s="1"/>
  <c r="AX97" i="10"/>
  <c r="AI87" i="10"/>
  <c r="AG87" i="10"/>
  <c r="AF87" i="10"/>
  <c r="AD87" i="10"/>
  <c r="AC87" i="10"/>
  <c r="AB87" i="10"/>
  <c r="Y87" i="10"/>
  <c r="X87" i="10"/>
  <c r="V87" i="10"/>
  <c r="AJ87" i="10" s="1"/>
  <c r="AI86" i="10"/>
  <c r="AG86" i="10"/>
  <c r="AF86" i="10"/>
  <c r="AD86" i="10"/>
  <c r="AC86" i="10"/>
  <c r="AB86" i="10"/>
  <c r="Y86" i="10"/>
  <c r="X86" i="10"/>
  <c r="V86" i="10"/>
  <c r="AH86" i="10" s="1"/>
  <c r="AI85" i="10"/>
  <c r="AG85" i="10"/>
  <c r="AF85" i="10"/>
  <c r="AD85" i="10"/>
  <c r="AC85" i="10"/>
  <c r="AB85" i="10"/>
  <c r="Y85" i="10"/>
  <c r="X85" i="10"/>
  <c r="V85" i="10"/>
  <c r="AH85" i="10" s="1"/>
  <c r="AI84" i="10"/>
  <c r="AG84" i="10"/>
  <c r="AF84" i="10"/>
  <c r="AD84" i="10"/>
  <c r="AC84" i="10"/>
  <c r="AB84" i="10"/>
  <c r="Y84" i="10"/>
  <c r="X84" i="10"/>
  <c r="V84" i="10"/>
  <c r="AH84" i="10" s="1"/>
  <c r="AI83" i="10"/>
  <c r="AG83" i="10"/>
  <c r="AF83" i="10"/>
  <c r="AD83" i="10"/>
  <c r="AC83" i="10"/>
  <c r="AB83" i="10"/>
  <c r="Y83" i="10"/>
  <c r="X83" i="10"/>
  <c r="V83" i="10"/>
  <c r="AH83" i="10" s="1"/>
  <c r="AB88" i="10"/>
  <c r="AM83" i="10" s="1"/>
  <c r="AS84" i="10" s="1"/>
  <c r="AS85" i="10" s="1"/>
  <c r="AI70" i="10"/>
  <c r="AG70" i="10"/>
  <c r="AF70" i="10"/>
  <c r="AD70" i="10"/>
  <c r="AC70" i="10"/>
  <c r="AB70" i="10"/>
  <c r="Y70" i="10"/>
  <c r="X70" i="10"/>
  <c r="V70" i="10"/>
  <c r="AH70" i="10" s="1"/>
  <c r="AI69" i="10"/>
  <c r="AG69" i="10"/>
  <c r="AF69" i="10"/>
  <c r="AD69" i="10"/>
  <c r="AC69" i="10"/>
  <c r="AB69" i="10"/>
  <c r="Y69" i="10"/>
  <c r="X69" i="10"/>
  <c r="W69" i="10"/>
  <c r="V69" i="10"/>
  <c r="AH69" i="10" s="1"/>
  <c r="AI68" i="10"/>
  <c r="AG68" i="10"/>
  <c r="AF68" i="10"/>
  <c r="AD68" i="10"/>
  <c r="AC68" i="10"/>
  <c r="AB68" i="10"/>
  <c r="Y68" i="10"/>
  <c r="X68" i="10"/>
  <c r="V68" i="10"/>
  <c r="AE68" i="10" s="1"/>
  <c r="AB71" i="10"/>
  <c r="AM66" i="10" s="1"/>
  <c r="AS67" i="10" s="1"/>
  <c r="AS68" i="10" s="1"/>
  <c r="AI53" i="10"/>
  <c r="AG53" i="10"/>
  <c r="AF53" i="10"/>
  <c r="AD53" i="10"/>
  <c r="AC53" i="10"/>
  <c r="AB53" i="10"/>
  <c r="Y53" i="10"/>
  <c r="X53" i="10"/>
  <c r="V53" i="10"/>
  <c r="AE53" i="10" s="1"/>
  <c r="AI52" i="10"/>
  <c r="AG52" i="10"/>
  <c r="AF52" i="10"/>
  <c r="AD52" i="10"/>
  <c r="AC52" i="10"/>
  <c r="AB52" i="10"/>
  <c r="Y52" i="10"/>
  <c r="X52" i="10"/>
  <c r="V52" i="10"/>
  <c r="AH52" i="10" s="1"/>
  <c r="AI51" i="10"/>
  <c r="AG51" i="10"/>
  <c r="AF51" i="10"/>
  <c r="AD51" i="10"/>
  <c r="AC51" i="10"/>
  <c r="AB51" i="10"/>
  <c r="Y51" i="10"/>
  <c r="X51" i="10"/>
  <c r="V51" i="10"/>
  <c r="Z51" i="10" s="1"/>
  <c r="AI36" i="10"/>
  <c r="AG36" i="10"/>
  <c r="AF36" i="10"/>
  <c r="AD36" i="10"/>
  <c r="AC36" i="10"/>
  <c r="AB36" i="10"/>
  <c r="Y36" i="10"/>
  <c r="X36" i="10"/>
  <c r="V36" i="10"/>
  <c r="AI35" i="10"/>
  <c r="AG35" i="10"/>
  <c r="AF35" i="10"/>
  <c r="AD35" i="10"/>
  <c r="AC35" i="10"/>
  <c r="AB35" i="10"/>
  <c r="Y35" i="10"/>
  <c r="X35" i="10"/>
  <c r="V35" i="10"/>
  <c r="AE35" i="10" s="1"/>
  <c r="AI34" i="10"/>
  <c r="AG34" i="10"/>
  <c r="AF34" i="10"/>
  <c r="AD34" i="10"/>
  <c r="AC34" i="10"/>
  <c r="AB34" i="10"/>
  <c r="Y34" i="10"/>
  <c r="X34" i="10"/>
  <c r="W34" i="10"/>
  <c r="V34" i="10"/>
  <c r="AH34" i="10" s="1"/>
  <c r="AI33" i="10"/>
  <c r="AG33" i="10"/>
  <c r="AF33" i="10"/>
  <c r="AD33" i="10"/>
  <c r="AC33" i="10"/>
  <c r="AB33" i="10"/>
  <c r="Y33" i="10"/>
  <c r="X33" i="10"/>
  <c r="V33" i="10"/>
  <c r="AH33" i="10" s="1"/>
  <c r="AB37" i="10"/>
  <c r="AM32" i="10" s="1"/>
  <c r="AS33" i="10" s="1"/>
  <c r="AS34" i="10" s="1"/>
  <c r="AV20" i="10"/>
  <c r="AV21" i="10" s="1"/>
  <c r="AU20" i="10"/>
  <c r="AT20" i="10"/>
  <c r="AT21" i="10" s="1"/>
  <c r="AS20" i="10"/>
  <c r="AS21" i="10" s="1"/>
  <c r="AW21" i="10" s="1"/>
  <c r="AY21" i="10" s="1"/>
  <c r="AZ21" i="10" s="1"/>
  <c r="AV19" i="10"/>
  <c r="AU19" i="10"/>
  <c r="AT19" i="10"/>
  <c r="AS19" i="10"/>
  <c r="AR19" i="10"/>
  <c r="AI19" i="10"/>
  <c r="AG19" i="10"/>
  <c r="AF19" i="10"/>
  <c r="AD19" i="10"/>
  <c r="AC19" i="10"/>
  <c r="AB19" i="10"/>
  <c r="Y19" i="10"/>
  <c r="X19" i="10"/>
  <c r="V19" i="10"/>
  <c r="Z19" i="10" s="1"/>
  <c r="AV18" i="10"/>
  <c r="AU18" i="10"/>
  <c r="AT18" i="10"/>
  <c r="AS18" i="10"/>
  <c r="AR18" i="10"/>
  <c r="AI18" i="10"/>
  <c r="AG18" i="10"/>
  <c r="AF18" i="10"/>
  <c r="AD18" i="10"/>
  <c r="AC18" i="10"/>
  <c r="AB18" i="10"/>
  <c r="Y18" i="10"/>
  <c r="X18" i="10"/>
  <c r="V18" i="10"/>
  <c r="AH18" i="10" s="1"/>
  <c r="AI17" i="10"/>
  <c r="AG17" i="10"/>
  <c r="AF17" i="10"/>
  <c r="AD17" i="10"/>
  <c r="AC17" i="10"/>
  <c r="AB17" i="10"/>
  <c r="Y17" i="10"/>
  <c r="X17" i="10"/>
  <c r="W17" i="10"/>
  <c r="V17" i="10"/>
  <c r="AJ17" i="10" s="1"/>
  <c r="AB20" i="10"/>
  <c r="AM15" i="10" s="1"/>
  <c r="AS16" i="10" s="1"/>
  <c r="AS17" i="10" s="1"/>
  <c r="AS96" i="9"/>
  <c r="AS95" i="9"/>
  <c r="AS94" i="9"/>
  <c r="AS93" i="9"/>
  <c r="AS92" i="9"/>
  <c r="V76" i="9"/>
  <c r="W76" i="9" s="1"/>
  <c r="Z76" i="9" s="1"/>
  <c r="AA76" i="9" s="1"/>
  <c r="X76" i="9"/>
  <c r="Y76" i="9"/>
  <c r="AB76" i="9"/>
  <c r="AC76" i="9"/>
  <c r="AD76" i="9"/>
  <c r="AE76" i="9"/>
  <c r="AF76" i="9"/>
  <c r="AG76" i="9"/>
  <c r="AH76" i="9"/>
  <c r="AI76" i="9"/>
  <c r="AJ76" i="9" s="1"/>
  <c r="V77" i="9"/>
  <c r="W77" i="9"/>
  <c r="Z77" i="9" s="1"/>
  <c r="AA77" i="9" s="1"/>
  <c r="X77" i="9"/>
  <c r="Y77" i="9"/>
  <c r="AB77" i="9"/>
  <c r="AC77" i="9"/>
  <c r="AD77" i="9"/>
  <c r="AE77" i="9"/>
  <c r="AF77" i="9"/>
  <c r="AH77" i="9" s="1"/>
  <c r="AG77" i="9"/>
  <c r="AI77" i="9"/>
  <c r="AJ77" i="9"/>
  <c r="V78" i="9"/>
  <c r="W78" i="9" s="1"/>
  <c r="Z78" i="9" s="1"/>
  <c r="X78" i="9"/>
  <c r="Y78" i="9"/>
  <c r="AB78" i="9"/>
  <c r="AC78" i="9"/>
  <c r="AE78" i="9" s="1"/>
  <c r="AJ78" i="9" s="1"/>
  <c r="AD78" i="9"/>
  <c r="AF78" i="9"/>
  <c r="AH78" i="9" s="1"/>
  <c r="AG78" i="9"/>
  <c r="AI78" i="9"/>
  <c r="V79" i="9"/>
  <c r="W79" i="9" s="1"/>
  <c r="Z79" i="9" s="1"/>
  <c r="X79" i="9"/>
  <c r="Y79" i="9"/>
  <c r="AB79" i="9"/>
  <c r="AC79" i="9"/>
  <c r="AD79" i="9"/>
  <c r="AF79" i="9"/>
  <c r="AG79" i="9"/>
  <c r="AH79" i="9"/>
  <c r="AI79" i="9"/>
  <c r="V80" i="9"/>
  <c r="AJ80" i="9" s="1"/>
  <c r="W80" i="9"/>
  <c r="Z80" i="9" s="1"/>
  <c r="AA80" i="9" s="1"/>
  <c r="X80" i="9"/>
  <c r="Y80" i="9"/>
  <c r="AB80" i="9"/>
  <c r="AC80" i="9"/>
  <c r="AD80" i="9"/>
  <c r="AE80" i="9"/>
  <c r="AF80" i="9"/>
  <c r="AG80" i="9"/>
  <c r="AH80" i="9"/>
  <c r="AI80" i="9"/>
  <c r="V81" i="9"/>
  <c r="W81" i="9"/>
  <c r="Z81" i="9" s="1"/>
  <c r="AA81" i="9" s="1"/>
  <c r="X81" i="9"/>
  <c r="Y81" i="9"/>
  <c r="AB81" i="9"/>
  <c r="AC81" i="9"/>
  <c r="AD81" i="9"/>
  <c r="AE81" i="9"/>
  <c r="AF81" i="9"/>
  <c r="AH81" i="9" s="1"/>
  <c r="AG81" i="9"/>
  <c r="AI81" i="9"/>
  <c r="AJ81" i="9"/>
  <c r="V82" i="9"/>
  <c r="W82" i="9" s="1"/>
  <c r="X82" i="9"/>
  <c r="Y82" i="9"/>
  <c r="Z82" i="9"/>
  <c r="AB82" i="9"/>
  <c r="AC82" i="9"/>
  <c r="AD82" i="9"/>
  <c r="AF82" i="9"/>
  <c r="AG82" i="9"/>
  <c r="AH82" i="9"/>
  <c r="AI82" i="9"/>
  <c r="AJ82" i="9"/>
  <c r="AI75" i="9"/>
  <c r="AG75" i="9"/>
  <c r="AF75" i="9"/>
  <c r="AD75" i="9"/>
  <c r="AC75" i="9"/>
  <c r="AB75" i="9"/>
  <c r="Y75" i="9"/>
  <c r="X75" i="9"/>
  <c r="V75" i="9"/>
  <c r="AJ75" i="9" s="1"/>
  <c r="V59" i="9"/>
  <c r="W59" i="9" s="1"/>
  <c r="Z59" i="9" s="1"/>
  <c r="AA59" i="9" s="1"/>
  <c r="X59" i="9"/>
  <c r="Y59" i="9"/>
  <c r="AB59" i="9"/>
  <c r="AC59" i="9"/>
  <c r="AD59" i="9"/>
  <c r="AE59" i="9"/>
  <c r="AF59" i="9"/>
  <c r="AG59" i="9"/>
  <c r="AH59" i="9"/>
  <c r="AI59" i="9"/>
  <c r="AJ59" i="9" s="1"/>
  <c r="V60" i="9"/>
  <c r="W60" i="9"/>
  <c r="Z60" i="9" s="1"/>
  <c r="AA60" i="9" s="1"/>
  <c r="X60" i="9"/>
  <c r="Y60" i="9"/>
  <c r="AB60" i="9"/>
  <c r="AC60" i="9"/>
  <c r="AD60" i="9"/>
  <c r="AE60" i="9"/>
  <c r="AF60" i="9"/>
  <c r="AH60" i="9" s="1"/>
  <c r="AG60" i="9"/>
  <c r="AI60" i="9"/>
  <c r="AJ60" i="9"/>
  <c r="V61" i="9"/>
  <c r="W61" i="9"/>
  <c r="Z61" i="9" s="1"/>
  <c r="X61" i="9"/>
  <c r="Y61" i="9"/>
  <c r="AA61" i="9" s="1"/>
  <c r="AB61" i="9"/>
  <c r="AC61" i="9"/>
  <c r="AE61" i="9" s="1"/>
  <c r="AJ61" i="9" s="1"/>
  <c r="AD61" i="9"/>
  <c r="AF61" i="9"/>
  <c r="AH61" i="9" s="1"/>
  <c r="AG61" i="9"/>
  <c r="AI61" i="9"/>
  <c r="V62" i="9"/>
  <c r="W62" i="9" s="1"/>
  <c r="Z62" i="9" s="1"/>
  <c r="X62" i="9"/>
  <c r="Y62" i="9"/>
  <c r="AB62" i="9"/>
  <c r="AC62" i="9"/>
  <c r="AD62" i="9"/>
  <c r="AF62" i="9"/>
  <c r="AG62" i="9"/>
  <c r="AH62" i="9"/>
  <c r="AI62" i="9"/>
  <c r="V63" i="9"/>
  <c r="AJ63" i="9" s="1"/>
  <c r="W63" i="9"/>
  <c r="Z63" i="9" s="1"/>
  <c r="AA63" i="9" s="1"/>
  <c r="X63" i="9"/>
  <c r="Y63" i="9"/>
  <c r="AB63" i="9"/>
  <c r="AC63" i="9"/>
  <c r="AD63" i="9"/>
  <c r="AE63" i="9"/>
  <c r="AF63" i="9"/>
  <c r="AG63" i="9"/>
  <c r="AH63" i="9"/>
  <c r="AI63" i="9"/>
  <c r="V64" i="9"/>
  <c r="W64" i="9"/>
  <c r="Z64" i="9" s="1"/>
  <c r="AA64" i="9" s="1"/>
  <c r="X64" i="9"/>
  <c r="Y64" i="9"/>
  <c r="AB64" i="9"/>
  <c r="AC64" i="9"/>
  <c r="AD64" i="9"/>
  <c r="AE64" i="9"/>
  <c r="AF64" i="9"/>
  <c r="AH64" i="9" s="1"/>
  <c r="AG64" i="9"/>
  <c r="AI64" i="9"/>
  <c r="AJ64" i="9"/>
  <c r="V65" i="9"/>
  <c r="W65" i="9"/>
  <c r="Z65" i="9" s="1"/>
  <c r="X65" i="9"/>
  <c r="Y65" i="9"/>
  <c r="AA65" i="9" s="1"/>
  <c r="AB65" i="9"/>
  <c r="AC65" i="9"/>
  <c r="AE65" i="9" s="1"/>
  <c r="AJ65" i="9" s="1"/>
  <c r="AD65" i="9"/>
  <c r="AF65" i="9"/>
  <c r="AH65" i="9" s="1"/>
  <c r="AG65" i="9"/>
  <c r="AI65" i="9"/>
  <c r="V66" i="9"/>
  <c r="W66" i="9" s="1"/>
  <c r="Z66" i="9" s="1"/>
  <c r="X66" i="9"/>
  <c r="Y66" i="9"/>
  <c r="AB66" i="9"/>
  <c r="AC66" i="9"/>
  <c r="AD66" i="9"/>
  <c r="AF66" i="9"/>
  <c r="AG66" i="9"/>
  <c r="AH66" i="9"/>
  <c r="AI66" i="9"/>
  <c r="V67" i="9"/>
  <c r="AJ67" i="9" s="1"/>
  <c r="W67" i="9"/>
  <c r="X67" i="9"/>
  <c r="Y67" i="9"/>
  <c r="Z67" i="9"/>
  <c r="AA67" i="9"/>
  <c r="AB67" i="9"/>
  <c r="AC67" i="9"/>
  <c r="AD67" i="9"/>
  <c r="AE67" i="9"/>
  <c r="AF67" i="9"/>
  <c r="AG67" i="9"/>
  <c r="AH67" i="9"/>
  <c r="AI67" i="9"/>
  <c r="AI58" i="9"/>
  <c r="AG58" i="9"/>
  <c r="AF58" i="9"/>
  <c r="AD58" i="9"/>
  <c r="AC58" i="9"/>
  <c r="AB58" i="9"/>
  <c r="Y58" i="9"/>
  <c r="X58" i="9"/>
  <c r="V58" i="9"/>
  <c r="AJ58" i="9" s="1"/>
  <c r="V42" i="9"/>
  <c r="W42" i="9"/>
  <c r="Z42" i="9" s="1"/>
  <c r="AA42" i="9" s="1"/>
  <c r="X42" i="9"/>
  <c r="Y42" i="9"/>
  <c r="AB42" i="9"/>
  <c r="AC42" i="9"/>
  <c r="AD42" i="9"/>
  <c r="AE42" i="9"/>
  <c r="AF42" i="9"/>
  <c r="AG42" i="9"/>
  <c r="AH42" i="9"/>
  <c r="AI42" i="9"/>
  <c r="AJ42" i="9" s="1"/>
  <c r="V43" i="9"/>
  <c r="W43" i="9"/>
  <c r="Z43" i="9" s="1"/>
  <c r="AA43" i="9" s="1"/>
  <c r="X43" i="9"/>
  <c r="Y43" i="9"/>
  <c r="AB43" i="9"/>
  <c r="AC43" i="9"/>
  <c r="AD43" i="9"/>
  <c r="AE43" i="9"/>
  <c r="AF43" i="9"/>
  <c r="AH43" i="9" s="1"/>
  <c r="AG43" i="9"/>
  <c r="AI43" i="9"/>
  <c r="AJ43" i="9"/>
  <c r="V44" i="9"/>
  <c r="W44" i="9"/>
  <c r="Z44" i="9" s="1"/>
  <c r="X44" i="9"/>
  <c r="Y44" i="9"/>
  <c r="AA44" i="9" s="1"/>
  <c r="AB44" i="9"/>
  <c r="AC44" i="9"/>
  <c r="AE44" i="9" s="1"/>
  <c r="AJ44" i="9" s="1"/>
  <c r="AD44" i="9"/>
  <c r="AF44" i="9"/>
  <c r="AH44" i="9" s="1"/>
  <c r="AG44" i="9"/>
  <c r="AI44" i="9"/>
  <c r="V45" i="9"/>
  <c r="W45" i="9" s="1"/>
  <c r="Z45" i="9" s="1"/>
  <c r="X45" i="9"/>
  <c r="Y45" i="9"/>
  <c r="AB45" i="9"/>
  <c r="AC45" i="9"/>
  <c r="AD45" i="9"/>
  <c r="AF45" i="9"/>
  <c r="AG45" i="9"/>
  <c r="AH45" i="9"/>
  <c r="AI45" i="9"/>
  <c r="V46" i="9"/>
  <c r="W46" i="9" s="1"/>
  <c r="Z46" i="9" s="1"/>
  <c r="AA46" i="9" s="1"/>
  <c r="X46" i="9"/>
  <c r="Y46" i="9"/>
  <c r="AB46" i="9"/>
  <c r="AC46" i="9"/>
  <c r="AD46" i="9"/>
  <c r="AE46" i="9" s="1"/>
  <c r="AF46" i="9"/>
  <c r="AG46" i="9"/>
  <c r="AH46" i="9"/>
  <c r="AI46" i="9"/>
  <c r="V47" i="9"/>
  <c r="W47" i="9"/>
  <c r="Z47" i="9" s="1"/>
  <c r="AA47" i="9" s="1"/>
  <c r="X47" i="9"/>
  <c r="Y47" i="9"/>
  <c r="AB47" i="9"/>
  <c r="AC47" i="9"/>
  <c r="AD47" i="9"/>
  <c r="AE47" i="9"/>
  <c r="AF47" i="9"/>
  <c r="AH47" i="9" s="1"/>
  <c r="AG47" i="9"/>
  <c r="AI47" i="9"/>
  <c r="AJ47" i="9" s="1"/>
  <c r="V48" i="9"/>
  <c r="W48" i="9"/>
  <c r="Z48" i="9" s="1"/>
  <c r="X48" i="9"/>
  <c r="Y48" i="9"/>
  <c r="AB48" i="9"/>
  <c r="AC48" i="9"/>
  <c r="AE48" i="9" s="1"/>
  <c r="AJ48" i="9" s="1"/>
  <c r="AD48" i="9"/>
  <c r="AF48" i="9"/>
  <c r="AH48" i="9" s="1"/>
  <c r="AG48" i="9"/>
  <c r="AI48" i="9"/>
  <c r="V49" i="9"/>
  <c r="W49" i="9" s="1"/>
  <c r="Z49" i="9" s="1"/>
  <c r="X49" i="9"/>
  <c r="Y49" i="9"/>
  <c r="AB49" i="9"/>
  <c r="AC49" i="9"/>
  <c r="AD49" i="9"/>
  <c r="AF49" i="9"/>
  <c r="AG49" i="9"/>
  <c r="AH49" i="9" s="1"/>
  <c r="AI49" i="9"/>
  <c r="V50" i="9"/>
  <c r="W50" i="9" s="1"/>
  <c r="X50" i="9"/>
  <c r="Y50" i="9"/>
  <c r="Z50" i="9"/>
  <c r="AB50" i="9"/>
  <c r="AC50" i="9"/>
  <c r="AD50" i="9"/>
  <c r="AF50" i="9"/>
  <c r="AG50" i="9"/>
  <c r="AH50" i="9"/>
  <c r="AI50" i="9"/>
  <c r="AI41" i="9"/>
  <c r="AG41" i="9"/>
  <c r="AF41" i="9"/>
  <c r="AD41" i="9"/>
  <c r="AC41" i="9"/>
  <c r="AB41" i="9"/>
  <c r="Y41" i="9"/>
  <c r="X41" i="9"/>
  <c r="V41" i="9"/>
  <c r="AJ41" i="9" s="1"/>
  <c r="V25" i="9"/>
  <c r="W25" i="9"/>
  <c r="Z25" i="9" s="1"/>
  <c r="X25" i="9"/>
  <c r="Y25" i="9"/>
  <c r="AB25" i="9"/>
  <c r="AC25" i="9"/>
  <c r="AE25" i="9" s="1"/>
  <c r="AD25" i="9"/>
  <c r="AF25" i="9"/>
  <c r="AG25" i="9"/>
  <c r="AH25" i="9" s="1"/>
  <c r="AI25" i="9"/>
  <c r="AJ25" i="9" s="1"/>
  <c r="V26" i="9"/>
  <c r="W26" i="9" s="1"/>
  <c r="X26" i="9"/>
  <c r="Y26" i="9"/>
  <c r="AB26" i="9"/>
  <c r="AC26" i="9"/>
  <c r="AD26" i="9"/>
  <c r="AF26" i="9"/>
  <c r="AG26" i="9"/>
  <c r="AI26" i="9"/>
  <c r="V27" i="9"/>
  <c r="W27" i="9"/>
  <c r="Z27" i="9" s="1"/>
  <c r="AA27" i="9" s="1"/>
  <c r="X27" i="9"/>
  <c r="Y27" i="9"/>
  <c r="AB27" i="9"/>
  <c r="AC27" i="9"/>
  <c r="AD27" i="9"/>
  <c r="AE27" i="9"/>
  <c r="AF27" i="9"/>
  <c r="AG27" i="9"/>
  <c r="AH27" i="9"/>
  <c r="AI27" i="9"/>
  <c r="AJ27" i="9" s="1"/>
  <c r="V28" i="9"/>
  <c r="W28" i="9"/>
  <c r="Z28" i="9" s="1"/>
  <c r="AA28" i="9" s="1"/>
  <c r="X28" i="9"/>
  <c r="Y28" i="9"/>
  <c r="AB28" i="9"/>
  <c r="AC28" i="9"/>
  <c r="AD28" i="9"/>
  <c r="AE28" i="9"/>
  <c r="AF28" i="9"/>
  <c r="AH28" i="9" s="1"/>
  <c r="AG28" i="9"/>
  <c r="AI28" i="9"/>
  <c r="AJ28" i="9"/>
  <c r="V29" i="9"/>
  <c r="W29" i="9"/>
  <c r="Z29" i="9" s="1"/>
  <c r="X29" i="9"/>
  <c r="Y29" i="9"/>
  <c r="AB29" i="9"/>
  <c r="AC29" i="9"/>
  <c r="AE29" i="9" s="1"/>
  <c r="AJ29" i="9" s="1"/>
  <c r="AD29" i="9"/>
  <c r="AF29" i="9"/>
  <c r="AH29" i="9" s="1"/>
  <c r="AG29" i="9"/>
  <c r="AI29" i="9"/>
  <c r="V30" i="9"/>
  <c r="W30" i="9" s="1"/>
  <c r="X30" i="9"/>
  <c r="Y30" i="9"/>
  <c r="AB30" i="9"/>
  <c r="AC30" i="9"/>
  <c r="AD30" i="9"/>
  <c r="AF30" i="9"/>
  <c r="AG30" i="9"/>
  <c r="AI30" i="9"/>
  <c r="AI24" i="9"/>
  <c r="AG24" i="9"/>
  <c r="AF24" i="9"/>
  <c r="AD24" i="9"/>
  <c r="AC24" i="9"/>
  <c r="AB24" i="9"/>
  <c r="Y24" i="9"/>
  <c r="X24" i="9"/>
  <c r="V24" i="9"/>
  <c r="AI8" i="9"/>
  <c r="AI9" i="9"/>
  <c r="AI10" i="9"/>
  <c r="AI11" i="9"/>
  <c r="AI12" i="9"/>
  <c r="AI13" i="9"/>
  <c r="AI14" i="9"/>
  <c r="AI15" i="9"/>
  <c r="AI7" i="9"/>
  <c r="AG8" i="9"/>
  <c r="AG9" i="9"/>
  <c r="AG10" i="9"/>
  <c r="AG11" i="9"/>
  <c r="AG12" i="9"/>
  <c r="AG13" i="9"/>
  <c r="AG14" i="9"/>
  <c r="AG15" i="9"/>
  <c r="AG7" i="9"/>
  <c r="AF8" i="9"/>
  <c r="AF9" i="9"/>
  <c r="AF10" i="9"/>
  <c r="AH10" i="9" s="1"/>
  <c r="AF11" i="9"/>
  <c r="AF12" i="9"/>
  <c r="AF13" i="9"/>
  <c r="AF14" i="9"/>
  <c r="AF15" i="9"/>
  <c r="AF7" i="9"/>
  <c r="AD8" i="9"/>
  <c r="AD9" i="9"/>
  <c r="AD10" i="9"/>
  <c r="AD11" i="9"/>
  <c r="AD12" i="9"/>
  <c r="AD13" i="9"/>
  <c r="AD14" i="9"/>
  <c r="AD15" i="9"/>
  <c r="AD7" i="9"/>
  <c r="AC8" i="9"/>
  <c r="AC9" i="9"/>
  <c r="AC10" i="9"/>
  <c r="AC11" i="9"/>
  <c r="AC12" i="9"/>
  <c r="AC13" i="9"/>
  <c r="AC14" i="9"/>
  <c r="AC15" i="9"/>
  <c r="AC7" i="9"/>
  <c r="AB8" i="9"/>
  <c r="AB9" i="9"/>
  <c r="AB10" i="9"/>
  <c r="AB11" i="9"/>
  <c r="AB12" i="9"/>
  <c r="AB13" i="9"/>
  <c r="AB14" i="9"/>
  <c r="AB15" i="9"/>
  <c r="AB7" i="9"/>
  <c r="Y8" i="9"/>
  <c r="Y9" i="9"/>
  <c r="Y10" i="9"/>
  <c r="Y11" i="9"/>
  <c r="Y12" i="9"/>
  <c r="Y13" i="9"/>
  <c r="Y14" i="9"/>
  <c r="Y15" i="9"/>
  <c r="Y7" i="9"/>
  <c r="X8" i="9"/>
  <c r="X9" i="9"/>
  <c r="X10" i="9"/>
  <c r="X11" i="9"/>
  <c r="X12" i="9"/>
  <c r="X13" i="9"/>
  <c r="X14" i="9"/>
  <c r="X15" i="9"/>
  <c r="X7" i="9"/>
  <c r="V7" i="9"/>
  <c r="V9" i="9"/>
  <c r="V10" i="9"/>
  <c r="V11" i="9"/>
  <c r="V12" i="9"/>
  <c r="AH12" i="9" s="1"/>
  <c r="V13" i="9"/>
  <c r="V14" i="9"/>
  <c r="V15" i="9"/>
  <c r="V8" i="9"/>
  <c r="AH14" i="9"/>
  <c r="V16" i="9"/>
  <c r="V17" i="9"/>
  <c r="V18" i="9"/>
  <c r="V19" i="9"/>
  <c r="AV97" i="9"/>
  <c r="E12" i="6" s="1"/>
  <c r="AX97" i="9"/>
  <c r="AI87" i="9"/>
  <c r="AG87" i="9"/>
  <c r="AF87" i="9"/>
  <c r="AD87" i="9"/>
  <c r="AC87" i="9"/>
  <c r="AB87" i="9"/>
  <c r="Y87" i="9"/>
  <c r="X87" i="9"/>
  <c r="V87" i="9"/>
  <c r="AH87" i="9" s="1"/>
  <c r="AI86" i="9"/>
  <c r="AG86" i="9"/>
  <c r="AF86" i="9"/>
  <c r="AD86" i="9"/>
  <c r="AC86" i="9"/>
  <c r="AB86" i="9"/>
  <c r="Y86" i="9"/>
  <c r="X86" i="9"/>
  <c r="W86" i="9"/>
  <c r="V86" i="9"/>
  <c r="AH86" i="9" s="1"/>
  <c r="AI85" i="9"/>
  <c r="AG85" i="9"/>
  <c r="AF85" i="9"/>
  <c r="AD85" i="9"/>
  <c r="AC85" i="9"/>
  <c r="AB85" i="9"/>
  <c r="Y85" i="9"/>
  <c r="X85" i="9"/>
  <c r="V85" i="9"/>
  <c r="AH85" i="9" s="1"/>
  <c r="AI84" i="9"/>
  <c r="AG84" i="9"/>
  <c r="AF84" i="9"/>
  <c r="AD84" i="9"/>
  <c r="AC84" i="9"/>
  <c r="AB84" i="9"/>
  <c r="Y84" i="9"/>
  <c r="X84" i="9"/>
  <c r="V84" i="9"/>
  <c r="AH84" i="9" s="1"/>
  <c r="AI83" i="9"/>
  <c r="AG83" i="9"/>
  <c r="AF83" i="9"/>
  <c r="AD83" i="9"/>
  <c r="AC83" i="9"/>
  <c r="AB83" i="9"/>
  <c r="Y83" i="9"/>
  <c r="X83" i="9"/>
  <c r="V83" i="9"/>
  <c r="AI70" i="9"/>
  <c r="AG70" i="9"/>
  <c r="AF70" i="9"/>
  <c r="AD70" i="9"/>
  <c r="AC70" i="9"/>
  <c r="AB70" i="9"/>
  <c r="Y70" i="9"/>
  <c r="X70" i="9"/>
  <c r="V70" i="9"/>
  <c r="AH70" i="9" s="1"/>
  <c r="AI69" i="9"/>
  <c r="AG69" i="9"/>
  <c r="AF69" i="9"/>
  <c r="AD69" i="9"/>
  <c r="AC69" i="9"/>
  <c r="AB69" i="9"/>
  <c r="Y69" i="9"/>
  <c r="X69" i="9"/>
  <c r="V69" i="9"/>
  <c r="AE69" i="9" s="1"/>
  <c r="AI68" i="9"/>
  <c r="AG68" i="9"/>
  <c r="AF68" i="9"/>
  <c r="AD68" i="9"/>
  <c r="AC68" i="9"/>
  <c r="AB68" i="9"/>
  <c r="Y68" i="9"/>
  <c r="X68" i="9"/>
  <c r="V68" i="9"/>
  <c r="AH68" i="9" s="1"/>
  <c r="AI53" i="9"/>
  <c r="AG53" i="9"/>
  <c r="AF53" i="9"/>
  <c r="AD53" i="9"/>
  <c r="AC53" i="9"/>
  <c r="AB53" i="9"/>
  <c r="Y53" i="9"/>
  <c r="X53" i="9"/>
  <c r="V53" i="9"/>
  <c r="AH53" i="9" s="1"/>
  <c r="AI52" i="9"/>
  <c r="AG52" i="9"/>
  <c r="AF52" i="9"/>
  <c r="AD52" i="9"/>
  <c r="AC52" i="9"/>
  <c r="AB52" i="9"/>
  <c r="Y52" i="9"/>
  <c r="X52" i="9"/>
  <c r="V52" i="9"/>
  <c r="AH52" i="9" s="1"/>
  <c r="AI51" i="9"/>
  <c r="AG51" i="9"/>
  <c r="AF51" i="9"/>
  <c r="AD51" i="9"/>
  <c r="AC51" i="9"/>
  <c r="AB51" i="9"/>
  <c r="Y51" i="9"/>
  <c r="X51" i="9"/>
  <c r="V51" i="9"/>
  <c r="AI36" i="9"/>
  <c r="AG36" i="9"/>
  <c r="AF36" i="9"/>
  <c r="AD36" i="9"/>
  <c r="AC36" i="9"/>
  <c r="AB36" i="9"/>
  <c r="Z36" i="9"/>
  <c r="Y36" i="9"/>
  <c r="X36" i="9"/>
  <c r="V36" i="9"/>
  <c r="AH36" i="9" s="1"/>
  <c r="AI35" i="9"/>
  <c r="AG35" i="9"/>
  <c r="AF35" i="9"/>
  <c r="AD35" i="9"/>
  <c r="AC35" i="9"/>
  <c r="AB35" i="9"/>
  <c r="Y35" i="9"/>
  <c r="X35" i="9"/>
  <c r="W35" i="9"/>
  <c r="V35" i="9"/>
  <c r="AH35" i="9" s="1"/>
  <c r="AI34" i="9"/>
  <c r="AG34" i="9"/>
  <c r="AF34" i="9"/>
  <c r="AD34" i="9"/>
  <c r="AC34" i="9"/>
  <c r="AB34" i="9"/>
  <c r="Y34" i="9"/>
  <c r="X34" i="9"/>
  <c r="V34" i="9"/>
  <c r="AH34" i="9" s="1"/>
  <c r="AI33" i="9"/>
  <c r="AG33" i="9"/>
  <c r="AF33" i="9"/>
  <c r="AD33" i="9"/>
  <c r="AC33" i="9"/>
  <c r="AB33" i="9"/>
  <c r="Y33" i="9"/>
  <c r="X33" i="9"/>
  <c r="V33" i="9"/>
  <c r="AH33" i="9" s="1"/>
  <c r="AI32" i="9"/>
  <c r="AG32" i="9"/>
  <c r="AF32" i="9"/>
  <c r="AD32" i="9"/>
  <c r="AC32" i="9"/>
  <c r="AB32" i="9"/>
  <c r="Y32" i="9"/>
  <c r="X32" i="9"/>
  <c r="V32" i="9"/>
  <c r="AJ32" i="9" s="1"/>
  <c r="AI31" i="9"/>
  <c r="AG31" i="9"/>
  <c r="AF31" i="9"/>
  <c r="AD31" i="9"/>
  <c r="AC31" i="9"/>
  <c r="AB31" i="9"/>
  <c r="Y31" i="9"/>
  <c r="X31" i="9"/>
  <c r="V31" i="9"/>
  <c r="AE31" i="9" s="1"/>
  <c r="AV20" i="9"/>
  <c r="AV21" i="9" s="1"/>
  <c r="AU20" i="9"/>
  <c r="AT20" i="9"/>
  <c r="AT21" i="9" s="1"/>
  <c r="AS20" i="9"/>
  <c r="AS21" i="9" s="1"/>
  <c r="AV19" i="9"/>
  <c r="AU19" i="9"/>
  <c r="AT19" i="9"/>
  <c r="AS19" i="9"/>
  <c r="AR19" i="9"/>
  <c r="AI19" i="9"/>
  <c r="AG19" i="9"/>
  <c r="AF19" i="9"/>
  <c r="AD19" i="9"/>
  <c r="AC19" i="9"/>
  <c r="AB19" i="9"/>
  <c r="Y19" i="9"/>
  <c r="X19" i="9"/>
  <c r="W19" i="9"/>
  <c r="AH19" i="9"/>
  <c r="AV18" i="9"/>
  <c r="AU18" i="9"/>
  <c r="AT18" i="9"/>
  <c r="AS18" i="9"/>
  <c r="AR18" i="9"/>
  <c r="AI18" i="9"/>
  <c r="AG18" i="9"/>
  <c r="AF18" i="9"/>
  <c r="AD18" i="9"/>
  <c r="AC18" i="9"/>
  <c r="AB18" i="9"/>
  <c r="Y18" i="9"/>
  <c r="X18" i="9"/>
  <c r="AH18" i="9"/>
  <c r="AI17" i="9"/>
  <c r="AG17" i="9"/>
  <c r="AF17" i="9"/>
  <c r="AD17" i="9"/>
  <c r="AC17" i="9"/>
  <c r="AB17" i="9"/>
  <c r="Y17" i="9"/>
  <c r="X17" i="9"/>
  <c r="W17" i="9"/>
  <c r="AH17" i="9"/>
  <c r="AI16" i="9"/>
  <c r="AG16" i="9"/>
  <c r="AF16" i="9"/>
  <c r="AD16" i="9"/>
  <c r="AC16" i="9"/>
  <c r="AB16" i="9"/>
  <c r="Y16" i="9"/>
  <c r="X16" i="9"/>
  <c r="W16" i="9"/>
  <c r="AH16" i="9"/>
  <c r="W14" i="9"/>
  <c r="AH9" i="9"/>
  <c r="AH8" i="9"/>
  <c r="W7" i="9"/>
  <c r="AH7" i="9"/>
  <c r="B4" i="8"/>
  <c r="D11" i="6"/>
  <c r="F11" i="6"/>
  <c r="G11" i="6"/>
  <c r="C11" i="6"/>
  <c r="AX97" i="7"/>
  <c r="AV97" i="7"/>
  <c r="E11" i="6" s="1"/>
  <c r="AS96" i="7"/>
  <c r="AS95" i="7"/>
  <c r="AS94" i="7"/>
  <c r="AS93" i="7"/>
  <c r="AS92" i="7"/>
  <c r="AJ87" i="7"/>
  <c r="AI87" i="7"/>
  <c r="AG87" i="7"/>
  <c r="AF87" i="7"/>
  <c r="AD87" i="7"/>
  <c r="AC87" i="7"/>
  <c r="AB87" i="7"/>
  <c r="Y87" i="7"/>
  <c r="X87" i="7"/>
  <c r="V87" i="7"/>
  <c r="AE87" i="7" s="1"/>
  <c r="AJ86" i="7"/>
  <c r="AI86" i="7"/>
  <c r="AG86" i="7"/>
  <c r="AF86" i="7"/>
  <c r="AE86" i="7"/>
  <c r="AD86" i="7"/>
  <c r="AC86" i="7"/>
  <c r="AB86" i="7"/>
  <c r="AA86" i="7"/>
  <c r="Y86" i="7"/>
  <c r="X86" i="7"/>
  <c r="W86" i="7"/>
  <c r="V86" i="7"/>
  <c r="AH86" i="7" s="1"/>
  <c r="AI85" i="7"/>
  <c r="AG85" i="7"/>
  <c r="AF85" i="7"/>
  <c r="AD85" i="7"/>
  <c r="AC85" i="7"/>
  <c r="AB85" i="7"/>
  <c r="Y85" i="7"/>
  <c r="X85" i="7"/>
  <c r="V85" i="7"/>
  <c r="AH85" i="7" s="1"/>
  <c r="AI84" i="7"/>
  <c r="AG84" i="7"/>
  <c r="AF84" i="7"/>
  <c r="AD84" i="7"/>
  <c r="AC84" i="7"/>
  <c r="AB84" i="7"/>
  <c r="Y84" i="7"/>
  <c r="X84" i="7"/>
  <c r="V84" i="7"/>
  <c r="AH84" i="7" s="1"/>
  <c r="AI83" i="7"/>
  <c r="AG83" i="7"/>
  <c r="AF83" i="7"/>
  <c r="AD83" i="7"/>
  <c r="AC83" i="7"/>
  <c r="AB83" i="7"/>
  <c r="Y83" i="7"/>
  <c r="X83" i="7"/>
  <c r="V83" i="7"/>
  <c r="AH83" i="7" s="1"/>
  <c r="AI82" i="7"/>
  <c r="AG82" i="7"/>
  <c r="AF82" i="7"/>
  <c r="AD82" i="7"/>
  <c r="AC82" i="7"/>
  <c r="AB82" i="7"/>
  <c r="Y82" i="7"/>
  <c r="X82" i="7"/>
  <c r="V82" i="7"/>
  <c r="AJ82" i="7" s="1"/>
  <c r="AI81" i="7"/>
  <c r="AG81" i="7"/>
  <c r="AF81" i="7"/>
  <c r="AD81" i="7"/>
  <c r="AC81" i="7"/>
  <c r="AB81" i="7"/>
  <c r="Y81" i="7"/>
  <c r="X81" i="7"/>
  <c r="W81" i="7"/>
  <c r="V81" i="7"/>
  <c r="AI80" i="7"/>
  <c r="AG80" i="7"/>
  <c r="AF80" i="7"/>
  <c r="AD80" i="7"/>
  <c r="AC80" i="7"/>
  <c r="AB80" i="7"/>
  <c r="Y80" i="7"/>
  <c r="X80" i="7"/>
  <c r="V80" i="7"/>
  <c r="AI79" i="7"/>
  <c r="AG79" i="7"/>
  <c r="AF79" i="7"/>
  <c r="AD79" i="7"/>
  <c r="AC79" i="7"/>
  <c r="AB79" i="7"/>
  <c r="Y79" i="7"/>
  <c r="X79" i="7"/>
  <c r="W79" i="7"/>
  <c r="V79" i="7"/>
  <c r="AH79" i="7" s="1"/>
  <c r="AI78" i="7"/>
  <c r="AG78" i="7"/>
  <c r="AF78" i="7"/>
  <c r="AD78" i="7"/>
  <c r="AC78" i="7"/>
  <c r="AB78" i="7"/>
  <c r="Y78" i="7"/>
  <c r="X78" i="7"/>
  <c r="V78" i="7"/>
  <c r="AI77" i="7"/>
  <c r="AG77" i="7"/>
  <c r="AF77" i="7"/>
  <c r="AD77" i="7"/>
  <c r="AC77" i="7"/>
  <c r="AB77" i="7"/>
  <c r="Y77" i="7"/>
  <c r="X77" i="7"/>
  <c r="W77" i="7"/>
  <c r="V77" i="7"/>
  <c r="AI76" i="7"/>
  <c r="AG76" i="7"/>
  <c r="AF76" i="7"/>
  <c r="AD76" i="7"/>
  <c r="AC76" i="7"/>
  <c r="AB76" i="7"/>
  <c r="Y76" i="7"/>
  <c r="X76" i="7"/>
  <c r="V76" i="7"/>
  <c r="AI75" i="7"/>
  <c r="AG75" i="7"/>
  <c r="AF75" i="7"/>
  <c r="AD75" i="7"/>
  <c r="AC75" i="7"/>
  <c r="AB75" i="7"/>
  <c r="AB88" i="7" s="1"/>
  <c r="AM83" i="7" s="1"/>
  <c r="AS84" i="7" s="1"/>
  <c r="AS85" i="7" s="1"/>
  <c r="Y75" i="7"/>
  <c r="X75" i="7"/>
  <c r="V75" i="7"/>
  <c r="AH75" i="7" s="1"/>
  <c r="AI70" i="7"/>
  <c r="AG70" i="7"/>
  <c r="AF70" i="7"/>
  <c r="AD70" i="7"/>
  <c r="AC70" i="7"/>
  <c r="AB70" i="7"/>
  <c r="Y70" i="7"/>
  <c r="X70" i="7"/>
  <c r="V70" i="7"/>
  <c r="AH70" i="7" s="1"/>
  <c r="AJ69" i="7"/>
  <c r="AI69" i="7"/>
  <c r="AG69" i="7"/>
  <c r="AF69" i="7"/>
  <c r="AD69" i="7"/>
  <c r="AC69" i="7"/>
  <c r="AB69" i="7"/>
  <c r="Y69" i="7"/>
  <c r="X69" i="7"/>
  <c r="V69" i="7"/>
  <c r="AE69" i="7" s="1"/>
  <c r="AJ68" i="7"/>
  <c r="AI68" i="7"/>
  <c r="AG68" i="7"/>
  <c r="AF68" i="7"/>
  <c r="AE68" i="7"/>
  <c r="AD68" i="7"/>
  <c r="AC68" i="7"/>
  <c r="AB68" i="7"/>
  <c r="AA68" i="7"/>
  <c r="Y68" i="7"/>
  <c r="X68" i="7"/>
  <c r="W68" i="7"/>
  <c r="V68" i="7"/>
  <c r="AH68" i="7" s="1"/>
  <c r="AI67" i="7"/>
  <c r="AG67" i="7"/>
  <c r="AF67" i="7"/>
  <c r="AD67" i="7"/>
  <c r="AC67" i="7"/>
  <c r="AB67" i="7"/>
  <c r="Y67" i="7"/>
  <c r="X67" i="7"/>
  <c r="W67" i="7"/>
  <c r="V67" i="7"/>
  <c r="AH67" i="7" s="1"/>
  <c r="AI66" i="7"/>
  <c r="AG66" i="7"/>
  <c r="AF66" i="7"/>
  <c r="AD66" i="7"/>
  <c r="AC66" i="7"/>
  <c r="AB66" i="7"/>
  <c r="Y66" i="7"/>
  <c r="X66" i="7"/>
  <c r="V66" i="7"/>
  <c r="AI65" i="7"/>
  <c r="AG65" i="7"/>
  <c r="AF65" i="7"/>
  <c r="AD65" i="7"/>
  <c r="AC65" i="7"/>
  <c r="AB65" i="7"/>
  <c r="Y65" i="7"/>
  <c r="X65" i="7"/>
  <c r="V65" i="7"/>
  <c r="AI64" i="7"/>
  <c r="AG64" i="7"/>
  <c r="AF64" i="7"/>
  <c r="AD64" i="7"/>
  <c r="AC64" i="7"/>
  <c r="AB64" i="7"/>
  <c r="Y64" i="7"/>
  <c r="X64" i="7"/>
  <c r="V64" i="7"/>
  <c r="AH64" i="7" s="1"/>
  <c r="AI63" i="7"/>
  <c r="AG63" i="7"/>
  <c r="AF63" i="7"/>
  <c r="AD63" i="7"/>
  <c r="AC63" i="7"/>
  <c r="AB63" i="7"/>
  <c r="Y63" i="7"/>
  <c r="X63" i="7"/>
  <c r="V63" i="7"/>
  <c r="AE63" i="7" s="1"/>
  <c r="AI62" i="7"/>
  <c r="AG62" i="7"/>
  <c r="AF62" i="7"/>
  <c r="AD62" i="7"/>
  <c r="AC62" i="7"/>
  <c r="AB62" i="7"/>
  <c r="Y62" i="7"/>
  <c r="X62" i="7"/>
  <c r="W62" i="7"/>
  <c r="V62" i="7"/>
  <c r="AI61" i="7"/>
  <c r="AG61" i="7"/>
  <c r="AF61" i="7"/>
  <c r="AD61" i="7"/>
  <c r="AC61" i="7"/>
  <c r="AB61" i="7"/>
  <c r="Y61" i="7"/>
  <c r="X61" i="7"/>
  <c r="V61" i="7"/>
  <c r="AE61" i="7" s="1"/>
  <c r="AI60" i="7"/>
  <c r="AG60" i="7"/>
  <c r="AF60" i="7"/>
  <c r="AD60" i="7"/>
  <c r="AC60" i="7"/>
  <c r="AB60" i="7"/>
  <c r="Y60" i="7"/>
  <c r="X60" i="7"/>
  <c r="V60" i="7"/>
  <c r="AI59" i="7"/>
  <c r="AG59" i="7"/>
  <c r="AF59" i="7"/>
  <c r="AD59" i="7"/>
  <c r="AC59" i="7"/>
  <c r="AB59" i="7"/>
  <c r="Y59" i="7"/>
  <c r="X59" i="7"/>
  <c r="V59" i="7"/>
  <c r="AI58" i="7"/>
  <c r="AG58" i="7"/>
  <c r="AF58" i="7"/>
  <c r="AD58" i="7"/>
  <c r="AC58" i="7"/>
  <c r="AB58" i="7"/>
  <c r="Y58" i="7"/>
  <c r="X58" i="7"/>
  <c r="V58" i="7"/>
  <c r="AH58" i="7" s="1"/>
  <c r="AJ53" i="7"/>
  <c r="AI53" i="7"/>
  <c r="AG53" i="7"/>
  <c r="AF53" i="7"/>
  <c r="AE53" i="7"/>
  <c r="AD53" i="7"/>
  <c r="AC53" i="7"/>
  <c r="AB53" i="7"/>
  <c r="AA53" i="7"/>
  <c r="Y53" i="7"/>
  <c r="X53" i="7"/>
  <c r="W53" i="7"/>
  <c r="V53" i="7"/>
  <c r="AH53" i="7" s="1"/>
  <c r="AI52" i="7"/>
  <c r="AG52" i="7"/>
  <c r="AF52" i="7"/>
  <c r="AD52" i="7"/>
  <c r="AC52" i="7"/>
  <c r="AB52" i="7"/>
  <c r="Z52" i="7"/>
  <c r="Y52" i="7"/>
  <c r="X52" i="7"/>
  <c r="V52" i="7"/>
  <c r="AI51" i="7"/>
  <c r="AG51" i="7"/>
  <c r="AF51" i="7"/>
  <c r="AD51" i="7"/>
  <c r="AC51" i="7"/>
  <c r="AB51" i="7"/>
  <c r="Y51" i="7"/>
  <c r="X51" i="7"/>
  <c r="V51" i="7"/>
  <c r="AH51" i="7" s="1"/>
  <c r="AI50" i="7"/>
  <c r="AG50" i="7"/>
  <c r="AF50" i="7"/>
  <c r="AD50" i="7"/>
  <c r="AC50" i="7"/>
  <c r="AB50" i="7"/>
  <c r="Y50" i="7"/>
  <c r="X50" i="7"/>
  <c r="V50" i="7"/>
  <c r="AH50" i="7" s="1"/>
  <c r="AI49" i="7"/>
  <c r="AG49" i="7"/>
  <c r="AF49" i="7"/>
  <c r="AD49" i="7"/>
  <c r="AC49" i="7"/>
  <c r="AB49" i="7"/>
  <c r="Y49" i="7"/>
  <c r="X49" i="7"/>
  <c r="V49" i="7"/>
  <c r="AH49" i="7" s="1"/>
  <c r="AI48" i="7"/>
  <c r="AG48" i="7"/>
  <c r="AF48" i="7"/>
  <c r="AD48" i="7"/>
  <c r="AC48" i="7"/>
  <c r="AB48" i="7"/>
  <c r="Y48" i="7"/>
  <c r="X48" i="7"/>
  <c r="V48" i="7"/>
  <c r="AE48" i="7" s="1"/>
  <c r="AI47" i="7"/>
  <c r="AG47" i="7"/>
  <c r="AF47" i="7"/>
  <c r="AD47" i="7"/>
  <c r="AC47" i="7"/>
  <c r="AB47" i="7"/>
  <c r="Y47" i="7"/>
  <c r="X47" i="7"/>
  <c r="V47" i="7"/>
  <c r="AH47" i="7" s="1"/>
  <c r="AI46" i="7"/>
  <c r="AG46" i="7"/>
  <c r="AF46" i="7"/>
  <c r="AD46" i="7"/>
  <c r="AC46" i="7"/>
  <c r="AB46" i="7"/>
  <c r="Y46" i="7"/>
  <c r="X46" i="7"/>
  <c r="V46" i="7"/>
  <c r="AI45" i="7"/>
  <c r="AG45" i="7"/>
  <c r="AF45" i="7"/>
  <c r="AD45" i="7"/>
  <c r="AC45" i="7"/>
  <c r="AB45" i="7"/>
  <c r="Y45" i="7"/>
  <c r="X45" i="7"/>
  <c r="V45" i="7"/>
  <c r="AH45" i="7" s="1"/>
  <c r="AI44" i="7"/>
  <c r="AG44" i="7"/>
  <c r="AF44" i="7"/>
  <c r="AD44" i="7"/>
  <c r="AC44" i="7"/>
  <c r="AB44" i="7"/>
  <c r="Y44" i="7"/>
  <c r="X44" i="7"/>
  <c r="V44" i="7"/>
  <c r="AE44" i="7" s="1"/>
  <c r="AI43" i="7"/>
  <c r="AG43" i="7"/>
  <c r="AF43" i="7"/>
  <c r="AD43" i="7"/>
  <c r="AC43" i="7"/>
  <c r="AB43" i="7"/>
  <c r="Y43" i="7"/>
  <c r="X43" i="7"/>
  <c r="W43" i="7"/>
  <c r="V43" i="7"/>
  <c r="AI42" i="7"/>
  <c r="AG42" i="7"/>
  <c r="AF42" i="7"/>
  <c r="AD42" i="7"/>
  <c r="AC42" i="7"/>
  <c r="AB42" i="7"/>
  <c r="Y42" i="7"/>
  <c r="X42" i="7"/>
  <c r="V42" i="7"/>
  <c r="AI41" i="7"/>
  <c r="AG41" i="7"/>
  <c r="AF41" i="7"/>
  <c r="AD41" i="7"/>
  <c r="AC41" i="7"/>
  <c r="AB41" i="7"/>
  <c r="AB54" i="7" s="1"/>
  <c r="AM49" i="7" s="1"/>
  <c r="AS50" i="7" s="1"/>
  <c r="AS51" i="7" s="1"/>
  <c r="Y41" i="7"/>
  <c r="X41" i="7"/>
  <c r="V41" i="7"/>
  <c r="Z41" i="7" s="1"/>
  <c r="AI36" i="7"/>
  <c r="AH36" i="7"/>
  <c r="AG36" i="7"/>
  <c r="AF36" i="7"/>
  <c r="AD36" i="7"/>
  <c r="AC36" i="7"/>
  <c r="AB36" i="7"/>
  <c r="Y36" i="7"/>
  <c r="X36" i="7"/>
  <c r="V36" i="7"/>
  <c r="Z36" i="7" s="1"/>
  <c r="AJ35" i="7"/>
  <c r="AI35" i="7"/>
  <c r="AG35" i="7"/>
  <c r="AF35" i="7"/>
  <c r="AD35" i="7"/>
  <c r="AC35" i="7"/>
  <c r="AB35" i="7"/>
  <c r="Y35" i="7"/>
  <c r="X35" i="7"/>
  <c r="V35" i="7"/>
  <c r="AE35" i="7" s="1"/>
  <c r="AJ34" i="7"/>
  <c r="AI34" i="7"/>
  <c r="AG34" i="7"/>
  <c r="AF34" i="7"/>
  <c r="AE34" i="7"/>
  <c r="AD34" i="7"/>
  <c r="AC34" i="7"/>
  <c r="AB34" i="7"/>
  <c r="AA34" i="7"/>
  <c r="Y34" i="7"/>
  <c r="X34" i="7"/>
  <c r="W34" i="7"/>
  <c r="V34" i="7"/>
  <c r="AH34" i="7" s="1"/>
  <c r="AI33" i="7"/>
  <c r="AG33" i="7"/>
  <c r="AF33" i="7"/>
  <c r="AD33" i="7"/>
  <c r="AC33" i="7"/>
  <c r="AB33" i="7"/>
  <c r="Y33" i="7"/>
  <c r="X33" i="7"/>
  <c r="V33" i="7"/>
  <c r="AH33" i="7" s="1"/>
  <c r="AI32" i="7"/>
  <c r="AG32" i="7"/>
  <c r="AF32" i="7"/>
  <c r="AD32" i="7"/>
  <c r="AC32" i="7"/>
  <c r="AB32" i="7"/>
  <c r="Y32" i="7"/>
  <c r="X32" i="7"/>
  <c r="V32" i="7"/>
  <c r="AJ32" i="7" s="1"/>
  <c r="AI31" i="7"/>
  <c r="AG31" i="7"/>
  <c r="AF31" i="7"/>
  <c r="AD31" i="7"/>
  <c r="AC31" i="7"/>
  <c r="AB31" i="7"/>
  <c r="Y31" i="7"/>
  <c r="X31" i="7"/>
  <c r="V31" i="7"/>
  <c r="AI30" i="7"/>
  <c r="AG30" i="7"/>
  <c r="AF30" i="7"/>
  <c r="AD30" i="7"/>
  <c r="AC30" i="7"/>
  <c r="AB30" i="7"/>
  <c r="Y30" i="7"/>
  <c r="X30" i="7"/>
  <c r="W30" i="7"/>
  <c r="V30" i="7"/>
  <c r="AH30" i="7" s="1"/>
  <c r="AI29" i="7"/>
  <c r="AG29" i="7"/>
  <c r="AF29" i="7"/>
  <c r="AD29" i="7"/>
  <c r="AC29" i="7"/>
  <c r="AB29" i="7"/>
  <c r="Y29" i="7"/>
  <c r="X29" i="7"/>
  <c r="W29" i="7"/>
  <c r="V29" i="7"/>
  <c r="AI28" i="7"/>
  <c r="AG28" i="7"/>
  <c r="AF28" i="7"/>
  <c r="AD28" i="7"/>
  <c r="AC28" i="7"/>
  <c r="AB28" i="7"/>
  <c r="Y28" i="7"/>
  <c r="X28" i="7"/>
  <c r="V28" i="7"/>
  <c r="AI27" i="7"/>
  <c r="AG27" i="7"/>
  <c r="AF27" i="7"/>
  <c r="AD27" i="7"/>
  <c r="AC27" i="7"/>
  <c r="AB27" i="7"/>
  <c r="Y27" i="7"/>
  <c r="X27" i="7"/>
  <c r="V27" i="7"/>
  <c r="AI26" i="7"/>
  <c r="AG26" i="7"/>
  <c r="AF26" i="7"/>
  <c r="AD26" i="7"/>
  <c r="AC26" i="7"/>
  <c r="AB26" i="7"/>
  <c r="Y26" i="7"/>
  <c r="X26" i="7"/>
  <c r="V26" i="7"/>
  <c r="AH26" i="7" s="1"/>
  <c r="AI25" i="7"/>
  <c r="AG25" i="7"/>
  <c r="AF25" i="7"/>
  <c r="AD25" i="7"/>
  <c r="AC25" i="7"/>
  <c r="AB25" i="7"/>
  <c r="Y25" i="7"/>
  <c r="X25" i="7"/>
  <c r="W25" i="7"/>
  <c r="V25" i="7"/>
  <c r="AI24" i="7"/>
  <c r="AG24" i="7"/>
  <c r="AF24" i="7"/>
  <c r="AD24" i="7"/>
  <c r="AC24" i="7"/>
  <c r="AB24" i="7"/>
  <c r="AB37" i="7" s="1"/>
  <c r="AM32" i="7" s="1"/>
  <c r="AS33" i="7" s="1"/>
  <c r="AS34" i="7" s="1"/>
  <c r="Y24" i="7"/>
  <c r="X24" i="7"/>
  <c r="V24" i="7"/>
  <c r="AH24" i="7" s="1"/>
  <c r="AV21" i="7"/>
  <c r="AV20" i="7"/>
  <c r="AU20" i="7"/>
  <c r="AT20" i="7"/>
  <c r="AT21" i="7" s="1"/>
  <c r="AS20" i="7"/>
  <c r="AS21" i="7" s="1"/>
  <c r="AW21" i="7" s="1"/>
  <c r="AY21" i="7" s="1"/>
  <c r="AZ21" i="7" s="1"/>
  <c r="AV19" i="7"/>
  <c r="AU19" i="7"/>
  <c r="AT19" i="7"/>
  <c r="AS19" i="7"/>
  <c r="AR19" i="7"/>
  <c r="AI19" i="7"/>
  <c r="AG19" i="7"/>
  <c r="AF19" i="7"/>
  <c r="AD19" i="7"/>
  <c r="AC19" i="7"/>
  <c r="AB19" i="7"/>
  <c r="Y19" i="7"/>
  <c r="X19" i="7"/>
  <c r="V19" i="7"/>
  <c r="AJ19" i="7" s="1"/>
  <c r="AV18" i="7"/>
  <c r="AU18" i="7"/>
  <c r="AT18" i="7"/>
  <c r="AS18" i="7"/>
  <c r="AR18" i="7"/>
  <c r="AI18" i="7"/>
  <c r="AG18" i="7"/>
  <c r="AF18" i="7"/>
  <c r="AD18" i="7"/>
  <c r="AC18" i="7"/>
  <c r="AB18" i="7"/>
  <c r="Y18" i="7"/>
  <c r="X18" i="7"/>
  <c r="V18" i="7"/>
  <c r="AJ18" i="7" s="1"/>
  <c r="AJ17" i="7"/>
  <c r="AI17" i="7"/>
  <c r="AG17" i="7"/>
  <c r="AF17" i="7"/>
  <c r="AE17" i="7"/>
  <c r="AD17" i="7"/>
  <c r="AC17" i="7"/>
  <c r="AB17" i="7"/>
  <c r="AA17" i="7"/>
  <c r="Y17" i="7"/>
  <c r="X17" i="7"/>
  <c r="W17" i="7"/>
  <c r="V17" i="7"/>
  <c r="AH17" i="7" s="1"/>
  <c r="AI16" i="7"/>
  <c r="AG16" i="7"/>
  <c r="AF16" i="7"/>
  <c r="AD16" i="7"/>
  <c r="AC16" i="7"/>
  <c r="AB16" i="7"/>
  <c r="Y16" i="7"/>
  <c r="X16" i="7"/>
  <c r="V16" i="7"/>
  <c r="AH16" i="7" s="1"/>
  <c r="AI15" i="7"/>
  <c r="AG15" i="7"/>
  <c r="AF15" i="7"/>
  <c r="AD15" i="7"/>
  <c r="AC15" i="7"/>
  <c r="AB15" i="7"/>
  <c r="Y15" i="7"/>
  <c r="X15" i="7"/>
  <c r="W15" i="7"/>
  <c r="V15" i="7"/>
  <c r="AI14" i="7"/>
  <c r="AG14" i="7"/>
  <c r="AF14" i="7"/>
  <c r="AD14" i="7"/>
  <c r="AC14" i="7"/>
  <c r="AB14" i="7"/>
  <c r="Y14" i="7"/>
  <c r="X14" i="7"/>
  <c r="W14" i="7"/>
  <c r="V14" i="7"/>
  <c r="AI13" i="7"/>
  <c r="AG13" i="7"/>
  <c r="AF13" i="7"/>
  <c r="AD13" i="7"/>
  <c r="AC13" i="7"/>
  <c r="AB13" i="7"/>
  <c r="Y13" i="7"/>
  <c r="X13" i="7"/>
  <c r="V13" i="7"/>
  <c r="AI12" i="7"/>
  <c r="AG12" i="7"/>
  <c r="AF12" i="7"/>
  <c r="AD12" i="7"/>
  <c r="AC12" i="7"/>
  <c r="AB12" i="7"/>
  <c r="Y12" i="7"/>
  <c r="X12" i="7"/>
  <c r="V12" i="7"/>
  <c r="AI11" i="7"/>
  <c r="AG11" i="7"/>
  <c r="AF11" i="7"/>
  <c r="AD11" i="7"/>
  <c r="AC11" i="7"/>
  <c r="AB11" i="7"/>
  <c r="Y11" i="7"/>
  <c r="X11" i="7"/>
  <c r="W11" i="7"/>
  <c r="V11" i="7"/>
  <c r="AI10" i="7"/>
  <c r="AG10" i="7"/>
  <c r="AF10" i="7"/>
  <c r="AD10" i="7"/>
  <c r="AC10" i="7"/>
  <c r="AB10" i="7"/>
  <c r="Y10" i="7"/>
  <c r="X10" i="7"/>
  <c r="W10" i="7"/>
  <c r="V10" i="7"/>
  <c r="AI9" i="7"/>
  <c r="AG9" i="7"/>
  <c r="AF9" i="7"/>
  <c r="AD9" i="7"/>
  <c r="AC9" i="7"/>
  <c r="AB9" i="7"/>
  <c r="Y9" i="7"/>
  <c r="X9" i="7"/>
  <c r="V9" i="7"/>
  <c r="AI8" i="7"/>
  <c r="AG8" i="7"/>
  <c r="AF8" i="7"/>
  <c r="AD8" i="7"/>
  <c r="AC8" i="7"/>
  <c r="AB8" i="7"/>
  <c r="Y8" i="7"/>
  <c r="X8" i="7"/>
  <c r="V8" i="7"/>
  <c r="AI7" i="7"/>
  <c r="AG7" i="7"/>
  <c r="AF7" i="7"/>
  <c r="AD7" i="7"/>
  <c r="AC7" i="7"/>
  <c r="AB7" i="7"/>
  <c r="AB20" i="7" s="1"/>
  <c r="AM15" i="7" s="1"/>
  <c r="AS16" i="7" s="1"/>
  <c r="AS17" i="7" s="1"/>
  <c r="Y7" i="7"/>
  <c r="X7" i="7"/>
  <c r="W7" i="7"/>
  <c r="V7" i="7"/>
  <c r="AH7" i="7" s="1"/>
  <c r="D10" i="6"/>
  <c r="F10" i="6"/>
  <c r="G10" i="6"/>
  <c r="C10" i="6"/>
  <c r="D9" i="6"/>
  <c r="F9" i="6"/>
  <c r="G9" i="6"/>
  <c r="C9" i="6"/>
  <c r="AV97" i="5"/>
  <c r="E10" i="6" s="1"/>
  <c r="AS96" i="5"/>
  <c r="AS95" i="5"/>
  <c r="AS94" i="5"/>
  <c r="AS93" i="5"/>
  <c r="AS92" i="5"/>
  <c r="AX97" i="5" s="1"/>
  <c r="AI87" i="5"/>
  <c r="AG87" i="5"/>
  <c r="AF87" i="5"/>
  <c r="AD87" i="5"/>
  <c r="AC87" i="5"/>
  <c r="AB87" i="5"/>
  <c r="Y87" i="5"/>
  <c r="X87" i="5"/>
  <c r="V87" i="5"/>
  <c r="AJ87" i="5" s="1"/>
  <c r="AJ86" i="5"/>
  <c r="AI86" i="5"/>
  <c r="AG86" i="5"/>
  <c r="AF86" i="5"/>
  <c r="AE86" i="5"/>
  <c r="AD86" i="5"/>
  <c r="AC86" i="5"/>
  <c r="AB86" i="5"/>
  <c r="AA86" i="5"/>
  <c r="Y86" i="5"/>
  <c r="X86" i="5"/>
  <c r="W86" i="5"/>
  <c r="V86" i="5"/>
  <c r="AH86" i="5" s="1"/>
  <c r="AI85" i="5"/>
  <c r="AG85" i="5"/>
  <c r="AF85" i="5"/>
  <c r="AE85" i="5"/>
  <c r="AD85" i="5"/>
  <c r="AC85" i="5"/>
  <c r="AB85" i="5"/>
  <c r="AA85" i="5"/>
  <c r="Y85" i="5"/>
  <c r="X85" i="5"/>
  <c r="W85" i="5"/>
  <c r="V85" i="5"/>
  <c r="AH85" i="5" s="1"/>
  <c r="AI84" i="5"/>
  <c r="AG84" i="5"/>
  <c r="AF84" i="5"/>
  <c r="AD84" i="5"/>
  <c r="AC84" i="5"/>
  <c r="AB84" i="5"/>
  <c r="Y84" i="5"/>
  <c r="X84" i="5"/>
  <c r="V84" i="5"/>
  <c r="AH84" i="5" s="1"/>
  <c r="AI83" i="5"/>
  <c r="AG83" i="5"/>
  <c r="AF83" i="5"/>
  <c r="AD83" i="5"/>
  <c r="AC83" i="5"/>
  <c r="AB83" i="5"/>
  <c r="Y83" i="5"/>
  <c r="X83" i="5"/>
  <c r="V83" i="5"/>
  <c r="AI82" i="5"/>
  <c r="AG82" i="5"/>
  <c r="AF82" i="5"/>
  <c r="AD82" i="5"/>
  <c r="AC82" i="5"/>
  <c r="AB82" i="5"/>
  <c r="Y82" i="5"/>
  <c r="X82" i="5"/>
  <c r="V82" i="5"/>
  <c r="AI81" i="5"/>
  <c r="AG81" i="5"/>
  <c r="AF81" i="5"/>
  <c r="AD81" i="5"/>
  <c r="AC81" i="5"/>
  <c r="AB81" i="5"/>
  <c r="Y81" i="5"/>
  <c r="X81" i="5"/>
  <c r="V81" i="5"/>
  <c r="AH81" i="5" s="1"/>
  <c r="AI80" i="5"/>
  <c r="AG80" i="5"/>
  <c r="AF80" i="5"/>
  <c r="AD80" i="5"/>
  <c r="AC80" i="5"/>
  <c r="AB80" i="5"/>
  <c r="Y80" i="5"/>
  <c r="X80" i="5"/>
  <c r="V80" i="5"/>
  <c r="AE80" i="5" s="1"/>
  <c r="AI79" i="5"/>
  <c r="AG79" i="5"/>
  <c r="AF79" i="5"/>
  <c r="AD79" i="5"/>
  <c r="AC79" i="5"/>
  <c r="AB79" i="5"/>
  <c r="Y79" i="5"/>
  <c r="X79" i="5"/>
  <c r="V79" i="5"/>
  <c r="AI78" i="5"/>
  <c r="AG78" i="5"/>
  <c r="AF78" i="5"/>
  <c r="AD78" i="5"/>
  <c r="AC78" i="5"/>
  <c r="AB78" i="5"/>
  <c r="Y78" i="5"/>
  <c r="X78" i="5"/>
  <c r="V78" i="5"/>
  <c r="AI77" i="5"/>
  <c r="AG77" i="5"/>
  <c r="AF77" i="5"/>
  <c r="AD77" i="5"/>
  <c r="AC77" i="5"/>
  <c r="AB77" i="5"/>
  <c r="Y77" i="5"/>
  <c r="X77" i="5"/>
  <c r="V77" i="5"/>
  <c r="AH77" i="5" s="1"/>
  <c r="AI76" i="5"/>
  <c r="AG76" i="5"/>
  <c r="AF76" i="5"/>
  <c r="AD76" i="5"/>
  <c r="AC76" i="5"/>
  <c r="AB76" i="5"/>
  <c r="Y76" i="5"/>
  <c r="X76" i="5"/>
  <c r="V76" i="5"/>
  <c r="AI75" i="5"/>
  <c r="AG75" i="5"/>
  <c r="AF75" i="5"/>
  <c r="AD75" i="5"/>
  <c r="AC75" i="5"/>
  <c r="AB75" i="5"/>
  <c r="Y75" i="5"/>
  <c r="X75" i="5"/>
  <c r="W75" i="5"/>
  <c r="V75" i="5"/>
  <c r="AH75" i="5" s="1"/>
  <c r="AI70" i="5"/>
  <c r="AG70" i="5"/>
  <c r="AF70" i="5"/>
  <c r="AE70" i="5"/>
  <c r="AD70" i="5"/>
  <c r="AC70" i="5"/>
  <c r="AB70" i="5"/>
  <c r="AA70" i="5"/>
  <c r="Y70" i="5"/>
  <c r="X70" i="5"/>
  <c r="W70" i="5"/>
  <c r="V70" i="5"/>
  <c r="AH70" i="5" s="1"/>
  <c r="AI69" i="5"/>
  <c r="AG69" i="5"/>
  <c r="AF69" i="5"/>
  <c r="AD69" i="5"/>
  <c r="AC69" i="5"/>
  <c r="AB69" i="5"/>
  <c r="Y69" i="5"/>
  <c r="X69" i="5"/>
  <c r="V69" i="5"/>
  <c r="AJ69" i="5" s="1"/>
  <c r="AI68" i="5"/>
  <c r="AG68" i="5"/>
  <c r="AF68" i="5"/>
  <c r="AD68" i="5"/>
  <c r="AC68" i="5"/>
  <c r="AB68" i="5"/>
  <c r="Y68" i="5"/>
  <c r="X68" i="5"/>
  <c r="W68" i="5"/>
  <c r="V68" i="5"/>
  <c r="AJ68" i="5" s="1"/>
  <c r="AI67" i="5"/>
  <c r="AG67" i="5"/>
  <c r="AF67" i="5"/>
  <c r="AD67" i="5"/>
  <c r="AC67" i="5"/>
  <c r="AB67" i="5"/>
  <c r="Y67" i="5"/>
  <c r="X67" i="5"/>
  <c r="W67" i="5"/>
  <c r="V67" i="5"/>
  <c r="AH67" i="5" s="1"/>
  <c r="AI66" i="5"/>
  <c r="AG66" i="5"/>
  <c r="AF66" i="5"/>
  <c r="AD66" i="5"/>
  <c r="AC66" i="5"/>
  <c r="AB66" i="5"/>
  <c r="Y66" i="5"/>
  <c r="X66" i="5"/>
  <c r="W66" i="5"/>
  <c r="V66" i="5"/>
  <c r="AH66" i="5" s="1"/>
  <c r="AI65" i="5"/>
  <c r="AG65" i="5"/>
  <c r="AF65" i="5"/>
  <c r="AD65" i="5"/>
  <c r="AC65" i="5"/>
  <c r="AB65" i="5"/>
  <c r="Y65" i="5"/>
  <c r="X65" i="5"/>
  <c r="V65" i="5"/>
  <c r="AI64" i="5"/>
  <c r="AG64" i="5"/>
  <c r="AF64" i="5"/>
  <c r="AD64" i="5"/>
  <c r="AC64" i="5"/>
  <c r="AB64" i="5"/>
  <c r="Y64" i="5"/>
  <c r="X64" i="5"/>
  <c r="W64" i="5"/>
  <c r="V64" i="5"/>
  <c r="AH64" i="5" s="1"/>
  <c r="AI63" i="5"/>
  <c r="AG63" i="5"/>
  <c r="AF63" i="5"/>
  <c r="AD63" i="5"/>
  <c r="AC63" i="5"/>
  <c r="AB63" i="5"/>
  <c r="Y63" i="5"/>
  <c r="X63" i="5"/>
  <c r="V63" i="5"/>
  <c r="AI62" i="5"/>
  <c r="AG62" i="5"/>
  <c r="AF62" i="5"/>
  <c r="AD62" i="5"/>
  <c r="AC62" i="5"/>
  <c r="AB62" i="5"/>
  <c r="Y62" i="5"/>
  <c r="X62" i="5"/>
  <c r="W62" i="5"/>
  <c r="V62" i="5"/>
  <c r="AI61" i="5"/>
  <c r="AG61" i="5"/>
  <c r="AF61" i="5"/>
  <c r="AD61" i="5"/>
  <c r="AC61" i="5"/>
  <c r="AB61" i="5"/>
  <c r="Y61" i="5"/>
  <c r="X61" i="5"/>
  <c r="V61" i="5"/>
  <c r="AE61" i="5" s="1"/>
  <c r="AI60" i="5"/>
  <c r="AG60" i="5"/>
  <c r="AF60" i="5"/>
  <c r="AD60" i="5"/>
  <c r="AC60" i="5"/>
  <c r="AB60" i="5"/>
  <c r="Y60" i="5"/>
  <c r="X60" i="5"/>
  <c r="V60" i="5"/>
  <c r="AH60" i="5" s="1"/>
  <c r="AI59" i="5"/>
  <c r="AG59" i="5"/>
  <c r="AF59" i="5"/>
  <c r="AD59" i="5"/>
  <c r="AC59" i="5"/>
  <c r="AB59" i="5"/>
  <c r="Y59" i="5"/>
  <c r="X59" i="5"/>
  <c r="V59" i="5"/>
  <c r="AI58" i="5"/>
  <c r="AG58" i="5"/>
  <c r="AF58" i="5"/>
  <c r="AD58" i="5"/>
  <c r="AC58" i="5"/>
  <c r="AB58" i="5"/>
  <c r="AB71" i="5" s="1"/>
  <c r="AM66" i="5" s="1"/>
  <c r="AS67" i="5" s="1"/>
  <c r="AS68" i="5" s="1"/>
  <c r="Y58" i="5"/>
  <c r="X58" i="5"/>
  <c r="W58" i="5"/>
  <c r="V58" i="5"/>
  <c r="AH58" i="5" s="1"/>
  <c r="AJ53" i="5"/>
  <c r="AI53" i="5"/>
  <c r="AG53" i="5"/>
  <c r="AF53" i="5"/>
  <c r="AE53" i="5"/>
  <c r="AD53" i="5"/>
  <c r="AC53" i="5"/>
  <c r="AB53" i="5"/>
  <c r="AA53" i="5"/>
  <c r="Y53" i="5"/>
  <c r="X53" i="5"/>
  <c r="W53" i="5"/>
  <c r="V53" i="5"/>
  <c r="AH53" i="5" s="1"/>
  <c r="AI52" i="5"/>
  <c r="AG52" i="5"/>
  <c r="AF52" i="5"/>
  <c r="AD52" i="5"/>
  <c r="AC52" i="5"/>
  <c r="AB52" i="5"/>
  <c r="Y52" i="5"/>
  <c r="X52" i="5"/>
  <c r="V52" i="5"/>
  <c r="AE52" i="5" s="1"/>
  <c r="AI51" i="5"/>
  <c r="AG51" i="5"/>
  <c r="AF51" i="5"/>
  <c r="AE51" i="5"/>
  <c r="AD51" i="5"/>
  <c r="AC51" i="5"/>
  <c r="AB51" i="5"/>
  <c r="AA51" i="5"/>
  <c r="Y51" i="5"/>
  <c r="X51" i="5"/>
  <c r="W51" i="5"/>
  <c r="V51" i="5"/>
  <c r="AH51" i="5" s="1"/>
  <c r="AI50" i="5"/>
  <c r="AG50" i="5"/>
  <c r="AF50" i="5"/>
  <c r="AE50" i="5"/>
  <c r="AD50" i="5"/>
  <c r="AC50" i="5"/>
  <c r="AB50" i="5"/>
  <c r="AA50" i="5"/>
  <c r="Y50" i="5"/>
  <c r="X50" i="5"/>
  <c r="W50" i="5"/>
  <c r="V50" i="5"/>
  <c r="AH50" i="5" s="1"/>
  <c r="AI49" i="5"/>
  <c r="AG49" i="5"/>
  <c r="AF49" i="5"/>
  <c r="AD49" i="5"/>
  <c r="AC49" i="5"/>
  <c r="AB49" i="5"/>
  <c r="Y49" i="5"/>
  <c r="X49" i="5"/>
  <c r="W49" i="5"/>
  <c r="V49" i="5"/>
  <c r="AH49" i="5" s="1"/>
  <c r="AI48" i="5"/>
  <c r="AG48" i="5"/>
  <c r="AF48" i="5"/>
  <c r="AD48" i="5"/>
  <c r="AC48" i="5"/>
  <c r="AB48" i="5"/>
  <c r="Y48" i="5"/>
  <c r="X48" i="5"/>
  <c r="V48" i="5"/>
  <c r="AI47" i="5"/>
  <c r="AG47" i="5"/>
  <c r="AF47" i="5"/>
  <c r="AD47" i="5"/>
  <c r="AC47" i="5"/>
  <c r="AB47" i="5"/>
  <c r="Y47" i="5"/>
  <c r="X47" i="5"/>
  <c r="V47" i="5"/>
  <c r="AH47" i="5" s="1"/>
  <c r="AI46" i="5"/>
  <c r="AG46" i="5"/>
  <c r="AF46" i="5"/>
  <c r="AD46" i="5"/>
  <c r="AC46" i="5"/>
  <c r="AB46" i="5"/>
  <c r="Y46" i="5"/>
  <c r="X46" i="5"/>
  <c r="V46" i="5"/>
  <c r="AH46" i="5" s="1"/>
  <c r="AI45" i="5"/>
  <c r="AG45" i="5"/>
  <c r="AF45" i="5"/>
  <c r="AD45" i="5"/>
  <c r="AC45" i="5"/>
  <c r="AB45" i="5"/>
  <c r="Y45" i="5"/>
  <c r="X45" i="5"/>
  <c r="V45" i="5"/>
  <c r="AH45" i="5" s="1"/>
  <c r="AI44" i="5"/>
  <c r="AG44" i="5"/>
  <c r="AF44" i="5"/>
  <c r="AD44" i="5"/>
  <c r="AC44" i="5"/>
  <c r="AB44" i="5"/>
  <c r="Y44" i="5"/>
  <c r="X44" i="5"/>
  <c r="V44" i="5"/>
  <c r="AH44" i="5" s="1"/>
  <c r="AI43" i="5"/>
  <c r="AG43" i="5"/>
  <c r="AF43" i="5"/>
  <c r="AD43" i="5"/>
  <c r="AC43" i="5"/>
  <c r="AB43" i="5"/>
  <c r="Y43" i="5"/>
  <c r="X43" i="5"/>
  <c r="W43" i="5"/>
  <c r="V43" i="5"/>
  <c r="AI42" i="5"/>
  <c r="AG42" i="5"/>
  <c r="AF42" i="5"/>
  <c r="AD42" i="5"/>
  <c r="AC42" i="5"/>
  <c r="AB42" i="5"/>
  <c r="Y42" i="5"/>
  <c r="X42" i="5"/>
  <c r="V42" i="5"/>
  <c r="AI41" i="5"/>
  <c r="AG41" i="5"/>
  <c r="AF41" i="5"/>
  <c r="AD41" i="5"/>
  <c r="AC41" i="5"/>
  <c r="AB41" i="5"/>
  <c r="Y41" i="5"/>
  <c r="X41" i="5"/>
  <c r="V41" i="5"/>
  <c r="AH41" i="5" s="1"/>
  <c r="AI36" i="5"/>
  <c r="AG36" i="5"/>
  <c r="AF36" i="5"/>
  <c r="AE36" i="5"/>
  <c r="AD36" i="5"/>
  <c r="AC36" i="5"/>
  <c r="AB36" i="5"/>
  <c r="AA36" i="5"/>
  <c r="Y36" i="5"/>
  <c r="X36" i="5"/>
  <c r="W36" i="5"/>
  <c r="V36" i="5"/>
  <c r="AH36" i="5" s="1"/>
  <c r="AJ35" i="5"/>
  <c r="AI35" i="5"/>
  <c r="AH35" i="5"/>
  <c r="AG35" i="5"/>
  <c r="AF35" i="5"/>
  <c r="AD35" i="5"/>
  <c r="AC35" i="5"/>
  <c r="AB35" i="5"/>
  <c r="Z35" i="5"/>
  <c r="Y35" i="5"/>
  <c r="X35" i="5"/>
  <c r="V35" i="5"/>
  <c r="AJ34" i="5"/>
  <c r="AI34" i="5"/>
  <c r="AG34" i="5"/>
  <c r="AF34" i="5"/>
  <c r="AE34" i="5"/>
  <c r="AD34" i="5"/>
  <c r="AC34" i="5"/>
  <c r="AB34" i="5"/>
  <c r="AA34" i="5"/>
  <c r="Y34" i="5"/>
  <c r="X34" i="5"/>
  <c r="W34" i="5"/>
  <c r="V34" i="5"/>
  <c r="AH34" i="5" s="1"/>
  <c r="AJ33" i="5"/>
  <c r="AI33" i="5"/>
  <c r="AG33" i="5"/>
  <c r="AF33" i="5"/>
  <c r="AE33" i="5"/>
  <c r="AD33" i="5"/>
  <c r="AC33" i="5"/>
  <c r="AB33" i="5"/>
  <c r="AA33" i="5"/>
  <c r="Y33" i="5"/>
  <c r="X33" i="5"/>
  <c r="W33" i="5"/>
  <c r="V33" i="5"/>
  <c r="AH33" i="5" s="1"/>
  <c r="AI32" i="5"/>
  <c r="AG32" i="5"/>
  <c r="AF32" i="5"/>
  <c r="AD32" i="5"/>
  <c r="AC32" i="5"/>
  <c r="AB32" i="5"/>
  <c r="Y32" i="5"/>
  <c r="X32" i="5"/>
  <c r="V32" i="5"/>
  <c r="AJ32" i="5" s="1"/>
  <c r="AI31" i="5"/>
  <c r="AG31" i="5"/>
  <c r="AF31" i="5"/>
  <c r="AD31" i="5"/>
  <c r="AC31" i="5"/>
  <c r="AB31" i="5"/>
  <c r="Y31" i="5"/>
  <c r="X31" i="5"/>
  <c r="V31" i="5"/>
  <c r="AJ31" i="5" s="1"/>
  <c r="AI30" i="5"/>
  <c r="AG30" i="5"/>
  <c r="AF30" i="5"/>
  <c r="AD30" i="5"/>
  <c r="AC30" i="5"/>
  <c r="AB30" i="5"/>
  <c r="Y30" i="5"/>
  <c r="X30" i="5"/>
  <c r="V30" i="5"/>
  <c r="AI29" i="5"/>
  <c r="AG29" i="5"/>
  <c r="AF29" i="5"/>
  <c r="AD29" i="5"/>
  <c r="AC29" i="5"/>
  <c r="AB29" i="5"/>
  <c r="Y29" i="5"/>
  <c r="X29" i="5"/>
  <c r="W29" i="5"/>
  <c r="V29" i="5"/>
  <c r="AI28" i="5"/>
  <c r="AG28" i="5"/>
  <c r="AF28" i="5"/>
  <c r="AD28" i="5"/>
  <c r="AC28" i="5"/>
  <c r="AB28" i="5"/>
  <c r="Y28" i="5"/>
  <c r="X28" i="5"/>
  <c r="V28" i="5"/>
  <c r="AI27" i="5"/>
  <c r="AG27" i="5"/>
  <c r="AF27" i="5"/>
  <c r="AD27" i="5"/>
  <c r="AC27" i="5"/>
  <c r="AB27" i="5"/>
  <c r="Y27" i="5"/>
  <c r="X27" i="5"/>
  <c r="V27" i="5"/>
  <c r="AI26" i="5"/>
  <c r="AG26" i="5"/>
  <c r="AF26" i="5"/>
  <c r="AD26" i="5"/>
  <c r="AC26" i="5"/>
  <c r="AB26" i="5"/>
  <c r="Y26" i="5"/>
  <c r="X26" i="5"/>
  <c r="V26" i="5"/>
  <c r="AI25" i="5"/>
  <c r="AG25" i="5"/>
  <c r="AF25" i="5"/>
  <c r="AD25" i="5"/>
  <c r="AC25" i="5"/>
  <c r="AB25" i="5"/>
  <c r="Y25" i="5"/>
  <c r="X25" i="5"/>
  <c r="V25" i="5"/>
  <c r="AH25" i="5" s="1"/>
  <c r="AI24" i="5"/>
  <c r="AG24" i="5"/>
  <c r="AF24" i="5"/>
  <c r="AD24" i="5"/>
  <c r="AC24" i="5"/>
  <c r="AB24" i="5"/>
  <c r="Y24" i="5"/>
  <c r="X24" i="5"/>
  <c r="V24" i="5"/>
  <c r="AJ24" i="5" s="1"/>
  <c r="AV21" i="5"/>
  <c r="AV20" i="5"/>
  <c r="AU20" i="5"/>
  <c r="AT20" i="5"/>
  <c r="AT21" i="5" s="1"/>
  <c r="AS20" i="5"/>
  <c r="AS21" i="5" s="1"/>
  <c r="AV19" i="5"/>
  <c r="AU19" i="5"/>
  <c r="AT19" i="5"/>
  <c r="AS19" i="5"/>
  <c r="AR19" i="5"/>
  <c r="AI19" i="5"/>
  <c r="AG19" i="5"/>
  <c r="AF19" i="5"/>
  <c r="AD19" i="5"/>
  <c r="AC19" i="5"/>
  <c r="AB19" i="5"/>
  <c r="Y19" i="5"/>
  <c r="X19" i="5"/>
  <c r="V19" i="5"/>
  <c r="AJ19" i="5" s="1"/>
  <c r="AV18" i="5"/>
  <c r="AU18" i="5"/>
  <c r="AT18" i="5"/>
  <c r="AS18" i="5"/>
  <c r="AR18" i="5"/>
  <c r="AI18" i="5"/>
  <c r="AG18" i="5"/>
  <c r="AF18" i="5"/>
  <c r="AD18" i="5"/>
  <c r="AC18" i="5"/>
  <c r="AB18" i="5"/>
  <c r="Y18" i="5"/>
  <c r="X18" i="5"/>
  <c r="V18" i="5"/>
  <c r="AJ18" i="5" s="1"/>
  <c r="AJ17" i="5"/>
  <c r="AI17" i="5"/>
  <c r="AG17" i="5"/>
  <c r="AF17" i="5"/>
  <c r="AD17" i="5"/>
  <c r="AC17" i="5"/>
  <c r="AB17" i="5"/>
  <c r="Y17" i="5"/>
  <c r="X17" i="5"/>
  <c r="V17" i="5"/>
  <c r="AE17" i="5" s="1"/>
  <c r="AJ16" i="5"/>
  <c r="AI16" i="5"/>
  <c r="AG16" i="5"/>
  <c r="AF16" i="5"/>
  <c r="AD16" i="5"/>
  <c r="AC16" i="5"/>
  <c r="AB16" i="5"/>
  <c r="Y16" i="5"/>
  <c r="X16" i="5"/>
  <c r="V16" i="5"/>
  <c r="AE16" i="5" s="1"/>
  <c r="AJ15" i="5"/>
  <c r="AI15" i="5"/>
  <c r="AG15" i="5"/>
  <c r="AF15" i="5"/>
  <c r="AD15" i="5"/>
  <c r="AC15" i="5"/>
  <c r="AB15" i="5"/>
  <c r="Y15" i="5"/>
  <c r="X15" i="5"/>
  <c r="V15" i="5"/>
  <c r="AE15" i="5" s="1"/>
  <c r="AI14" i="5"/>
  <c r="AG14" i="5"/>
  <c r="AF14" i="5"/>
  <c r="AD14" i="5"/>
  <c r="AC14" i="5"/>
  <c r="AB14" i="5"/>
  <c r="Y14" i="5"/>
  <c r="X14" i="5"/>
  <c r="W14" i="5"/>
  <c r="V14" i="5"/>
  <c r="AI13" i="5"/>
  <c r="AG13" i="5"/>
  <c r="AF13" i="5"/>
  <c r="AD13" i="5"/>
  <c r="AC13" i="5"/>
  <c r="AB13" i="5"/>
  <c r="Y13" i="5"/>
  <c r="X13" i="5"/>
  <c r="V13" i="5"/>
  <c r="AI12" i="5"/>
  <c r="AG12" i="5"/>
  <c r="AF12" i="5"/>
  <c r="AD12" i="5"/>
  <c r="AC12" i="5"/>
  <c r="AB12" i="5"/>
  <c r="Y12" i="5"/>
  <c r="X12" i="5"/>
  <c r="V12" i="5"/>
  <c r="AI11" i="5"/>
  <c r="AG11" i="5"/>
  <c r="AF11" i="5"/>
  <c r="AD11" i="5"/>
  <c r="AC11" i="5"/>
  <c r="AB11" i="5"/>
  <c r="Y11" i="5"/>
  <c r="X11" i="5"/>
  <c r="V11" i="5"/>
  <c r="AE11" i="5" s="1"/>
  <c r="AI10" i="5"/>
  <c r="AG10" i="5"/>
  <c r="AF10" i="5"/>
  <c r="AD10" i="5"/>
  <c r="AC10" i="5"/>
  <c r="AB10" i="5"/>
  <c r="Y10" i="5"/>
  <c r="X10" i="5"/>
  <c r="W10" i="5"/>
  <c r="V10" i="5"/>
  <c r="AI9" i="5"/>
  <c r="AG9" i="5"/>
  <c r="AF9" i="5"/>
  <c r="AD9" i="5"/>
  <c r="AC9" i="5"/>
  <c r="AB9" i="5"/>
  <c r="Y9" i="5"/>
  <c r="X9" i="5"/>
  <c r="V9" i="5"/>
  <c r="AI8" i="5"/>
  <c r="AG8" i="5"/>
  <c r="AF8" i="5"/>
  <c r="AD8" i="5"/>
  <c r="AC8" i="5"/>
  <c r="AB8" i="5"/>
  <c r="Y8" i="5"/>
  <c r="X8" i="5"/>
  <c r="V8" i="5"/>
  <c r="AI7" i="5"/>
  <c r="AG7" i="5"/>
  <c r="AF7" i="5"/>
  <c r="AD7" i="5"/>
  <c r="AC7" i="5"/>
  <c r="AB7" i="5"/>
  <c r="Y7" i="5"/>
  <c r="X7" i="5"/>
  <c r="V7" i="5"/>
  <c r="AP216" i="3"/>
  <c r="AO216" i="3"/>
  <c r="AN216" i="3"/>
  <c r="AM216" i="3"/>
  <c r="AL216" i="3"/>
  <c r="AX97" i="4"/>
  <c r="AU97" i="4"/>
  <c r="AV97" i="4" s="1"/>
  <c r="AS96" i="4"/>
  <c r="AS95" i="4"/>
  <c r="AS94" i="4"/>
  <c r="AS93" i="4"/>
  <c r="AS92" i="4"/>
  <c r="AJ87" i="4"/>
  <c r="AI87" i="4"/>
  <c r="AG87" i="4"/>
  <c r="AF87" i="4"/>
  <c r="AD87" i="4"/>
  <c r="AC87" i="4"/>
  <c r="AB87" i="4"/>
  <c r="Y87" i="4"/>
  <c r="X87" i="4"/>
  <c r="V87" i="4"/>
  <c r="AE87" i="4" s="1"/>
  <c r="AI86" i="4"/>
  <c r="AG86" i="4"/>
  <c r="AF86" i="4"/>
  <c r="AE86" i="4"/>
  <c r="AD86" i="4"/>
  <c r="AC86" i="4"/>
  <c r="AB86" i="4"/>
  <c r="AA86" i="4"/>
  <c r="Y86" i="4"/>
  <c r="X86" i="4"/>
  <c r="W86" i="4"/>
  <c r="V86" i="4"/>
  <c r="AH86" i="4" s="1"/>
  <c r="AI85" i="4"/>
  <c r="AG85" i="4"/>
  <c r="AF85" i="4"/>
  <c r="AD85" i="4"/>
  <c r="AC85" i="4"/>
  <c r="AB85" i="4"/>
  <c r="Y85" i="4"/>
  <c r="X85" i="4"/>
  <c r="V85" i="4"/>
  <c r="AI84" i="4"/>
  <c r="AG84" i="4"/>
  <c r="AF84" i="4"/>
  <c r="AD84" i="4"/>
  <c r="AC84" i="4"/>
  <c r="AB84" i="4"/>
  <c r="Y84" i="4"/>
  <c r="X84" i="4"/>
  <c r="V84" i="4"/>
  <c r="AH84" i="4" s="1"/>
  <c r="AI83" i="4"/>
  <c r="AG83" i="4"/>
  <c r="AF83" i="4"/>
  <c r="AD83" i="4"/>
  <c r="AC83" i="4"/>
  <c r="AB83" i="4"/>
  <c r="Y83" i="4"/>
  <c r="X83" i="4"/>
  <c r="V83" i="4"/>
  <c r="AH83" i="4" s="1"/>
  <c r="AJ82" i="4"/>
  <c r="AI82" i="4"/>
  <c r="AG82" i="4"/>
  <c r="AF82" i="4"/>
  <c r="AE82" i="4"/>
  <c r="AD82" i="4"/>
  <c r="AC82" i="4"/>
  <c r="AB82" i="4"/>
  <c r="AA82" i="4"/>
  <c r="Y82" i="4"/>
  <c r="X82" i="4"/>
  <c r="W82" i="4"/>
  <c r="V82" i="4"/>
  <c r="AH82" i="4" s="1"/>
  <c r="AJ81" i="4"/>
  <c r="AI81" i="4"/>
  <c r="AG81" i="4"/>
  <c r="AF81" i="4"/>
  <c r="AD81" i="4"/>
  <c r="AC81" i="4"/>
  <c r="AB81" i="4"/>
  <c r="Y81" i="4"/>
  <c r="X81" i="4"/>
  <c r="V81" i="4"/>
  <c r="AE81" i="4" s="1"/>
  <c r="AI80" i="4"/>
  <c r="AG80" i="4"/>
  <c r="AF80" i="4"/>
  <c r="AE80" i="4"/>
  <c r="AD80" i="4"/>
  <c r="AC80" i="4"/>
  <c r="AB80" i="4"/>
  <c r="AA80" i="4"/>
  <c r="Y80" i="4"/>
  <c r="X80" i="4"/>
  <c r="W80" i="4"/>
  <c r="V80" i="4"/>
  <c r="AH80" i="4" s="1"/>
  <c r="AI79" i="4"/>
  <c r="AG79" i="4"/>
  <c r="AF79" i="4"/>
  <c r="AD79" i="4"/>
  <c r="AC79" i="4"/>
  <c r="AB79" i="4"/>
  <c r="Z79" i="4"/>
  <c r="Y79" i="4"/>
  <c r="X79" i="4"/>
  <c r="V79" i="4"/>
  <c r="AJ78" i="4"/>
  <c r="AI78" i="4"/>
  <c r="AG78" i="4"/>
  <c r="AF78" i="4"/>
  <c r="AE78" i="4"/>
  <c r="AD78" i="4"/>
  <c r="AC78" i="4"/>
  <c r="AB78" i="4"/>
  <c r="AA78" i="4"/>
  <c r="Y78" i="4"/>
  <c r="X78" i="4"/>
  <c r="W78" i="4"/>
  <c r="V78" i="4"/>
  <c r="AH78" i="4" s="1"/>
  <c r="AJ77" i="4"/>
  <c r="AI77" i="4"/>
  <c r="AG77" i="4"/>
  <c r="AF77" i="4"/>
  <c r="AD77" i="4"/>
  <c r="AC77" i="4"/>
  <c r="AB77" i="4"/>
  <c r="Y77" i="4"/>
  <c r="X77" i="4"/>
  <c r="V77" i="4"/>
  <c r="AE77" i="4" s="1"/>
  <c r="AI76" i="4"/>
  <c r="AG76" i="4"/>
  <c r="AF76" i="4"/>
  <c r="AE76" i="4"/>
  <c r="AD76" i="4"/>
  <c r="AC76" i="4"/>
  <c r="AB76" i="4"/>
  <c r="AA76" i="4"/>
  <c r="Y76" i="4"/>
  <c r="X76" i="4"/>
  <c r="W76" i="4"/>
  <c r="V76" i="4"/>
  <c r="AH76" i="4" s="1"/>
  <c r="AI75" i="4"/>
  <c r="AG75" i="4"/>
  <c r="AF75" i="4"/>
  <c r="AD75" i="4"/>
  <c r="AC75" i="4"/>
  <c r="AB75" i="4"/>
  <c r="AB88" i="4" s="1"/>
  <c r="AM83" i="4" s="1"/>
  <c r="AS84" i="4" s="1"/>
  <c r="AS85" i="4" s="1"/>
  <c r="Y75" i="4"/>
  <c r="X75" i="4"/>
  <c r="V75" i="4"/>
  <c r="AH75" i="4" s="1"/>
  <c r="AI70" i="4"/>
  <c r="AG70" i="4"/>
  <c r="AF70" i="4"/>
  <c r="AD70" i="4"/>
  <c r="AC70" i="4"/>
  <c r="AB70" i="4"/>
  <c r="Y70" i="4"/>
  <c r="X70" i="4"/>
  <c r="V70" i="4"/>
  <c r="AJ69" i="4"/>
  <c r="AI69" i="4"/>
  <c r="AG69" i="4"/>
  <c r="AF69" i="4"/>
  <c r="AE69" i="4"/>
  <c r="AD69" i="4"/>
  <c r="AC69" i="4"/>
  <c r="AB69" i="4"/>
  <c r="AA69" i="4"/>
  <c r="Y69" i="4"/>
  <c r="X69" i="4"/>
  <c r="W69" i="4"/>
  <c r="V69" i="4"/>
  <c r="AH69" i="4" s="1"/>
  <c r="AJ68" i="4"/>
  <c r="AI68" i="4"/>
  <c r="AG68" i="4"/>
  <c r="AF68" i="4"/>
  <c r="AD68" i="4"/>
  <c r="AC68" i="4"/>
  <c r="AB68" i="4"/>
  <c r="Y68" i="4"/>
  <c r="X68" i="4"/>
  <c r="V68" i="4"/>
  <c r="AE68" i="4" s="1"/>
  <c r="AJ67" i="4"/>
  <c r="AI67" i="4"/>
  <c r="AG67" i="4"/>
  <c r="AF67" i="4"/>
  <c r="AD67" i="4"/>
  <c r="AC67" i="4"/>
  <c r="AB67" i="4"/>
  <c r="Y67" i="4"/>
  <c r="X67" i="4"/>
  <c r="V67" i="4"/>
  <c r="AE67" i="4" s="1"/>
  <c r="AJ66" i="4"/>
  <c r="AI66" i="4"/>
  <c r="AG66" i="4"/>
  <c r="AF66" i="4"/>
  <c r="AD66" i="4"/>
  <c r="AC66" i="4"/>
  <c r="AB66" i="4"/>
  <c r="Y66" i="4"/>
  <c r="X66" i="4"/>
  <c r="V66" i="4"/>
  <c r="AE66" i="4" s="1"/>
  <c r="AI65" i="4"/>
  <c r="AG65" i="4"/>
  <c r="AF65" i="4"/>
  <c r="AE65" i="4"/>
  <c r="AD65" i="4"/>
  <c r="AC65" i="4"/>
  <c r="AB65" i="4"/>
  <c r="AA65" i="4"/>
  <c r="Y65" i="4"/>
  <c r="X65" i="4"/>
  <c r="W65" i="4"/>
  <c r="V65" i="4"/>
  <c r="AH65" i="4" s="1"/>
  <c r="AI64" i="4"/>
  <c r="AG64" i="4"/>
  <c r="AF64" i="4"/>
  <c r="AD64" i="4"/>
  <c r="AC64" i="4"/>
  <c r="AB64" i="4"/>
  <c r="Z64" i="4"/>
  <c r="Y64" i="4"/>
  <c r="X64" i="4"/>
  <c r="V64" i="4"/>
  <c r="AJ63" i="4"/>
  <c r="AI63" i="4"/>
  <c r="AG63" i="4"/>
  <c r="AF63" i="4"/>
  <c r="AE63" i="4"/>
  <c r="AD63" i="4"/>
  <c r="AC63" i="4"/>
  <c r="AB63" i="4"/>
  <c r="AA63" i="4"/>
  <c r="Y63" i="4"/>
  <c r="X63" i="4"/>
  <c r="W63" i="4"/>
  <c r="V63" i="4"/>
  <c r="AH63" i="4" s="1"/>
  <c r="AJ62" i="4"/>
  <c r="AI62" i="4"/>
  <c r="AG62" i="4"/>
  <c r="AF62" i="4"/>
  <c r="AD62" i="4"/>
  <c r="AC62" i="4"/>
  <c r="AB62" i="4"/>
  <c r="Y62" i="4"/>
  <c r="X62" i="4"/>
  <c r="V62" i="4"/>
  <c r="AE62" i="4" s="1"/>
  <c r="AI61" i="4"/>
  <c r="AG61" i="4"/>
  <c r="AF61" i="4"/>
  <c r="AE61" i="4"/>
  <c r="AD61" i="4"/>
  <c r="AC61" i="4"/>
  <c r="AB61" i="4"/>
  <c r="AA61" i="4"/>
  <c r="Y61" i="4"/>
  <c r="X61" i="4"/>
  <c r="W61" i="4"/>
  <c r="V61" i="4"/>
  <c r="AH61" i="4" s="1"/>
  <c r="AI60" i="4"/>
  <c r="AG60" i="4"/>
  <c r="AF60" i="4"/>
  <c r="AD60" i="4"/>
  <c r="AC60" i="4"/>
  <c r="AB60" i="4"/>
  <c r="Y60" i="4"/>
  <c r="X60" i="4"/>
  <c r="V60" i="4"/>
  <c r="AJ59" i="4"/>
  <c r="AI59" i="4"/>
  <c r="AG59" i="4"/>
  <c r="AF59" i="4"/>
  <c r="AE59" i="4"/>
  <c r="AD59" i="4"/>
  <c r="AC59" i="4"/>
  <c r="AB59" i="4"/>
  <c r="AA59" i="4"/>
  <c r="Y59" i="4"/>
  <c r="X59" i="4"/>
  <c r="W59" i="4"/>
  <c r="V59" i="4"/>
  <c r="AH59" i="4" s="1"/>
  <c r="AJ58" i="4"/>
  <c r="AI58" i="4"/>
  <c r="AG58" i="4"/>
  <c r="AF58" i="4"/>
  <c r="AD58" i="4"/>
  <c r="AC58" i="4"/>
  <c r="AB58" i="4"/>
  <c r="AB71" i="4" s="1"/>
  <c r="AM66" i="4" s="1"/>
  <c r="AS67" i="4" s="1"/>
  <c r="AS68" i="4" s="1"/>
  <c r="Y58" i="4"/>
  <c r="X58" i="4"/>
  <c r="V58" i="4"/>
  <c r="AE58" i="4" s="1"/>
  <c r="AJ53" i="4"/>
  <c r="AI53" i="4"/>
  <c r="AG53" i="4"/>
  <c r="AF53" i="4"/>
  <c r="AD53" i="4"/>
  <c r="AC53" i="4"/>
  <c r="AB53" i="4"/>
  <c r="Y53" i="4"/>
  <c r="X53" i="4"/>
  <c r="V53" i="4"/>
  <c r="AE53" i="4" s="1"/>
  <c r="AI52" i="4"/>
  <c r="AG52" i="4"/>
  <c r="AF52" i="4"/>
  <c r="AE52" i="4"/>
  <c r="AD52" i="4"/>
  <c r="AC52" i="4"/>
  <c r="AB52" i="4"/>
  <c r="AA52" i="4"/>
  <c r="Y52" i="4"/>
  <c r="X52" i="4"/>
  <c r="W52" i="4"/>
  <c r="V52" i="4"/>
  <c r="AH52" i="4" s="1"/>
  <c r="AI51" i="4"/>
  <c r="AG51" i="4"/>
  <c r="AF51" i="4"/>
  <c r="AD51" i="4"/>
  <c r="AC51" i="4"/>
  <c r="AB51" i="4"/>
  <c r="Z51" i="4"/>
  <c r="Y51" i="4"/>
  <c r="X51" i="4"/>
  <c r="V51" i="4"/>
  <c r="AJ50" i="4"/>
  <c r="AI50" i="4"/>
  <c r="AH50" i="4"/>
  <c r="AG50" i="4"/>
  <c r="AF50" i="4"/>
  <c r="AD50" i="4"/>
  <c r="AC50" i="4"/>
  <c r="AB50" i="4"/>
  <c r="Z50" i="4"/>
  <c r="Y50" i="4"/>
  <c r="X50" i="4"/>
  <c r="V50" i="4"/>
  <c r="AJ49" i="4"/>
  <c r="AI49" i="4"/>
  <c r="AG49" i="4"/>
  <c r="AF49" i="4"/>
  <c r="AD49" i="4"/>
  <c r="AC49" i="4"/>
  <c r="AB49" i="4"/>
  <c r="Z49" i="4"/>
  <c r="Y49" i="4"/>
  <c r="X49" i="4"/>
  <c r="V49" i="4"/>
  <c r="AJ48" i="4"/>
  <c r="AI48" i="4"/>
  <c r="AG48" i="4"/>
  <c r="AF48" i="4"/>
  <c r="AE48" i="4"/>
  <c r="AD48" i="4"/>
  <c r="AC48" i="4"/>
  <c r="AB48" i="4"/>
  <c r="AA48" i="4"/>
  <c r="Y48" i="4"/>
  <c r="X48" i="4"/>
  <c r="W48" i="4"/>
  <c r="V48" i="4"/>
  <c r="AH48" i="4" s="1"/>
  <c r="AI47" i="4"/>
  <c r="AG47" i="4"/>
  <c r="AF47" i="4"/>
  <c r="AD47" i="4"/>
  <c r="AC47" i="4"/>
  <c r="AB47" i="4"/>
  <c r="Y47" i="4"/>
  <c r="X47" i="4"/>
  <c r="V47" i="4"/>
  <c r="AI46" i="4"/>
  <c r="AG46" i="4"/>
  <c r="AF46" i="4"/>
  <c r="AE46" i="4"/>
  <c r="AD46" i="4"/>
  <c r="AC46" i="4"/>
  <c r="AB46" i="4"/>
  <c r="AA46" i="4"/>
  <c r="Y46" i="4"/>
  <c r="X46" i="4"/>
  <c r="W46" i="4"/>
  <c r="V46" i="4"/>
  <c r="AH46" i="4" s="1"/>
  <c r="AI45" i="4"/>
  <c r="AG45" i="4"/>
  <c r="AF45" i="4"/>
  <c r="AD45" i="4"/>
  <c r="AC45" i="4"/>
  <c r="AB45" i="4"/>
  <c r="Y45" i="4"/>
  <c r="X45" i="4"/>
  <c r="V45" i="4"/>
  <c r="AH45" i="4" s="1"/>
  <c r="AJ44" i="4"/>
  <c r="AI44" i="4"/>
  <c r="AG44" i="4"/>
  <c r="AF44" i="4"/>
  <c r="AE44" i="4"/>
  <c r="AD44" i="4"/>
  <c r="AC44" i="4"/>
  <c r="AB44" i="4"/>
  <c r="AA44" i="4"/>
  <c r="Y44" i="4"/>
  <c r="X44" i="4"/>
  <c r="W44" i="4"/>
  <c r="V44" i="4"/>
  <c r="AH44" i="4" s="1"/>
  <c r="AI43" i="4"/>
  <c r="AH43" i="4"/>
  <c r="AG43" i="4"/>
  <c r="AF43" i="4"/>
  <c r="AD43" i="4"/>
  <c r="AC43" i="4"/>
  <c r="AB43" i="4"/>
  <c r="Z43" i="4"/>
  <c r="Y43" i="4"/>
  <c r="X43" i="4"/>
  <c r="V43" i="4"/>
  <c r="AJ43" i="4" s="1"/>
  <c r="AI42" i="4"/>
  <c r="AG42" i="4"/>
  <c r="AF42" i="4"/>
  <c r="AE42" i="4"/>
  <c r="AD42" i="4"/>
  <c r="AC42" i="4"/>
  <c r="AB42" i="4"/>
  <c r="AA42" i="4"/>
  <c r="Y42" i="4"/>
  <c r="X42" i="4"/>
  <c r="W42" i="4"/>
  <c r="V42" i="4"/>
  <c r="AH42" i="4" s="1"/>
  <c r="AI41" i="4"/>
  <c r="AH41" i="4"/>
  <c r="AG41" i="4"/>
  <c r="AF41" i="4"/>
  <c r="AD41" i="4"/>
  <c r="AC41" i="4"/>
  <c r="AB41" i="4"/>
  <c r="Y41" i="4"/>
  <c r="X41" i="4"/>
  <c r="V41" i="4"/>
  <c r="AJ41" i="4" s="1"/>
  <c r="AI36" i="4"/>
  <c r="AH36" i="4"/>
  <c r="AG36" i="4"/>
  <c r="AF36" i="4"/>
  <c r="AD36" i="4"/>
  <c r="AC36" i="4"/>
  <c r="AB36" i="4"/>
  <c r="Y36" i="4"/>
  <c r="X36" i="4"/>
  <c r="W36" i="4"/>
  <c r="V36" i="4"/>
  <c r="AJ35" i="4"/>
  <c r="AI35" i="4"/>
  <c r="AG35" i="4"/>
  <c r="AF35" i="4"/>
  <c r="AE35" i="4"/>
  <c r="AD35" i="4"/>
  <c r="AC35" i="4"/>
  <c r="AB35" i="4"/>
  <c r="AA35" i="4"/>
  <c r="Y35" i="4"/>
  <c r="X35" i="4"/>
  <c r="W35" i="4"/>
  <c r="V35" i="4"/>
  <c r="AH35" i="4" s="1"/>
  <c r="AI34" i="4"/>
  <c r="AG34" i="4"/>
  <c r="AF34" i="4"/>
  <c r="AD34" i="4"/>
  <c r="AC34" i="4"/>
  <c r="AB34" i="4"/>
  <c r="Y34" i="4"/>
  <c r="X34" i="4"/>
  <c r="V34" i="4"/>
  <c r="Z34" i="4" s="1"/>
  <c r="AI33" i="4"/>
  <c r="AG33" i="4"/>
  <c r="AF33" i="4"/>
  <c r="AD33" i="4"/>
  <c r="AC33" i="4"/>
  <c r="AB33" i="4"/>
  <c r="Y33" i="4"/>
  <c r="X33" i="4"/>
  <c r="V33" i="4"/>
  <c r="AJ33" i="4" s="1"/>
  <c r="AI32" i="4"/>
  <c r="AG32" i="4"/>
  <c r="AF32" i="4"/>
  <c r="AD32" i="4"/>
  <c r="AC32" i="4"/>
  <c r="AB32" i="4"/>
  <c r="Y32" i="4"/>
  <c r="X32" i="4"/>
  <c r="V32" i="4"/>
  <c r="AH32" i="4" s="1"/>
  <c r="AI31" i="4"/>
  <c r="AG31" i="4"/>
  <c r="AF31" i="4"/>
  <c r="AD31" i="4"/>
  <c r="AC31" i="4"/>
  <c r="AB31" i="4"/>
  <c r="Y31" i="4"/>
  <c r="X31" i="4"/>
  <c r="V31" i="4"/>
  <c r="AJ31" i="4" s="1"/>
  <c r="AJ30" i="4"/>
  <c r="AI30" i="4"/>
  <c r="AG30" i="4"/>
  <c r="AF30" i="4"/>
  <c r="AE30" i="4"/>
  <c r="AD30" i="4"/>
  <c r="AC30" i="4"/>
  <c r="AB30" i="4"/>
  <c r="AA30" i="4"/>
  <c r="Y30" i="4"/>
  <c r="X30" i="4"/>
  <c r="W30" i="4"/>
  <c r="V30" i="4"/>
  <c r="AH30" i="4" s="1"/>
  <c r="AJ29" i="4"/>
  <c r="AI29" i="4"/>
  <c r="AG29" i="4"/>
  <c r="AF29" i="4"/>
  <c r="AE29" i="4"/>
  <c r="AD29" i="4"/>
  <c r="AC29" i="4"/>
  <c r="AB29" i="4"/>
  <c r="AA29" i="4"/>
  <c r="Y29" i="4"/>
  <c r="X29" i="4"/>
  <c r="W29" i="4"/>
  <c r="V29" i="4"/>
  <c r="AH29" i="4" s="1"/>
  <c r="AI28" i="4"/>
  <c r="AG28" i="4"/>
  <c r="AF28" i="4"/>
  <c r="AD28" i="4"/>
  <c r="AC28" i="4"/>
  <c r="AB28" i="4"/>
  <c r="Y28" i="4"/>
  <c r="X28" i="4"/>
  <c r="V28" i="4"/>
  <c r="AH28" i="4" s="1"/>
  <c r="AI27" i="4"/>
  <c r="AG27" i="4"/>
  <c r="AF27" i="4"/>
  <c r="AD27" i="4"/>
  <c r="AC27" i="4"/>
  <c r="AB27" i="4"/>
  <c r="Y27" i="4"/>
  <c r="X27" i="4"/>
  <c r="V27" i="4"/>
  <c r="AJ27" i="4" s="1"/>
  <c r="AJ26" i="4"/>
  <c r="AI26" i="4"/>
  <c r="AG26" i="4"/>
  <c r="AF26" i="4"/>
  <c r="AE26" i="4"/>
  <c r="AD26" i="4"/>
  <c r="AC26" i="4"/>
  <c r="AB26" i="4"/>
  <c r="AB37" i="4" s="1"/>
  <c r="AM32" i="4" s="1"/>
  <c r="AS33" i="4" s="1"/>
  <c r="AS34" i="4" s="1"/>
  <c r="AA26" i="4"/>
  <c r="Y26" i="4"/>
  <c r="X26" i="4"/>
  <c r="W26" i="4"/>
  <c r="V26" i="4"/>
  <c r="AH26" i="4" s="1"/>
  <c r="AJ25" i="4"/>
  <c r="AI25" i="4"/>
  <c r="AG25" i="4"/>
  <c r="AF25" i="4"/>
  <c r="AE25" i="4"/>
  <c r="AD25" i="4"/>
  <c r="AC25" i="4"/>
  <c r="AB25" i="4"/>
  <c r="AA25" i="4"/>
  <c r="Y25" i="4"/>
  <c r="X25" i="4"/>
  <c r="W25" i="4"/>
  <c r="V25" i="4"/>
  <c r="AH25" i="4" s="1"/>
  <c r="AI24" i="4"/>
  <c r="AG24" i="4"/>
  <c r="AF24" i="4"/>
  <c r="AD24" i="4"/>
  <c r="AC24" i="4"/>
  <c r="AB24" i="4"/>
  <c r="Y24" i="4"/>
  <c r="X24" i="4"/>
  <c r="V24" i="4"/>
  <c r="AJ24" i="4" s="1"/>
  <c r="AV21" i="4"/>
  <c r="AV20" i="4"/>
  <c r="AU20" i="4"/>
  <c r="AT20" i="4"/>
  <c r="AT21" i="4" s="1"/>
  <c r="AS20" i="4"/>
  <c r="AS21" i="4" s="1"/>
  <c r="AV19" i="4"/>
  <c r="AU19" i="4"/>
  <c r="AT19" i="4"/>
  <c r="AS19" i="4"/>
  <c r="AR19" i="4"/>
  <c r="AI19" i="4"/>
  <c r="AG19" i="4"/>
  <c r="AF19" i="4"/>
  <c r="AD19" i="4"/>
  <c r="AC19" i="4"/>
  <c r="AB19" i="4"/>
  <c r="Y19" i="4"/>
  <c r="X19" i="4"/>
  <c r="V19" i="4"/>
  <c r="AJ19" i="4" s="1"/>
  <c r="AV18" i="4"/>
  <c r="AU18" i="4"/>
  <c r="AT18" i="4"/>
  <c r="AS18" i="4"/>
  <c r="AR18" i="4"/>
  <c r="AI18" i="4"/>
  <c r="AG18" i="4"/>
  <c r="AF18" i="4"/>
  <c r="AD18" i="4"/>
  <c r="AC18" i="4"/>
  <c r="AB18" i="4"/>
  <c r="Y18" i="4"/>
  <c r="X18" i="4"/>
  <c r="V18" i="4"/>
  <c r="AJ18" i="4" s="1"/>
  <c r="AJ17" i="4"/>
  <c r="AI17" i="4"/>
  <c r="AG17" i="4"/>
  <c r="AF17" i="4"/>
  <c r="AD17" i="4"/>
  <c r="AC17" i="4"/>
  <c r="AB17" i="4"/>
  <c r="Y17" i="4"/>
  <c r="X17" i="4"/>
  <c r="V17" i="4"/>
  <c r="AE17" i="4" s="1"/>
  <c r="AJ16" i="4"/>
  <c r="AI16" i="4"/>
  <c r="AG16" i="4"/>
  <c r="AF16" i="4"/>
  <c r="AD16" i="4"/>
  <c r="AC16" i="4"/>
  <c r="AB16" i="4"/>
  <c r="Y16" i="4"/>
  <c r="X16" i="4"/>
  <c r="V16" i="4"/>
  <c r="AE16" i="4" s="1"/>
  <c r="AJ15" i="4"/>
  <c r="AI15" i="4"/>
  <c r="AG15" i="4"/>
  <c r="AF15" i="4"/>
  <c r="AD15" i="4"/>
  <c r="AC15" i="4"/>
  <c r="AB15" i="4"/>
  <c r="Y15" i="4"/>
  <c r="X15" i="4"/>
  <c r="V15" i="4"/>
  <c r="AE15" i="4" s="1"/>
  <c r="AJ14" i="4"/>
  <c r="AI14" i="4"/>
  <c r="AG14" i="4"/>
  <c r="AF14" i="4"/>
  <c r="AE14" i="4"/>
  <c r="AD14" i="4"/>
  <c r="AC14" i="4"/>
  <c r="AB14" i="4"/>
  <c r="AA14" i="4"/>
  <c r="Y14" i="4"/>
  <c r="X14" i="4"/>
  <c r="W14" i="4"/>
  <c r="V14" i="4"/>
  <c r="AH14" i="4" s="1"/>
  <c r="AI13" i="4"/>
  <c r="AG13" i="4"/>
  <c r="AF13" i="4"/>
  <c r="AD13" i="4"/>
  <c r="AC13" i="4"/>
  <c r="AB13" i="4"/>
  <c r="Y13" i="4"/>
  <c r="X13" i="4"/>
  <c r="V13" i="4"/>
  <c r="AJ13" i="4" s="1"/>
  <c r="AI12" i="4"/>
  <c r="AG12" i="4"/>
  <c r="AF12" i="4"/>
  <c r="AD12" i="4"/>
  <c r="AC12" i="4"/>
  <c r="AB12" i="4"/>
  <c r="Y12" i="4"/>
  <c r="X12" i="4"/>
  <c r="V12" i="4"/>
  <c r="AJ12" i="4" s="1"/>
  <c r="AJ11" i="4"/>
  <c r="AI11" i="4"/>
  <c r="AG11" i="4"/>
  <c r="AF11" i="4"/>
  <c r="AD11" i="4"/>
  <c r="AC11" i="4"/>
  <c r="AB11" i="4"/>
  <c r="Y11" i="4"/>
  <c r="X11" i="4"/>
  <c r="V11" i="4"/>
  <c r="AE11" i="4" s="1"/>
  <c r="AJ10" i="4"/>
  <c r="AI10" i="4"/>
  <c r="AG10" i="4"/>
  <c r="AF10" i="4"/>
  <c r="AE10" i="4"/>
  <c r="AD10" i="4"/>
  <c r="AC10" i="4"/>
  <c r="AB10" i="4"/>
  <c r="AA10" i="4"/>
  <c r="Y10" i="4"/>
  <c r="X10" i="4"/>
  <c r="W10" i="4"/>
  <c r="V10" i="4"/>
  <c r="AH10" i="4" s="1"/>
  <c r="AI9" i="4"/>
  <c r="AG9" i="4"/>
  <c r="AF9" i="4"/>
  <c r="AD9" i="4"/>
  <c r="AC9" i="4"/>
  <c r="AB9" i="4"/>
  <c r="Y9" i="4"/>
  <c r="X9" i="4"/>
  <c r="V9" i="4"/>
  <c r="AJ9" i="4" s="1"/>
  <c r="AI8" i="4"/>
  <c r="AG8" i="4"/>
  <c r="AF8" i="4"/>
  <c r="AE8" i="4"/>
  <c r="AD8" i="4"/>
  <c r="AC8" i="4"/>
  <c r="AB8" i="4"/>
  <c r="AA8" i="4"/>
  <c r="Y8" i="4"/>
  <c r="X8" i="4"/>
  <c r="W8" i="4"/>
  <c r="V8" i="4"/>
  <c r="AJ8" i="4" s="1"/>
  <c r="AJ7" i="4"/>
  <c r="AI7" i="4"/>
  <c r="AG7" i="4"/>
  <c r="AF7" i="4"/>
  <c r="AD7" i="4"/>
  <c r="AC7" i="4"/>
  <c r="AB7" i="4"/>
  <c r="AB20" i="4" s="1"/>
  <c r="AM15" i="4" s="1"/>
  <c r="AS16" i="4" s="1"/>
  <c r="AS17" i="4" s="1"/>
  <c r="Y7" i="4"/>
  <c r="X7" i="4"/>
  <c r="V7" i="4"/>
  <c r="AE7" i="4" s="1"/>
  <c r="V8" i="3"/>
  <c r="V7"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AI257" i="3"/>
  <c r="AG257" i="3"/>
  <c r="AF257" i="3"/>
  <c r="AD257" i="3"/>
  <c r="AC257" i="3"/>
  <c r="AB257" i="3"/>
  <c r="Y257" i="3"/>
  <c r="X257" i="3"/>
  <c r="V257" i="3"/>
  <c r="AI256" i="3"/>
  <c r="AG256" i="3"/>
  <c r="AF256" i="3"/>
  <c r="AD256" i="3"/>
  <c r="AC256" i="3"/>
  <c r="AB256" i="3"/>
  <c r="Y256" i="3"/>
  <c r="X256" i="3"/>
  <c r="V256" i="3"/>
  <c r="AJ256" i="3" s="1"/>
  <c r="AJ255" i="3"/>
  <c r="AI255" i="3"/>
  <c r="AG255" i="3"/>
  <c r="AF255" i="3"/>
  <c r="AD255" i="3"/>
  <c r="AC255" i="3"/>
  <c r="AB255" i="3"/>
  <c r="Y255" i="3"/>
  <c r="X255" i="3"/>
  <c r="V255" i="3"/>
  <c r="AE255" i="3" s="1"/>
  <c r="AJ254" i="3"/>
  <c r="AI254" i="3"/>
  <c r="AG254" i="3"/>
  <c r="AF254" i="3"/>
  <c r="AE254" i="3"/>
  <c r="AD254" i="3"/>
  <c r="AC254" i="3"/>
  <c r="AB254" i="3"/>
  <c r="AA254" i="3"/>
  <c r="Y254" i="3"/>
  <c r="X254" i="3"/>
  <c r="W254" i="3"/>
  <c r="V254" i="3"/>
  <c r="AH254" i="3" s="1"/>
  <c r="AI253" i="3"/>
  <c r="AG253" i="3"/>
  <c r="AF253" i="3"/>
  <c r="AD253" i="3"/>
  <c r="AC253" i="3"/>
  <c r="AB253" i="3"/>
  <c r="Z253" i="3"/>
  <c r="Y253" i="3"/>
  <c r="X253" i="3"/>
  <c r="V253" i="3"/>
  <c r="AI252" i="3"/>
  <c r="AG252" i="3"/>
  <c r="AF252" i="3"/>
  <c r="AD252" i="3"/>
  <c r="AC252" i="3"/>
  <c r="AB252" i="3"/>
  <c r="Y252" i="3"/>
  <c r="X252" i="3"/>
  <c r="V252" i="3"/>
  <c r="AJ252" i="3" s="1"/>
  <c r="AJ251" i="3"/>
  <c r="AI251" i="3"/>
  <c r="AG251" i="3"/>
  <c r="AF251" i="3"/>
  <c r="AD251" i="3"/>
  <c r="AC251" i="3"/>
  <c r="AB251" i="3"/>
  <c r="Y251" i="3"/>
  <c r="X251" i="3"/>
  <c r="V251" i="3"/>
  <c r="AE251" i="3" s="1"/>
  <c r="AJ250" i="3"/>
  <c r="AI250" i="3"/>
  <c r="AG250" i="3"/>
  <c r="AF250" i="3"/>
  <c r="AE250" i="3"/>
  <c r="AD250" i="3"/>
  <c r="AC250" i="3"/>
  <c r="AB250" i="3"/>
  <c r="AA250" i="3"/>
  <c r="Y250" i="3"/>
  <c r="X250" i="3"/>
  <c r="W250" i="3"/>
  <c r="V250" i="3"/>
  <c r="AH250" i="3" s="1"/>
  <c r="AI249" i="3"/>
  <c r="AH249" i="3"/>
  <c r="AG249" i="3"/>
  <c r="AF249" i="3"/>
  <c r="AD249" i="3"/>
  <c r="AC249" i="3"/>
  <c r="AB249" i="3"/>
  <c r="Z249" i="3"/>
  <c r="Y249" i="3"/>
  <c r="X249" i="3"/>
  <c r="V249" i="3"/>
  <c r="AI248" i="3"/>
  <c r="AG248" i="3"/>
  <c r="AF248" i="3"/>
  <c r="AD248" i="3"/>
  <c r="AC248" i="3"/>
  <c r="AB248" i="3"/>
  <c r="Y248" i="3"/>
  <c r="X248" i="3"/>
  <c r="V248" i="3"/>
  <c r="AJ248" i="3" s="1"/>
  <c r="AJ247" i="3"/>
  <c r="AI247" i="3"/>
  <c r="AG247" i="3"/>
  <c r="AF247" i="3"/>
  <c r="AD247" i="3"/>
  <c r="AC247" i="3"/>
  <c r="AB247" i="3"/>
  <c r="Y247" i="3"/>
  <c r="X247" i="3"/>
  <c r="V247" i="3"/>
  <c r="AE247" i="3" s="1"/>
  <c r="AJ246" i="3"/>
  <c r="AI246" i="3"/>
  <c r="AG246" i="3"/>
  <c r="AF246" i="3"/>
  <c r="AE246" i="3"/>
  <c r="AD246" i="3"/>
  <c r="AC246" i="3"/>
  <c r="AB246" i="3"/>
  <c r="AA246" i="3"/>
  <c r="Y246" i="3"/>
  <c r="X246" i="3"/>
  <c r="W246" i="3"/>
  <c r="V246" i="3"/>
  <c r="AH246" i="3" s="1"/>
  <c r="AI245" i="3"/>
  <c r="AH245" i="3"/>
  <c r="AG245" i="3"/>
  <c r="AF245" i="3"/>
  <c r="AD245" i="3"/>
  <c r="AC245" i="3"/>
  <c r="AB245" i="3"/>
  <c r="Y245" i="3"/>
  <c r="X245" i="3"/>
  <c r="V245" i="3"/>
  <c r="Z245" i="3" s="1"/>
  <c r="AI244" i="3"/>
  <c r="AG244" i="3"/>
  <c r="AF244" i="3"/>
  <c r="AD244" i="3"/>
  <c r="AC244" i="3"/>
  <c r="AB244" i="3"/>
  <c r="Y244" i="3"/>
  <c r="X244" i="3"/>
  <c r="V244" i="3"/>
  <c r="AJ244" i="3" s="1"/>
  <c r="AJ243" i="3"/>
  <c r="AI243" i="3"/>
  <c r="AG243" i="3"/>
  <c r="AF243" i="3"/>
  <c r="AE243" i="3"/>
  <c r="AD243" i="3"/>
  <c r="AC243" i="3"/>
  <c r="AB243" i="3"/>
  <c r="AA243" i="3"/>
  <c r="Y243" i="3"/>
  <c r="X243" i="3"/>
  <c r="W243" i="3"/>
  <c r="V243" i="3"/>
  <c r="AH243" i="3" s="1"/>
  <c r="AI242" i="3"/>
  <c r="AG242" i="3"/>
  <c r="AF242" i="3"/>
  <c r="AE242" i="3"/>
  <c r="AD242" i="3"/>
  <c r="AC242" i="3"/>
  <c r="AB242" i="3"/>
  <c r="AA242" i="3"/>
  <c r="Y242" i="3"/>
  <c r="X242" i="3"/>
  <c r="W242" i="3"/>
  <c r="V242" i="3"/>
  <c r="AH242" i="3" s="1"/>
  <c r="AI241" i="3"/>
  <c r="AG241" i="3"/>
  <c r="AF241" i="3"/>
  <c r="AD241" i="3"/>
  <c r="AC241" i="3"/>
  <c r="AB241" i="3"/>
  <c r="Z241" i="3"/>
  <c r="Y241" i="3"/>
  <c r="X241" i="3"/>
  <c r="V241" i="3"/>
  <c r="AJ240" i="3"/>
  <c r="AI240" i="3"/>
  <c r="AG240" i="3"/>
  <c r="AF240" i="3"/>
  <c r="AD240" i="3"/>
  <c r="AC240" i="3"/>
  <c r="AB240" i="3"/>
  <c r="Y240" i="3"/>
  <c r="X240" i="3"/>
  <c r="V240" i="3"/>
  <c r="AE240" i="3" s="1"/>
  <c r="AJ239" i="3"/>
  <c r="AI239" i="3"/>
  <c r="AG239" i="3"/>
  <c r="AF239" i="3"/>
  <c r="AE239" i="3"/>
  <c r="AD239" i="3"/>
  <c r="AC239" i="3"/>
  <c r="AB239" i="3"/>
  <c r="AA239" i="3"/>
  <c r="Y239" i="3"/>
  <c r="X239" i="3"/>
  <c r="W239" i="3"/>
  <c r="V239" i="3"/>
  <c r="AH239" i="3" s="1"/>
  <c r="AI238" i="3"/>
  <c r="AG238" i="3"/>
  <c r="AF238" i="3"/>
  <c r="AE238" i="3"/>
  <c r="AD238" i="3"/>
  <c r="AC238" i="3"/>
  <c r="AB238" i="3"/>
  <c r="AA238" i="3"/>
  <c r="Y238" i="3"/>
  <c r="X238" i="3"/>
  <c r="W238" i="3"/>
  <c r="V238" i="3"/>
  <c r="AH238" i="3" s="1"/>
  <c r="AI237" i="3"/>
  <c r="AG237" i="3"/>
  <c r="AF237" i="3"/>
  <c r="AD237" i="3"/>
  <c r="AC237" i="3"/>
  <c r="AB237" i="3"/>
  <c r="Y237" i="3"/>
  <c r="X237" i="3"/>
  <c r="V237" i="3"/>
  <c r="AJ236" i="3"/>
  <c r="AI236" i="3"/>
  <c r="AG236" i="3"/>
  <c r="AF236" i="3"/>
  <c r="AD236" i="3"/>
  <c r="AC236" i="3"/>
  <c r="AB236" i="3"/>
  <c r="AA236" i="3"/>
  <c r="Y236" i="3"/>
  <c r="X236" i="3"/>
  <c r="W236" i="3"/>
  <c r="V236" i="3"/>
  <c r="AE236" i="3" s="1"/>
  <c r="AJ235" i="3"/>
  <c r="AI235" i="3"/>
  <c r="AG235" i="3"/>
  <c r="AF235" i="3"/>
  <c r="AE235" i="3"/>
  <c r="AD235" i="3"/>
  <c r="AC235" i="3"/>
  <c r="AB235" i="3"/>
  <c r="AA235" i="3"/>
  <c r="Y235" i="3"/>
  <c r="X235" i="3"/>
  <c r="W235" i="3"/>
  <c r="V235" i="3"/>
  <c r="AH235" i="3" s="1"/>
  <c r="AI234" i="3"/>
  <c r="AG234" i="3"/>
  <c r="AF234" i="3"/>
  <c r="AE234" i="3"/>
  <c r="AD234" i="3"/>
  <c r="AC234" i="3"/>
  <c r="AB234" i="3"/>
  <c r="AA234" i="3"/>
  <c r="Y234" i="3"/>
  <c r="X234" i="3"/>
  <c r="W234" i="3"/>
  <c r="V234" i="3"/>
  <c r="AH234" i="3" s="1"/>
  <c r="AI233" i="3"/>
  <c r="AG233" i="3"/>
  <c r="AF233" i="3"/>
  <c r="AD233" i="3"/>
  <c r="AC233" i="3"/>
  <c r="AB233" i="3"/>
  <c r="Y233" i="3"/>
  <c r="X233" i="3"/>
  <c r="V233" i="3"/>
  <c r="AJ232" i="3"/>
  <c r="AI232" i="3"/>
  <c r="AG232" i="3"/>
  <c r="AF232" i="3"/>
  <c r="AE232" i="3"/>
  <c r="AD232" i="3"/>
  <c r="AC232" i="3"/>
  <c r="AB232" i="3"/>
  <c r="AA232" i="3"/>
  <c r="Y232" i="3"/>
  <c r="X232" i="3"/>
  <c r="W232" i="3"/>
  <c r="V232" i="3"/>
  <c r="AH232" i="3" s="1"/>
  <c r="AJ231" i="3"/>
  <c r="AI231" i="3"/>
  <c r="AG231" i="3"/>
  <c r="AF231" i="3"/>
  <c r="AE231" i="3"/>
  <c r="AD231" i="3"/>
  <c r="AC231" i="3"/>
  <c r="AB231" i="3"/>
  <c r="AA231" i="3"/>
  <c r="Y231" i="3"/>
  <c r="X231" i="3"/>
  <c r="W231" i="3"/>
  <c r="V231" i="3"/>
  <c r="AH231" i="3" s="1"/>
  <c r="AV230" i="3"/>
  <c r="E9" i="6" s="1"/>
  <c r="AI230" i="3"/>
  <c r="AG230" i="3"/>
  <c r="AF230" i="3"/>
  <c r="AE230" i="3"/>
  <c r="AD230" i="3"/>
  <c r="AC230" i="3"/>
  <c r="AB230" i="3"/>
  <c r="AA230" i="3"/>
  <c r="Y230" i="3"/>
  <c r="X230" i="3"/>
  <c r="W230" i="3"/>
  <c r="V230" i="3"/>
  <c r="AH230" i="3" s="1"/>
  <c r="AS229" i="3"/>
  <c r="AJ229" i="3"/>
  <c r="AI229" i="3"/>
  <c r="AG229" i="3"/>
  <c r="AF229" i="3"/>
  <c r="AE229" i="3"/>
  <c r="AD229" i="3"/>
  <c r="AC229" i="3"/>
  <c r="AB229" i="3"/>
  <c r="AA229" i="3"/>
  <c r="Y229" i="3"/>
  <c r="X229" i="3"/>
  <c r="W229" i="3"/>
  <c r="V229" i="3"/>
  <c r="AH229" i="3" s="1"/>
  <c r="AS228" i="3"/>
  <c r="AI228" i="3"/>
  <c r="AG228" i="3"/>
  <c r="AF228" i="3"/>
  <c r="AE228" i="3"/>
  <c r="AD228" i="3"/>
  <c r="AC228" i="3"/>
  <c r="AB228" i="3"/>
  <c r="AA228" i="3"/>
  <c r="Y228" i="3"/>
  <c r="X228" i="3"/>
  <c r="W228" i="3"/>
  <c r="V228" i="3"/>
  <c r="AH228" i="3" s="1"/>
  <c r="AS227" i="3"/>
  <c r="AJ227" i="3"/>
  <c r="AI227" i="3"/>
  <c r="AG227" i="3"/>
  <c r="AF227" i="3"/>
  <c r="AE227" i="3"/>
  <c r="AD227" i="3"/>
  <c r="AC227" i="3"/>
  <c r="AB227" i="3"/>
  <c r="AA227" i="3"/>
  <c r="Y227" i="3"/>
  <c r="X227" i="3"/>
  <c r="W227" i="3"/>
  <c r="V227" i="3"/>
  <c r="AH227" i="3" s="1"/>
  <c r="AS226" i="3"/>
  <c r="AI226" i="3"/>
  <c r="AG226" i="3"/>
  <c r="AF226" i="3"/>
  <c r="AE226" i="3"/>
  <c r="AD226" i="3"/>
  <c r="AC226" i="3"/>
  <c r="AB226" i="3"/>
  <c r="AA226" i="3"/>
  <c r="Y226" i="3"/>
  <c r="X226" i="3"/>
  <c r="W226" i="3"/>
  <c r="V226" i="3"/>
  <c r="AH226" i="3" s="1"/>
  <c r="AS225" i="3"/>
  <c r="AX230" i="3" s="1"/>
  <c r="AJ225" i="3"/>
  <c r="AI225" i="3"/>
  <c r="AG225" i="3"/>
  <c r="AF225" i="3"/>
  <c r="AE225" i="3"/>
  <c r="AD225" i="3"/>
  <c r="AC225" i="3"/>
  <c r="AB225" i="3"/>
  <c r="AA225" i="3"/>
  <c r="Y225" i="3"/>
  <c r="X225" i="3"/>
  <c r="W225" i="3"/>
  <c r="V225" i="3"/>
  <c r="AH225" i="3" s="1"/>
  <c r="AJ224" i="3"/>
  <c r="AI224" i="3"/>
  <c r="AG224" i="3"/>
  <c r="AF224" i="3"/>
  <c r="AE224" i="3"/>
  <c r="AD224" i="3"/>
  <c r="AC224" i="3"/>
  <c r="AB224" i="3"/>
  <c r="AA224" i="3"/>
  <c r="Y224" i="3"/>
  <c r="X224" i="3"/>
  <c r="W224" i="3"/>
  <c r="V224" i="3"/>
  <c r="AH224" i="3" s="1"/>
  <c r="AI223" i="3"/>
  <c r="AG223" i="3"/>
  <c r="AF223" i="3"/>
  <c r="AE223" i="3"/>
  <c r="AD223" i="3"/>
  <c r="AC223" i="3"/>
  <c r="AB223" i="3"/>
  <c r="AA223" i="3"/>
  <c r="Y223" i="3"/>
  <c r="X223" i="3"/>
  <c r="W223" i="3"/>
  <c r="V223" i="3"/>
  <c r="AH223" i="3" s="1"/>
  <c r="AI222" i="3"/>
  <c r="AH222" i="3"/>
  <c r="AG222" i="3"/>
  <c r="AF222" i="3"/>
  <c r="AD222" i="3"/>
  <c r="AC222" i="3"/>
  <c r="AB222" i="3"/>
  <c r="Z222" i="3"/>
  <c r="Y222" i="3"/>
  <c r="X222" i="3"/>
  <c r="V222" i="3"/>
  <c r="AJ221" i="3"/>
  <c r="AI221" i="3"/>
  <c r="AG221" i="3"/>
  <c r="AF221" i="3"/>
  <c r="AE221" i="3"/>
  <c r="AD221" i="3"/>
  <c r="AC221" i="3"/>
  <c r="AB221" i="3"/>
  <c r="AA221" i="3"/>
  <c r="Y221" i="3"/>
  <c r="X221" i="3"/>
  <c r="W221" i="3"/>
  <c r="V221" i="3"/>
  <c r="AH221" i="3" s="1"/>
  <c r="AI220" i="3"/>
  <c r="AG220" i="3"/>
  <c r="AF220" i="3"/>
  <c r="AD220" i="3"/>
  <c r="AC220" i="3"/>
  <c r="AB220" i="3"/>
  <c r="Y220" i="3"/>
  <c r="X220" i="3"/>
  <c r="V220" i="3"/>
  <c r="AH220" i="3" s="1"/>
  <c r="AI219" i="3"/>
  <c r="AG219" i="3"/>
  <c r="AF219" i="3"/>
  <c r="AD219" i="3"/>
  <c r="AC219" i="3"/>
  <c r="AB219" i="3"/>
  <c r="Y219" i="3"/>
  <c r="X219" i="3"/>
  <c r="V219" i="3"/>
  <c r="AE219" i="3" s="1"/>
  <c r="AI218" i="3"/>
  <c r="AG218" i="3"/>
  <c r="AF218" i="3"/>
  <c r="AD218" i="3"/>
  <c r="AC218" i="3"/>
  <c r="AB218" i="3"/>
  <c r="Y218" i="3"/>
  <c r="X218" i="3"/>
  <c r="V218" i="3"/>
  <c r="AI217" i="3"/>
  <c r="AG217" i="3"/>
  <c r="AF217" i="3"/>
  <c r="AD217" i="3"/>
  <c r="AC217" i="3"/>
  <c r="AB217" i="3"/>
  <c r="Y217" i="3"/>
  <c r="X217" i="3"/>
  <c r="V217" i="3"/>
  <c r="AH217" i="3" s="1"/>
  <c r="AI216" i="3"/>
  <c r="AG216" i="3"/>
  <c r="AF216" i="3"/>
  <c r="AD216" i="3"/>
  <c r="AC216" i="3"/>
  <c r="AB216" i="3"/>
  <c r="Y216" i="3"/>
  <c r="X216" i="3"/>
  <c r="V216" i="3"/>
  <c r="AH216" i="3" s="1"/>
  <c r="AI215" i="3"/>
  <c r="AG215" i="3"/>
  <c r="AF215" i="3"/>
  <c r="AD215" i="3"/>
  <c r="AC215" i="3"/>
  <c r="AB215" i="3"/>
  <c r="Y215" i="3"/>
  <c r="X215" i="3"/>
  <c r="V215" i="3"/>
  <c r="AH215" i="3" s="1"/>
  <c r="AI214" i="3"/>
  <c r="AG214" i="3"/>
  <c r="AF214" i="3"/>
  <c r="AD214" i="3"/>
  <c r="AC214" i="3"/>
  <c r="AB214" i="3"/>
  <c r="Y214" i="3"/>
  <c r="X214" i="3"/>
  <c r="W214" i="3"/>
  <c r="V214" i="3"/>
  <c r="AI213" i="3"/>
  <c r="AG213" i="3"/>
  <c r="AF213" i="3"/>
  <c r="AD213" i="3"/>
  <c r="AC213" i="3"/>
  <c r="AB213" i="3"/>
  <c r="Y213" i="3"/>
  <c r="X213" i="3"/>
  <c r="V213" i="3"/>
  <c r="AI212" i="3"/>
  <c r="AG212" i="3"/>
  <c r="AF212" i="3"/>
  <c r="AD212" i="3"/>
  <c r="AC212" i="3"/>
  <c r="AB212" i="3"/>
  <c r="Y212" i="3"/>
  <c r="X212" i="3"/>
  <c r="V212" i="3"/>
  <c r="AI211" i="3"/>
  <c r="AG211" i="3"/>
  <c r="AF211" i="3"/>
  <c r="AD211" i="3"/>
  <c r="AC211" i="3"/>
  <c r="AB211" i="3"/>
  <c r="Y211" i="3"/>
  <c r="X211" i="3"/>
  <c r="W211" i="3"/>
  <c r="V211" i="3"/>
  <c r="AH211" i="3" s="1"/>
  <c r="AJ206" i="3"/>
  <c r="AI206" i="3"/>
  <c r="AG206" i="3"/>
  <c r="AF206" i="3"/>
  <c r="AE206" i="3"/>
  <c r="AD206" i="3"/>
  <c r="AC206" i="3"/>
  <c r="AB206" i="3"/>
  <c r="AA206" i="3"/>
  <c r="Y206" i="3"/>
  <c r="X206" i="3"/>
  <c r="W206" i="3"/>
  <c r="V206" i="3"/>
  <c r="AH206" i="3" s="1"/>
  <c r="AI205" i="3"/>
  <c r="AG205" i="3"/>
  <c r="AF205" i="3"/>
  <c r="AE205" i="3"/>
  <c r="AD205" i="3"/>
  <c r="AC205" i="3"/>
  <c r="AB205" i="3"/>
  <c r="AA205" i="3"/>
  <c r="Y205" i="3"/>
  <c r="X205" i="3"/>
  <c r="W205" i="3"/>
  <c r="V205" i="3"/>
  <c r="AH205" i="3" s="1"/>
  <c r="AI204" i="3"/>
  <c r="AG204" i="3"/>
  <c r="AF204" i="3"/>
  <c r="AD204" i="3"/>
  <c r="AC204" i="3"/>
  <c r="AB204" i="3"/>
  <c r="Y204" i="3"/>
  <c r="X204" i="3"/>
  <c r="V204" i="3"/>
  <c r="AJ204" i="3" s="1"/>
  <c r="AJ203" i="3"/>
  <c r="AI203" i="3"/>
  <c r="AG203" i="3"/>
  <c r="AF203" i="3"/>
  <c r="AD203" i="3"/>
  <c r="AC203" i="3"/>
  <c r="AB203" i="3"/>
  <c r="AA203" i="3"/>
  <c r="Y203" i="3"/>
  <c r="X203" i="3"/>
  <c r="W203" i="3"/>
  <c r="V203" i="3"/>
  <c r="AE203" i="3" s="1"/>
  <c r="AI202" i="3"/>
  <c r="AG202" i="3"/>
  <c r="AF202" i="3"/>
  <c r="AD202" i="3"/>
  <c r="AC202" i="3"/>
  <c r="AB202" i="3"/>
  <c r="Z202" i="3"/>
  <c r="Y202" i="3"/>
  <c r="X202" i="3"/>
  <c r="V202" i="3"/>
  <c r="AJ201" i="3"/>
  <c r="AI201" i="3"/>
  <c r="AG201" i="3"/>
  <c r="AF201" i="3"/>
  <c r="AD201" i="3"/>
  <c r="AC201" i="3"/>
  <c r="AB201" i="3"/>
  <c r="Y201" i="3"/>
  <c r="X201" i="3"/>
  <c r="V201" i="3"/>
  <c r="AE201" i="3" s="1"/>
  <c r="AJ200" i="3"/>
  <c r="AI200" i="3"/>
  <c r="AG200" i="3"/>
  <c r="AF200" i="3"/>
  <c r="AE200" i="3"/>
  <c r="AD200" i="3"/>
  <c r="AC200" i="3"/>
  <c r="AB200" i="3"/>
  <c r="AA200" i="3"/>
  <c r="Y200" i="3"/>
  <c r="X200" i="3"/>
  <c r="W200" i="3"/>
  <c r="V200" i="3"/>
  <c r="AH200" i="3" s="1"/>
  <c r="AI199" i="3"/>
  <c r="AG199" i="3"/>
  <c r="AF199" i="3"/>
  <c r="AE199" i="3"/>
  <c r="AD199" i="3"/>
  <c r="AC199" i="3"/>
  <c r="AB199" i="3"/>
  <c r="AA199" i="3"/>
  <c r="Y199" i="3"/>
  <c r="X199" i="3"/>
  <c r="W199" i="3"/>
  <c r="V199" i="3"/>
  <c r="AH199" i="3" s="1"/>
  <c r="AI198" i="3"/>
  <c r="AH198" i="3"/>
  <c r="AG198" i="3"/>
  <c r="AF198" i="3"/>
  <c r="AD198" i="3"/>
  <c r="AC198" i="3"/>
  <c r="AB198" i="3"/>
  <c r="Y198" i="3"/>
  <c r="X198" i="3"/>
  <c r="V198" i="3"/>
  <c r="Z198" i="3" s="1"/>
  <c r="AJ197" i="3"/>
  <c r="AI197" i="3"/>
  <c r="AG197" i="3"/>
  <c r="AF197" i="3"/>
  <c r="AD197" i="3"/>
  <c r="AC197" i="3"/>
  <c r="AB197" i="3"/>
  <c r="Y197" i="3"/>
  <c r="X197" i="3"/>
  <c r="V197" i="3"/>
  <c r="AE197" i="3" s="1"/>
  <c r="AJ196" i="3"/>
  <c r="AI196" i="3"/>
  <c r="AG196" i="3"/>
  <c r="AF196" i="3"/>
  <c r="AE196" i="3"/>
  <c r="AD196" i="3"/>
  <c r="AC196" i="3"/>
  <c r="AB196" i="3"/>
  <c r="AA196" i="3"/>
  <c r="Y196" i="3"/>
  <c r="X196" i="3"/>
  <c r="W196" i="3"/>
  <c r="V196" i="3"/>
  <c r="AH196" i="3" s="1"/>
  <c r="AI195" i="3"/>
  <c r="AG195" i="3"/>
  <c r="AF195" i="3"/>
  <c r="AE195" i="3"/>
  <c r="AD195" i="3"/>
  <c r="AC195" i="3"/>
  <c r="AB195" i="3"/>
  <c r="AA195" i="3"/>
  <c r="Y195" i="3"/>
  <c r="X195" i="3"/>
  <c r="W195" i="3"/>
  <c r="V195" i="3"/>
  <c r="AH195" i="3" s="1"/>
  <c r="AI194" i="3"/>
  <c r="AG194" i="3"/>
  <c r="AF194" i="3"/>
  <c r="AD194" i="3"/>
  <c r="AC194" i="3"/>
  <c r="AB194" i="3"/>
  <c r="Z194" i="3"/>
  <c r="Y194" i="3"/>
  <c r="X194" i="3"/>
  <c r="V194" i="3"/>
  <c r="AJ193" i="3"/>
  <c r="AI193" i="3"/>
  <c r="AG193" i="3"/>
  <c r="AF193" i="3"/>
  <c r="AD193" i="3"/>
  <c r="AC193" i="3"/>
  <c r="AB193" i="3"/>
  <c r="Y193" i="3"/>
  <c r="X193" i="3"/>
  <c r="V193" i="3"/>
  <c r="AE193" i="3" s="1"/>
  <c r="AJ192" i="3"/>
  <c r="AI192" i="3"/>
  <c r="AG192" i="3"/>
  <c r="AF192" i="3"/>
  <c r="AE192" i="3"/>
  <c r="AD192" i="3"/>
  <c r="AC192" i="3"/>
  <c r="AB192" i="3"/>
  <c r="AA192" i="3"/>
  <c r="Y192" i="3"/>
  <c r="X192" i="3"/>
  <c r="W192" i="3"/>
  <c r="V192" i="3"/>
  <c r="AH192" i="3" s="1"/>
  <c r="AI191" i="3"/>
  <c r="AG191" i="3"/>
  <c r="AF191" i="3"/>
  <c r="AE191" i="3"/>
  <c r="AD191" i="3"/>
  <c r="AC191" i="3"/>
  <c r="AB191" i="3"/>
  <c r="AA191" i="3"/>
  <c r="Y191" i="3"/>
  <c r="X191" i="3"/>
  <c r="W191" i="3"/>
  <c r="V191" i="3"/>
  <c r="AH191" i="3" s="1"/>
  <c r="AI190" i="3"/>
  <c r="AH190" i="3"/>
  <c r="AG190" i="3"/>
  <c r="AF190" i="3"/>
  <c r="AD190" i="3"/>
  <c r="AC190" i="3"/>
  <c r="AB190" i="3"/>
  <c r="Y190" i="3"/>
  <c r="X190" i="3"/>
  <c r="V190" i="3"/>
  <c r="Z190" i="3" s="1"/>
  <c r="AJ189" i="3"/>
  <c r="AI189" i="3"/>
  <c r="AG189" i="3"/>
  <c r="AF189" i="3"/>
  <c r="AD189" i="3"/>
  <c r="AC189" i="3"/>
  <c r="AB189" i="3"/>
  <c r="Y189" i="3"/>
  <c r="X189" i="3"/>
  <c r="V189" i="3"/>
  <c r="AE189" i="3" s="1"/>
  <c r="AJ188" i="3"/>
  <c r="AI188" i="3"/>
  <c r="AG188" i="3"/>
  <c r="AF188" i="3"/>
  <c r="AE188" i="3"/>
  <c r="AD188" i="3"/>
  <c r="AC188" i="3"/>
  <c r="AB188" i="3"/>
  <c r="AA188" i="3"/>
  <c r="Y188" i="3"/>
  <c r="X188" i="3"/>
  <c r="W188" i="3"/>
  <c r="V188" i="3"/>
  <c r="AH188" i="3" s="1"/>
  <c r="AI187" i="3"/>
  <c r="AG187" i="3"/>
  <c r="AF187" i="3"/>
  <c r="AE187" i="3"/>
  <c r="AD187" i="3"/>
  <c r="AC187" i="3"/>
  <c r="AB187" i="3"/>
  <c r="AA187" i="3"/>
  <c r="Y187" i="3"/>
  <c r="X187" i="3"/>
  <c r="W187" i="3"/>
  <c r="V187" i="3"/>
  <c r="AH187" i="3" s="1"/>
  <c r="AI186" i="3"/>
  <c r="AG186" i="3"/>
  <c r="AF186" i="3"/>
  <c r="AD186" i="3"/>
  <c r="AC186" i="3"/>
  <c r="AB186" i="3"/>
  <c r="Z186" i="3"/>
  <c r="Y186" i="3"/>
  <c r="X186" i="3"/>
  <c r="V186" i="3"/>
  <c r="AJ185" i="3"/>
  <c r="AI185" i="3"/>
  <c r="AG185" i="3"/>
  <c r="AF185" i="3"/>
  <c r="AD185" i="3"/>
  <c r="AC185" i="3"/>
  <c r="AB185" i="3"/>
  <c r="Y185" i="3"/>
  <c r="X185" i="3"/>
  <c r="V185" i="3"/>
  <c r="AE185" i="3" s="1"/>
  <c r="AJ184" i="3"/>
  <c r="AI184" i="3"/>
  <c r="AG184" i="3"/>
  <c r="AF184" i="3"/>
  <c r="AE184" i="3"/>
  <c r="AD184" i="3"/>
  <c r="AC184" i="3"/>
  <c r="AB184" i="3"/>
  <c r="AA184" i="3"/>
  <c r="Y184" i="3"/>
  <c r="X184" i="3"/>
  <c r="W184" i="3"/>
  <c r="V184" i="3"/>
  <c r="AH184" i="3" s="1"/>
  <c r="AI183" i="3"/>
  <c r="AG183" i="3"/>
  <c r="AF183" i="3"/>
  <c r="AE183" i="3"/>
  <c r="AD183" i="3"/>
  <c r="AC183" i="3"/>
  <c r="AB183" i="3"/>
  <c r="AA183" i="3"/>
  <c r="Y183" i="3"/>
  <c r="X183" i="3"/>
  <c r="W183" i="3"/>
  <c r="V183" i="3"/>
  <c r="AH183" i="3" s="1"/>
  <c r="AI182" i="3"/>
  <c r="AH182" i="3"/>
  <c r="AG182" i="3"/>
  <c r="AF182" i="3"/>
  <c r="AD182" i="3"/>
  <c r="AC182" i="3"/>
  <c r="AB182" i="3"/>
  <c r="Y182" i="3"/>
  <c r="X182" i="3"/>
  <c r="V182" i="3"/>
  <c r="Z182" i="3" s="1"/>
  <c r="AJ181" i="3"/>
  <c r="AI181" i="3"/>
  <c r="AG181" i="3"/>
  <c r="AF181" i="3"/>
  <c r="AD181" i="3"/>
  <c r="AC181" i="3"/>
  <c r="AB181" i="3"/>
  <c r="Y181" i="3"/>
  <c r="X181" i="3"/>
  <c r="V181" i="3"/>
  <c r="AE181" i="3" s="1"/>
  <c r="AJ180" i="3"/>
  <c r="AI180" i="3"/>
  <c r="AG180" i="3"/>
  <c r="AF180" i="3"/>
  <c r="AE180" i="3"/>
  <c r="AD180" i="3"/>
  <c r="AC180" i="3"/>
  <c r="AB180" i="3"/>
  <c r="AA180" i="3"/>
  <c r="Y180" i="3"/>
  <c r="X180" i="3"/>
  <c r="W180" i="3"/>
  <c r="V180" i="3"/>
  <c r="AH180" i="3" s="1"/>
  <c r="AI179" i="3"/>
  <c r="AG179" i="3"/>
  <c r="AF179" i="3"/>
  <c r="AE179" i="3"/>
  <c r="AD179" i="3"/>
  <c r="AC179" i="3"/>
  <c r="AB179" i="3"/>
  <c r="AA179" i="3"/>
  <c r="Y179" i="3"/>
  <c r="X179" i="3"/>
  <c r="W179" i="3"/>
  <c r="V179" i="3"/>
  <c r="AH179" i="3" s="1"/>
  <c r="AI178" i="3"/>
  <c r="AG178" i="3"/>
  <c r="AF178" i="3"/>
  <c r="AD178" i="3"/>
  <c r="AC178" i="3"/>
  <c r="AB178" i="3"/>
  <c r="Z178" i="3"/>
  <c r="Y178" i="3"/>
  <c r="X178" i="3"/>
  <c r="V178" i="3"/>
  <c r="AJ177" i="3"/>
  <c r="AI177" i="3"/>
  <c r="AG177" i="3"/>
  <c r="AF177" i="3"/>
  <c r="AE177" i="3"/>
  <c r="AD177" i="3"/>
  <c r="AC177" i="3"/>
  <c r="AB177" i="3"/>
  <c r="AA177" i="3"/>
  <c r="Y177" i="3"/>
  <c r="X177" i="3"/>
  <c r="W177" i="3"/>
  <c r="V177" i="3"/>
  <c r="AH177" i="3" s="1"/>
  <c r="AJ176" i="3"/>
  <c r="AI176" i="3"/>
  <c r="AG176" i="3"/>
  <c r="AF176" i="3"/>
  <c r="AE176" i="3"/>
  <c r="AD176" i="3"/>
  <c r="AC176" i="3"/>
  <c r="AB176" i="3"/>
  <c r="AA176" i="3"/>
  <c r="Y176" i="3"/>
  <c r="X176" i="3"/>
  <c r="W176" i="3"/>
  <c r="V176" i="3"/>
  <c r="AH176" i="3" s="1"/>
  <c r="AI175" i="3"/>
  <c r="AG175" i="3"/>
  <c r="AF175" i="3"/>
  <c r="AE175" i="3"/>
  <c r="AD175" i="3"/>
  <c r="AC175" i="3"/>
  <c r="AB175" i="3"/>
  <c r="AA175" i="3"/>
  <c r="Y175" i="3"/>
  <c r="X175" i="3"/>
  <c r="W175" i="3"/>
  <c r="V175" i="3"/>
  <c r="AH175" i="3" s="1"/>
  <c r="AI174" i="3"/>
  <c r="AG174" i="3"/>
  <c r="AF174" i="3"/>
  <c r="AD174" i="3"/>
  <c r="AC174" i="3"/>
  <c r="AB174" i="3"/>
  <c r="Y174" i="3"/>
  <c r="X174" i="3"/>
  <c r="V174" i="3"/>
  <c r="AJ173" i="3"/>
  <c r="AI173" i="3"/>
  <c r="AG173" i="3"/>
  <c r="AF173" i="3"/>
  <c r="AE173" i="3"/>
  <c r="AD173" i="3"/>
  <c r="AC173" i="3"/>
  <c r="AB173" i="3"/>
  <c r="AA173" i="3"/>
  <c r="Y173" i="3"/>
  <c r="X173" i="3"/>
  <c r="W173" i="3"/>
  <c r="V173" i="3"/>
  <c r="AH173" i="3" s="1"/>
  <c r="AJ172" i="3"/>
  <c r="AI172" i="3"/>
  <c r="AG172" i="3"/>
  <c r="AF172" i="3"/>
  <c r="AE172" i="3"/>
  <c r="AD172" i="3"/>
  <c r="AC172" i="3"/>
  <c r="AB172" i="3"/>
  <c r="AA172" i="3"/>
  <c r="Y172" i="3"/>
  <c r="X172" i="3"/>
  <c r="W172" i="3"/>
  <c r="V172" i="3"/>
  <c r="AH172" i="3" s="1"/>
  <c r="AI171" i="3"/>
  <c r="AG171" i="3"/>
  <c r="AF171" i="3"/>
  <c r="AE171" i="3"/>
  <c r="AD171" i="3"/>
  <c r="AC171" i="3"/>
  <c r="AB171" i="3"/>
  <c r="AA171" i="3"/>
  <c r="Y171" i="3"/>
  <c r="X171" i="3"/>
  <c r="W171" i="3"/>
  <c r="V171" i="3"/>
  <c r="AH171" i="3" s="1"/>
  <c r="AI170" i="3"/>
  <c r="AG170" i="3"/>
  <c r="AF170" i="3"/>
  <c r="AD170" i="3"/>
  <c r="AC170" i="3"/>
  <c r="AB170" i="3"/>
  <c r="Y170" i="3"/>
  <c r="X170" i="3"/>
  <c r="V170" i="3"/>
  <c r="Z170" i="3" s="1"/>
  <c r="AI169" i="3"/>
  <c r="AG169" i="3"/>
  <c r="AF169" i="3"/>
  <c r="AD169" i="3"/>
  <c r="AC169" i="3"/>
  <c r="AB169" i="3"/>
  <c r="Y169" i="3"/>
  <c r="X169" i="3"/>
  <c r="W169" i="3"/>
  <c r="V169" i="3"/>
  <c r="AH169" i="3" s="1"/>
  <c r="AI168" i="3"/>
  <c r="AG168" i="3"/>
  <c r="AF168" i="3"/>
  <c r="AD168" i="3"/>
  <c r="AC168" i="3"/>
  <c r="AB168" i="3"/>
  <c r="Y168" i="3"/>
  <c r="X168" i="3"/>
  <c r="W168" i="3"/>
  <c r="V168" i="3"/>
  <c r="AH168" i="3" s="1"/>
  <c r="AI167" i="3"/>
  <c r="AG167" i="3"/>
  <c r="AF167" i="3"/>
  <c r="AD167" i="3"/>
  <c r="AC167" i="3"/>
  <c r="AB167" i="3"/>
  <c r="Y167" i="3"/>
  <c r="X167" i="3"/>
  <c r="W167" i="3"/>
  <c r="V167" i="3"/>
  <c r="AH167" i="3" s="1"/>
  <c r="AI166" i="3"/>
  <c r="AG166" i="3"/>
  <c r="AF166" i="3"/>
  <c r="AD166" i="3"/>
  <c r="AC166" i="3"/>
  <c r="AB166" i="3"/>
  <c r="Y166" i="3"/>
  <c r="X166" i="3"/>
  <c r="W166" i="3"/>
  <c r="V166" i="3"/>
  <c r="AH166" i="3" s="1"/>
  <c r="AI165" i="3"/>
  <c r="AG165" i="3"/>
  <c r="AF165" i="3"/>
  <c r="AD165" i="3"/>
  <c r="AC165" i="3"/>
  <c r="AB165" i="3"/>
  <c r="Y165" i="3"/>
  <c r="X165" i="3"/>
  <c r="W165" i="3"/>
  <c r="V165" i="3"/>
  <c r="AH165" i="3" s="1"/>
  <c r="AI164" i="3"/>
  <c r="AG164" i="3"/>
  <c r="AF164" i="3"/>
  <c r="AD164" i="3"/>
  <c r="AC164" i="3"/>
  <c r="AB164" i="3"/>
  <c r="Y164" i="3"/>
  <c r="X164" i="3"/>
  <c r="V164" i="3"/>
  <c r="AI163" i="3"/>
  <c r="AG163" i="3"/>
  <c r="AF163" i="3"/>
  <c r="AD163" i="3"/>
  <c r="AC163" i="3"/>
  <c r="AB163" i="3"/>
  <c r="Y163" i="3"/>
  <c r="X163" i="3"/>
  <c r="W163" i="3"/>
  <c r="V163" i="3"/>
  <c r="AH163" i="3" s="1"/>
  <c r="AI162" i="3"/>
  <c r="AG162" i="3"/>
  <c r="AF162" i="3"/>
  <c r="AD162" i="3"/>
  <c r="AC162" i="3"/>
  <c r="AB162" i="3"/>
  <c r="Y162" i="3"/>
  <c r="X162" i="3"/>
  <c r="W162" i="3"/>
  <c r="V162" i="3"/>
  <c r="AI161" i="3"/>
  <c r="AG161" i="3"/>
  <c r="AF161" i="3"/>
  <c r="AD161" i="3"/>
  <c r="AC161" i="3"/>
  <c r="AB161" i="3"/>
  <c r="Y161" i="3"/>
  <c r="X161" i="3"/>
  <c r="W161" i="3"/>
  <c r="V161" i="3"/>
  <c r="AI160" i="3"/>
  <c r="AG160" i="3"/>
  <c r="AF160" i="3"/>
  <c r="AD160" i="3"/>
  <c r="AC160" i="3"/>
  <c r="AB160" i="3"/>
  <c r="Y160" i="3"/>
  <c r="X160" i="3"/>
  <c r="V160" i="3"/>
  <c r="Z160" i="3" s="1"/>
  <c r="AI155" i="3"/>
  <c r="AG155" i="3"/>
  <c r="AF155" i="3"/>
  <c r="AD155" i="3"/>
  <c r="AC155" i="3"/>
  <c r="AB155" i="3"/>
  <c r="Z155" i="3"/>
  <c r="Y155" i="3"/>
  <c r="X155" i="3"/>
  <c r="V155" i="3"/>
  <c r="AJ154" i="3"/>
  <c r="AI154" i="3"/>
  <c r="AG154" i="3"/>
  <c r="AF154" i="3"/>
  <c r="AE154" i="3"/>
  <c r="AD154" i="3"/>
  <c r="AC154" i="3"/>
  <c r="AB154" i="3"/>
  <c r="AA154" i="3"/>
  <c r="Y154" i="3"/>
  <c r="X154" i="3"/>
  <c r="W154" i="3"/>
  <c r="V154" i="3"/>
  <c r="AH154" i="3" s="1"/>
  <c r="AJ153" i="3"/>
  <c r="AI153" i="3"/>
  <c r="AG153" i="3"/>
  <c r="AF153" i="3"/>
  <c r="AE153" i="3"/>
  <c r="AD153" i="3"/>
  <c r="AC153" i="3"/>
  <c r="AB153" i="3"/>
  <c r="AA153" i="3"/>
  <c r="Y153" i="3"/>
  <c r="X153" i="3"/>
  <c r="W153" i="3"/>
  <c r="V153" i="3"/>
  <c r="AH153" i="3" s="1"/>
  <c r="AI152" i="3"/>
  <c r="AG152" i="3"/>
  <c r="AF152" i="3"/>
  <c r="AE152" i="3"/>
  <c r="AD152" i="3"/>
  <c r="AC152" i="3"/>
  <c r="AB152" i="3"/>
  <c r="AA152" i="3"/>
  <c r="Y152" i="3"/>
  <c r="X152" i="3"/>
  <c r="W152" i="3"/>
  <c r="V152" i="3"/>
  <c r="AH152" i="3" s="1"/>
  <c r="AI151" i="3"/>
  <c r="AG151" i="3"/>
  <c r="AF151" i="3"/>
  <c r="AD151" i="3"/>
  <c r="AC151" i="3"/>
  <c r="AB151" i="3"/>
  <c r="Y151" i="3"/>
  <c r="X151" i="3"/>
  <c r="V151" i="3"/>
  <c r="AJ150" i="3"/>
  <c r="AI150" i="3"/>
  <c r="AG150" i="3"/>
  <c r="AF150" i="3"/>
  <c r="AE150" i="3"/>
  <c r="AD150" i="3"/>
  <c r="AC150" i="3"/>
  <c r="AB150" i="3"/>
  <c r="AA150" i="3"/>
  <c r="Y150" i="3"/>
  <c r="X150" i="3"/>
  <c r="W150" i="3"/>
  <c r="V150" i="3"/>
  <c r="AH150" i="3" s="1"/>
  <c r="AJ149" i="3"/>
  <c r="AI149" i="3"/>
  <c r="AG149" i="3"/>
  <c r="AF149" i="3"/>
  <c r="AE149" i="3"/>
  <c r="AD149" i="3"/>
  <c r="AC149" i="3"/>
  <c r="AB149" i="3"/>
  <c r="AA149" i="3"/>
  <c r="Y149" i="3"/>
  <c r="X149" i="3"/>
  <c r="W149" i="3"/>
  <c r="V149" i="3"/>
  <c r="AH149" i="3" s="1"/>
  <c r="AI148" i="3"/>
  <c r="AG148" i="3"/>
  <c r="AF148" i="3"/>
  <c r="AE148" i="3"/>
  <c r="AD148" i="3"/>
  <c r="AC148" i="3"/>
  <c r="AB148" i="3"/>
  <c r="AA148" i="3"/>
  <c r="Y148" i="3"/>
  <c r="X148" i="3"/>
  <c r="W148" i="3"/>
  <c r="V148" i="3"/>
  <c r="AH148" i="3" s="1"/>
  <c r="AI147" i="3"/>
  <c r="AH147" i="3"/>
  <c r="AG147" i="3"/>
  <c r="AF147" i="3"/>
  <c r="AD147" i="3"/>
  <c r="AC147" i="3"/>
  <c r="AB147" i="3"/>
  <c r="Y147" i="3"/>
  <c r="X147" i="3"/>
  <c r="V147" i="3"/>
  <c r="Z147" i="3" s="1"/>
  <c r="AJ146" i="3"/>
  <c r="AI146" i="3"/>
  <c r="AG146" i="3"/>
  <c r="AF146" i="3"/>
  <c r="AE146" i="3"/>
  <c r="AD146" i="3"/>
  <c r="AC146" i="3"/>
  <c r="AB146" i="3"/>
  <c r="AA146" i="3"/>
  <c r="Y146" i="3"/>
  <c r="X146" i="3"/>
  <c r="W146" i="3"/>
  <c r="V146" i="3"/>
  <c r="AH146" i="3" s="1"/>
  <c r="AJ145" i="3"/>
  <c r="AI145" i="3"/>
  <c r="AG145" i="3"/>
  <c r="AF145" i="3"/>
  <c r="AE145" i="3"/>
  <c r="AD145" i="3"/>
  <c r="AC145" i="3"/>
  <c r="AB145" i="3"/>
  <c r="AA145" i="3"/>
  <c r="Y145" i="3"/>
  <c r="X145" i="3"/>
  <c r="W145" i="3"/>
  <c r="V145" i="3"/>
  <c r="AH145" i="3" s="1"/>
  <c r="AI144" i="3"/>
  <c r="AG144" i="3"/>
  <c r="AF144" i="3"/>
  <c r="AE144" i="3"/>
  <c r="AD144" i="3"/>
  <c r="AC144" i="3"/>
  <c r="AB144" i="3"/>
  <c r="AA144" i="3"/>
  <c r="Y144" i="3"/>
  <c r="X144" i="3"/>
  <c r="W144" i="3"/>
  <c r="V144" i="3"/>
  <c r="AJ144" i="3" s="1"/>
  <c r="AI143" i="3"/>
  <c r="AG143" i="3"/>
  <c r="AF143" i="3"/>
  <c r="AD143" i="3"/>
  <c r="AC143" i="3"/>
  <c r="AB143" i="3"/>
  <c r="Y143" i="3"/>
  <c r="X143" i="3"/>
  <c r="V143" i="3"/>
  <c r="AJ142" i="3"/>
  <c r="AI142" i="3"/>
  <c r="AG142" i="3"/>
  <c r="AF142" i="3"/>
  <c r="AE142" i="3"/>
  <c r="AD142" i="3"/>
  <c r="AC142" i="3"/>
  <c r="AB142" i="3"/>
  <c r="AA142" i="3"/>
  <c r="Y142" i="3"/>
  <c r="X142" i="3"/>
  <c r="W142" i="3"/>
  <c r="V142" i="3"/>
  <c r="AH142" i="3" s="1"/>
  <c r="AJ141" i="3"/>
  <c r="AI141" i="3"/>
  <c r="AG141" i="3"/>
  <c r="AF141" i="3"/>
  <c r="AE141" i="3"/>
  <c r="AD141" i="3"/>
  <c r="AC141" i="3"/>
  <c r="AB141" i="3"/>
  <c r="AA141" i="3"/>
  <c r="Y141" i="3"/>
  <c r="X141" i="3"/>
  <c r="W141" i="3"/>
  <c r="V141" i="3"/>
  <c r="AH141" i="3" s="1"/>
  <c r="AI140" i="3"/>
  <c r="AG140" i="3"/>
  <c r="AF140" i="3"/>
  <c r="AD140" i="3"/>
  <c r="AC140" i="3"/>
  <c r="AB140" i="3"/>
  <c r="Z140" i="3"/>
  <c r="Y140" i="3"/>
  <c r="X140" i="3"/>
  <c r="V140" i="3"/>
  <c r="AI139" i="3"/>
  <c r="AG139" i="3"/>
  <c r="AF139" i="3"/>
  <c r="AD139" i="3"/>
  <c r="AC139" i="3"/>
  <c r="AB139" i="3"/>
  <c r="Z139" i="3"/>
  <c r="Y139" i="3"/>
  <c r="X139" i="3"/>
  <c r="V139" i="3"/>
  <c r="AJ138" i="3"/>
  <c r="AI138" i="3"/>
  <c r="AG138" i="3"/>
  <c r="AF138" i="3"/>
  <c r="AE138" i="3"/>
  <c r="AD138" i="3"/>
  <c r="AC138" i="3"/>
  <c r="AB138" i="3"/>
  <c r="AA138" i="3"/>
  <c r="Y138" i="3"/>
  <c r="X138" i="3"/>
  <c r="W138" i="3"/>
  <c r="V138" i="3"/>
  <c r="AH138" i="3" s="1"/>
  <c r="AJ137" i="3"/>
  <c r="AI137" i="3"/>
  <c r="AG137" i="3"/>
  <c r="AF137" i="3"/>
  <c r="AE137" i="3"/>
  <c r="AD137" i="3"/>
  <c r="AC137" i="3"/>
  <c r="AB137" i="3"/>
  <c r="AA137" i="3"/>
  <c r="Y137" i="3"/>
  <c r="X137" i="3"/>
  <c r="W137" i="3"/>
  <c r="V137" i="3"/>
  <c r="AH137" i="3" s="1"/>
  <c r="AI136" i="3"/>
  <c r="AG136" i="3"/>
  <c r="AF136" i="3"/>
  <c r="AD136" i="3"/>
  <c r="AC136" i="3"/>
  <c r="AB136" i="3"/>
  <c r="Z136" i="3"/>
  <c r="Y136" i="3"/>
  <c r="X136" i="3"/>
  <c r="V136" i="3"/>
  <c r="AI135" i="3"/>
  <c r="AG135" i="3"/>
  <c r="AF135" i="3"/>
  <c r="AD135" i="3"/>
  <c r="AC135" i="3"/>
  <c r="AB135" i="3"/>
  <c r="Y135" i="3"/>
  <c r="X135" i="3"/>
  <c r="V135" i="3"/>
  <c r="AJ134" i="3"/>
  <c r="AI134" i="3"/>
  <c r="AG134" i="3"/>
  <c r="AF134" i="3"/>
  <c r="AE134" i="3"/>
  <c r="AD134" i="3"/>
  <c r="AC134" i="3"/>
  <c r="AB134" i="3"/>
  <c r="AA134" i="3"/>
  <c r="Y134" i="3"/>
  <c r="X134" i="3"/>
  <c r="W134" i="3"/>
  <c r="V134" i="3"/>
  <c r="AH134" i="3" s="1"/>
  <c r="AI133" i="3"/>
  <c r="AG133" i="3"/>
  <c r="AF133" i="3"/>
  <c r="AD133" i="3"/>
  <c r="AC133" i="3"/>
  <c r="AB133" i="3"/>
  <c r="Z133" i="3"/>
  <c r="Y133" i="3"/>
  <c r="X133" i="3"/>
  <c r="V133" i="3"/>
  <c r="AI132" i="3"/>
  <c r="AG132" i="3"/>
  <c r="AF132" i="3"/>
  <c r="AE132" i="3"/>
  <c r="AD132" i="3"/>
  <c r="AC132" i="3"/>
  <c r="AB132" i="3"/>
  <c r="AA132" i="3"/>
  <c r="Y132" i="3"/>
  <c r="X132" i="3"/>
  <c r="W132" i="3"/>
  <c r="V132" i="3"/>
  <c r="AJ132" i="3" s="1"/>
  <c r="AI131" i="3"/>
  <c r="AH131" i="3"/>
  <c r="AG131" i="3"/>
  <c r="AF131" i="3"/>
  <c r="AD131" i="3"/>
  <c r="AC131" i="3"/>
  <c r="AB131" i="3"/>
  <c r="Y131" i="3"/>
  <c r="X131" i="3"/>
  <c r="V131" i="3"/>
  <c r="AJ131" i="3" s="1"/>
  <c r="AJ130" i="3"/>
  <c r="AI130" i="3"/>
  <c r="AG130" i="3"/>
  <c r="AF130" i="3"/>
  <c r="AE130" i="3"/>
  <c r="AD130" i="3"/>
  <c r="AC130" i="3"/>
  <c r="AB130" i="3"/>
  <c r="AA130" i="3"/>
  <c r="Y130" i="3"/>
  <c r="X130" i="3"/>
  <c r="W130" i="3"/>
  <c r="V130" i="3"/>
  <c r="AH130" i="3" s="1"/>
  <c r="AJ129" i="3"/>
  <c r="AI129" i="3"/>
  <c r="AG129" i="3"/>
  <c r="AF129" i="3"/>
  <c r="AE129" i="3"/>
  <c r="AD129" i="3"/>
  <c r="AC129" i="3"/>
  <c r="AB129" i="3"/>
  <c r="AA129" i="3"/>
  <c r="Y129" i="3"/>
  <c r="X129" i="3"/>
  <c r="W129" i="3"/>
  <c r="V129" i="3"/>
  <c r="AH129" i="3" s="1"/>
  <c r="AI128" i="3"/>
  <c r="AG128" i="3"/>
  <c r="AF128" i="3"/>
  <c r="AD128" i="3"/>
  <c r="AC128" i="3"/>
  <c r="AB128" i="3"/>
  <c r="Z128" i="3"/>
  <c r="Y128" i="3"/>
  <c r="X128" i="3"/>
  <c r="V128" i="3"/>
  <c r="AI127" i="3"/>
  <c r="AG127" i="3"/>
  <c r="AF127" i="3"/>
  <c r="AD127" i="3"/>
  <c r="AC127" i="3"/>
  <c r="AB127" i="3"/>
  <c r="Y127" i="3"/>
  <c r="X127" i="3"/>
  <c r="V127" i="3"/>
  <c r="AJ126" i="3"/>
  <c r="AI126" i="3"/>
  <c r="AG126" i="3"/>
  <c r="AF126" i="3"/>
  <c r="AE126" i="3"/>
  <c r="AD126" i="3"/>
  <c r="AC126" i="3"/>
  <c r="AB126" i="3"/>
  <c r="AA126" i="3"/>
  <c r="Y126" i="3"/>
  <c r="X126" i="3"/>
  <c r="W126" i="3"/>
  <c r="V126" i="3"/>
  <c r="AH126" i="3" s="1"/>
  <c r="AI125" i="3"/>
  <c r="AG125" i="3"/>
  <c r="AF125" i="3"/>
  <c r="AD125" i="3"/>
  <c r="AC125" i="3"/>
  <c r="AB125" i="3"/>
  <c r="Z125" i="3"/>
  <c r="Y125" i="3"/>
  <c r="X125" i="3"/>
  <c r="V125" i="3"/>
  <c r="AI124" i="3"/>
  <c r="AG124" i="3"/>
  <c r="AF124" i="3"/>
  <c r="AE124" i="3"/>
  <c r="AD124" i="3"/>
  <c r="AC124" i="3"/>
  <c r="AB124" i="3"/>
  <c r="AA124" i="3"/>
  <c r="Y124" i="3"/>
  <c r="X124" i="3"/>
  <c r="W124" i="3"/>
  <c r="V124" i="3"/>
  <c r="AJ124" i="3" s="1"/>
  <c r="AI123" i="3"/>
  <c r="AH123" i="3"/>
  <c r="AG123" i="3"/>
  <c r="AF123" i="3"/>
  <c r="AD123" i="3"/>
  <c r="AC123" i="3"/>
  <c r="AB123" i="3"/>
  <c r="Y123" i="3"/>
  <c r="X123" i="3"/>
  <c r="V123" i="3"/>
  <c r="AJ123" i="3" s="1"/>
  <c r="AJ122" i="3"/>
  <c r="AI122" i="3"/>
  <c r="AG122" i="3"/>
  <c r="AF122" i="3"/>
  <c r="AE122" i="3"/>
  <c r="AD122" i="3"/>
  <c r="AC122" i="3"/>
  <c r="AB122" i="3"/>
  <c r="AA122" i="3"/>
  <c r="Y122" i="3"/>
  <c r="X122" i="3"/>
  <c r="W122" i="3"/>
  <c r="V122" i="3"/>
  <c r="AH122" i="3" s="1"/>
  <c r="AJ121" i="3"/>
  <c r="AI121" i="3"/>
  <c r="AG121" i="3"/>
  <c r="AF121" i="3"/>
  <c r="AE121" i="3"/>
  <c r="AD121" i="3"/>
  <c r="AC121" i="3"/>
  <c r="AB121" i="3"/>
  <c r="AA121" i="3"/>
  <c r="Y121" i="3"/>
  <c r="X121" i="3"/>
  <c r="W121" i="3"/>
  <c r="V121" i="3"/>
  <c r="AH121" i="3" s="1"/>
  <c r="AI120" i="3"/>
  <c r="AG120" i="3"/>
  <c r="AF120" i="3"/>
  <c r="AD120" i="3"/>
  <c r="AC120" i="3"/>
  <c r="AB120" i="3"/>
  <c r="Z120" i="3"/>
  <c r="Y120" i="3"/>
  <c r="X120" i="3"/>
  <c r="V120" i="3"/>
  <c r="AI119" i="3"/>
  <c r="AG119" i="3"/>
  <c r="AF119" i="3"/>
  <c r="AD119" i="3"/>
  <c r="AC119" i="3"/>
  <c r="AB119" i="3"/>
  <c r="Y119" i="3"/>
  <c r="X119" i="3"/>
  <c r="V119" i="3"/>
  <c r="AJ118" i="3"/>
  <c r="AI118" i="3"/>
  <c r="AG118" i="3"/>
  <c r="AF118" i="3"/>
  <c r="AE118" i="3"/>
  <c r="AD118" i="3"/>
  <c r="AC118" i="3"/>
  <c r="AB118" i="3"/>
  <c r="AA118" i="3"/>
  <c r="Y118" i="3"/>
  <c r="X118" i="3"/>
  <c r="W118" i="3"/>
  <c r="V118" i="3"/>
  <c r="AH118" i="3" s="1"/>
  <c r="AI117" i="3"/>
  <c r="AG117" i="3"/>
  <c r="AF117" i="3"/>
  <c r="AD117" i="3"/>
  <c r="AC117" i="3"/>
  <c r="AB117" i="3"/>
  <c r="Y117" i="3"/>
  <c r="X117" i="3"/>
  <c r="V117" i="3"/>
  <c r="Z117" i="3" s="1"/>
  <c r="AI116" i="3"/>
  <c r="AG116" i="3"/>
  <c r="AF116" i="3"/>
  <c r="AD116" i="3"/>
  <c r="AC116" i="3"/>
  <c r="AB116" i="3"/>
  <c r="Y116" i="3"/>
  <c r="X116" i="3"/>
  <c r="V116" i="3"/>
  <c r="AI115" i="3"/>
  <c r="AG115" i="3"/>
  <c r="AF115" i="3"/>
  <c r="AD115" i="3"/>
  <c r="AC115" i="3"/>
  <c r="AB115" i="3"/>
  <c r="Y115" i="3"/>
  <c r="X115" i="3"/>
  <c r="V115" i="3"/>
  <c r="W115" i="3" s="1"/>
  <c r="AI114" i="3"/>
  <c r="AG114" i="3"/>
  <c r="AF114" i="3"/>
  <c r="AD114" i="3"/>
  <c r="AC114" i="3"/>
  <c r="AB114" i="3"/>
  <c r="Y114" i="3"/>
  <c r="X114" i="3"/>
  <c r="V114" i="3"/>
  <c r="AI113" i="3"/>
  <c r="AG113" i="3"/>
  <c r="AF113" i="3"/>
  <c r="AD113" i="3"/>
  <c r="AC113" i="3"/>
  <c r="AB113" i="3"/>
  <c r="Y113" i="3"/>
  <c r="X113" i="3"/>
  <c r="V113" i="3"/>
  <c r="AI112" i="3"/>
  <c r="AG112" i="3"/>
  <c r="AF112" i="3"/>
  <c r="AD112" i="3"/>
  <c r="AC112" i="3"/>
  <c r="AB112" i="3"/>
  <c r="Y112" i="3"/>
  <c r="X112" i="3"/>
  <c r="W112" i="3"/>
  <c r="V112" i="3"/>
  <c r="AH112" i="3" s="1"/>
  <c r="AI111" i="3"/>
  <c r="AG111" i="3"/>
  <c r="AF111" i="3"/>
  <c r="AD111" i="3"/>
  <c r="AC111" i="3"/>
  <c r="AB111" i="3"/>
  <c r="Y111" i="3"/>
  <c r="X111" i="3"/>
  <c r="V111" i="3"/>
  <c r="AH111" i="3" s="1"/>
  <c r="AI110" i="3"/>
  <c r="AG110" i="3"/>
  <c r="AF110" i="3"/>
  <c r="AD110" i="3"/>
  <c r="AC110" i="3"/>
  <c r="AB110" i="3"/>
  <c r="Y110" i="3"/>
  <c r="X110" i="3"/>
  <c r="V110" i="3"/>
  <c r="AI109" i="3"/>
  <c r="AG109" i="3"/>
  <c r="AF109" i="3"/>
  <c r="AD109" i="3"/>
  <c r="AC109" i="3"/>
  <c r="AB109" i="3"/>
  <c r="Y109" i="3"/>
  <c r="X109" i="3"/>
  <c r="V109" i="3"/>
  <c r="AJ109" i="3" s="1"/>
  <c r="AI104" i="3"/>
  <c r="AH104" i="3"/>
  <c r="AG104" i="3"/>
  <c r="AF104" i="3"/>
  <c r="AD104" i="3"/>
  <c r="AC104" i="3"/>
  <c r="AB104" i="3"/>
  <c r="Y104" i="3"/>
  <c r="X104" i="3"/>
  <c r="V104" i="3"/>
  <c r="AJ104" i="3" s="1"/>
  <c r="AJ103" i="3"/>
  <c r="AI103" i="3"/>
  <c r="AG103" i="3"/>
  <c r="AF103" i="3"/>
  <c r="AE103" i="3"/>
  <c r="AD103" i="3"/>
  <c r="AC103" i="3"/>
  <c r="AB103" i="3"/>
  <c r="AA103" i="3"/>
  <c r="Y103" i="3"/>
  <c r="X103" i="3"/>
  <c r="W103" i="3"/>
  <c r="V103" i="3"/>
  <c r="AH103" i="3" s="1"/>
  <c r="AJ102" i="3"/>
  <c r="AI102" i="3"/>
  <c r="AG102" i="3"/>
  <c r="AF102" i="3"/>
  <c r="AE102" i="3"/>
  <c r="AD102" i="3"/>
  <c r="AC102" i="3"/>
  <c r="AB102" i="3"/>
  <c r="AA102" i="3"/>
  <c r="Y102" i="3"/>
  <c r="X102" i="3"/>
  <c r="W102" i="3"/>
  <c r="V102" i="3"/>
  <c r="AH102" i="3" s="1"/>
  <c r="AI101" i="3"/>
  <c r="AG101" i="3"/>
  <c r="AF101" i="3"/>
  <c r="AD101" i="3"/>
  <c r="AC101" i="3"/>
  <c r="AB101" i="3"/>
  <c r="Z101" i="3"/>
  <c r="Y101" i="3"/>
  <c r="X101" i="3"/>
  <c r="V101" i="3"/>
  <c r="AJ100" i="3"/>
  <c r="AI100" i="3"/>
  <c r="AG100" i="3"/>
  <c r="AF100" i="3"/>
  <c r="AE100" i="3"/>
  <c r="AD100" i="3"/>
  <c r="AC100" i="3"/>
  <c r="AB100" i="3"/>
  <c r="AA100" i="3"/>
  <c r="Y100" i="3"/>
  <c r="X100" i="3"/>
  <c r="W100" i="3"/>
  <c r="V100" i="3"/>
  <c r="AH100" i="3" s="1"/>
  <c r="AJ99" i="3"/>
  <c r="AI99" i="3"/>
  <c r="AG99" i="3"/>
  <c r="AF99" i="3"/>
  <c r="AE99" i="3"/>
  <c r="AD99" i="3"/>
  <c r="AC99" i="3"/>
  <c r="AB99" i="3"/>
  <c r="AA99" i="3"/>
  <c r="Y99" i="3"/>
  <c r="X99" i="3"/>
  <c r="W99" i="3"/>
  <c r="V99" i="3"/>
  <c r="AH99" i="3" s="1"/>
  <c r="AI98" i="3"/>
  <c r="AG98" i="3"/>
  <c r="AF98" i="3"/>
  <c r="AE98" i="3"/>
  <c r="AD98" i="3"/>
  <c r="AC98" i="3"/>
  <c r="AB98" i="3"/>
  <c r="AA98" i="3"/>
  <c r="Y98" i="3"/>
  <c r="X98" i="3"/>
  <c r="W98" i="3"/>
  <c r="V98" i="3"/>
  <c r="AH98" i="3" s="1"/>
  <c r="AI97" i="3"/>
  <c r="AG97" i="3"/>
  <c r="AF97" i="3"/>
  <c r="AD97" i="3"/>
  <c r="AC97" i="3"/>
  <c r="AB97" i="3"/>
  <c r="Y97" i="3"/>
  <c r="X97" i="3"/>
  <c r="V97" i="3"/>
  <c r="AJ96" i="3"/>
  <c r="AI96" i="3"/>
  <c r="AG96" i="3"/>
  <c r="AF96" i="3"/>
  <c r="AE96" i="3"/>
  <c r="AD96" i="3"/>
  <c r="AC96" i="3"/>
  <c r="AB96" i="3"/>
  <c r="AA96" i="3"/>
  <c r="Y96" i="3"/>
  <c r="X96" i="3"/>
  <c r="W96" i="3"/>
  <c r="V96" i="3"/>
  <c r="AH96" i="3" s="1"/>
  <c r="AJ95" i="3"/>
  <c r="AI95" i="3"/>
  <c r="AG95" i="3"/>
  <c r="AF95" i="3"/>
  <c r="AE95" i="3"/>
  <c r="AD95" i="3"/>
  <c r="AC95" i="3"/>
  <c r="AB95" i="3"/>
  <c r="AA95" i="3"/>
  <c r="Y95" i="3"/>
  <c r="X95" i="3"/>
  <c r="W95" i="3"/>
  <c r="V95" i="3"/>
  <c r="AH95" i="3" s="1"/>
  <c r="AI94" i="3"/>
  <c r="AG94" i="3"/>
  <c r="AF94" i="3"/>
  <c r="AE94" i="3"/>
  <c r="AD94" i="3"/>
  <c r="AC94" i="3"/>
  <c r="AB94" i="3"/>
  <c r="AA94" i="3"/>
  <c r="Y94" i="3"/>
  <c r="X94" i="3"/>
  <c r="W94" i="3"/>
  <c r="V94" i="3"/>
  <c r="AH94" i="3" s="1"/>
  <c r="AI93" i="3"/>
  <c r="AH93" i="3"/>
  <c r="AG93" i="3"/>
  <c r="AF93" i="3"/>
  <c r="AD93" i="3"/>
  <c r="AC93" i="3"/>
  <c r="AB93" i="3"/>
  <c r="Z93" i="3"/>
  <c r="Y93" i="3"/>
  <c r="X93" i="3"/>
  <c r="V93" i="3"/>
  <c r="AJ92" i="3"/>
  <c r="AI92" i="3"/>
  <c r="AG92" i="3"/>
  <c r="AF92" i="3"/>
  <c r="AE92" i="3"/>
  <c r="AD92" i="3"/>
  <c r="AC92" i="3"/>
  <c r="AB92" i="3"/>
  <c r="AA92" i="3"/>
  <c r="Y92" i="3"/>
  <c r="X92" i="3"/>
  <c r="W92" i="3"/>
  <c r="V92" i="3"/>
  <c r="AH92" i="3" s="1"/>
  <c r="AJ91" i="3"/>
  <c r="AI91" i="3"/>
  <c r="AG91" i="3"/>
  <c r="AF91" i="3"/>
  <c r="AE91" i="3"/>
  <c r="AD91" i="3"/>
  <c r="AC91" i="3"/>
  <c r="AB91" i="3"/>
  <c r="AA91" i="3"/>
  <c r="Y91" i="3"/>
  <c r="X91" i="3"/>
  <c r="W91" i="3"/>
  <c r="V91" i="3"/>
  <c r="AH91" i="3" s="1"/>
  <c r="AI90" i="3"/>
  <c r="AG90" i="3"/>
  <c r="AF90" i="3"/>
  <c r="AE90" i="3"/>
  <c r="AD90" i="3"/>
  <c r="AC90" i="3"/>
  <c r="AB90" i="3"/>
  <c r="AA90" i="3"/>
  <c r="Y90" i="3"/>
  <c r="X90" i="3"/>
  <c r="W90" i="3"/>
  <c r="V90" i="3"/>
  <c r="AH90" i="3" s="1"/>
  <c r="AI89" i="3"/>
  <c r="AG89" i="3"/>
  <c r="AF89" i="3"/>
  <c r="AD89" i="3"/>
  <c r="AC89" i="3"/>
  <c r="AB89" i="3"/>
  <c r="Z89" i="3"/>
  <c r="Y89" i="3"/>
  <c r="X89" i="3"/>
  <c r="V89" i="3"/>
  <c r="AJ88" i="3"/>
  <c r="AV217" i="3" s="1"/>
  <c r="AV218" i="3" s="1"/>
  <c r="AI88" i="3"/>
  <c r="AG88" i="3"/>
  <c r="AF88" i="3"/>
  <c r="AE88" i="3"/>
  <c r="AT217" i="3" s="1"/>
  <c r="AT218" i="3" s="1"/>
  <c r="AD88" i="3"/>
  <c r="AC88" i="3"/>
  <c r="AB88" i="3"/>
  <c r="AS217" i="3" s="1"/>
  <c r="AS218" i="3" s="1"/>
  <c r="AA88" i="3"/>
  <c r="AR217" i="3" s="1"/>
  <c r="AR218" i="3" s="1"/>
  <c r="Y88" i="3"/>
  <c r="X88" i="3"/>
  <c r="W88" i="3"/>
  <c r="V88" i="3"/>
  <c r="AH88" i="3" s="1"/>
  <c r="AU217" i="3" s="1"/>
  <c r="AU218" i="3" s="1"/>
  <c r="AJ87" i="3"/>
  <c r="AI87" i="3"/>
  <c r="AG87" i="3"/>
  <c r="AF87" i="3"/>
  <c r="AE87" i="3"/>
  <c r="AD87" i="3"/>
  <c r="AC87" i="3"/>
  <c r="AB87" i="3"/>
  <c r="AA87" i="3"/>
  <c r="Y87" i="3"/>
  <c r="X87" i="3"/>
  <c r="W87" i="3"/>
  <c r="V87" i="3"/>
  <c r="AH87" i="3" s="1"/>
  <c r="AI86" i="3"/>
  <c r="AG86" i="3"/>
  <c r="AF86" i="3"/>
  <c r="AE86" i="3"/>
  <c r="AD86" i="3"/>
  <c r="AC86" i="3"/>
  <c r="AB86" i="3"/>
  <c r="AA86" i="3"/>
  <c r="Y86" i="3"/>
  <c r="X86" i="3"/>
  <c r="W86" i="3"/>
  <c r="V86" i="3"/>
  <c r="AH86" i="3" s="1"/>
  <c r="AI85" i="3"/>
  <c r="AG85" i="3"/>
  <c r="AF85" i="3"/>
  <c r="AD85" i="3"/>
  <c r="AC85" i="3"/>
  <c r="AB85" i="3"/>
  <c r="Z85" i="3"/>
  <c r="Y85" i="3"/>
  <c r="X85" i="3"/>
  <c r="V85" i="3"/>
  <c r="AJ84" i="3"/>
  <c r="AI84" i="3"/>
  <c r="AG84" i="3"/>
  <c r="AF84" i="3"/>
  <c r="AE84" i="3"/>
  <c r="AD84" i="3"/>
  <c r="AC84" i="3"/>
  <c r="AB84" i="3"/>
  <c r="AA84" i="3"/>
  <c r="Y84" i="3"/>
  <c r="X84" i="3"/>
  <c r="W84" i="3"/>
  <c r="V84" i="3"/>
  <c r="AH84" i="3" s="1"/>
  <c r="AJ83" i="3"/>
  <c r="AI83" i="3"/>
  <c r="AG83" i="3"/>
  <c r="AF83" i="3"/>
  <c r="AE83" i="3"/>
  <c r="AD83" i="3"/>
  <c r="AC83" i="3"/>
  <c r="AB83" i="3"/>
  <c r="AA83" i="3"/>
  <c r="Y83" i="3"/>
  <c r="X83" i="3"/>
  <c r="W83" i="3"/>
  <c r="V83" i="3"/>
  <c r="AH83" i="3" s="1"/>
  <c r="AI82" i="3"/>
  <c r="AG82" i="3"/>
  <c r="AF82" i="3"/>
  <c r="AD82" i="3"/>
  <c r="AC82" i="3"/>
  <c r="AB82" i="3"/>
  <c r="Y82" i="3"/>
  <c r="X82" i="3"/>
  <c r="V82" i="3"/>
  <c r="AI81" i="3"/>
  <c r="AH81" i="3"/>
  <c r="AG81" i="3"/>
  <c r="AF81" i="3"/>
  <c r="AD81" i="3"/>
  <c r="AC81" i="3"/>
  <c r="AB81" i="3"/>
  <c r="Z81" i="3"/>
  <c r="Y81" i="3"/>
  <c r="X81" i="3"/>
  <c r="V81" i="3"/>
  <c r="AJ80" i="3"/>
  <c r="AI80" i="3"/>
  <c r="AG80" i="3"/>
  <c r="AF80" i="3"/>
  <c r="AE80" i="3"/>
  <c r="AD80" i="3"/>
  <c r="AC80" i="3"/>
  <c r="AB80" i="3"/>
  <c r="AA80" i="3"/>
  <c r="Y80" i="3"/>
  <c r="X80" i="3"/>
  <c r="W80" i="3"/>
  <c r="V80" i="3"/>
  <c r="AH80" i="3" s="1"/>
  <c r="AJ79" i="3"/>
  <c r="AI79" i="3"/>
  <c r="AG79" i="3"/>
  <c r="AF79" i="3"/>
  <c r="AE79" i="3"/>
  <c r="AD79" i="3"/>
  <c r="AC79" i="3"/>
  <c r="AB79" i="3"/>
  <c r="AA79" i="3"/>
  <c r="Y79" i="3"/>
  <c r="X79" i="3"/>
  <c r="W79" i="3"/>
  <c r="V79" i="3"/>
  <c r="AH79" i="3" s="1"/>
  <c r="AI78" i="3"/>
  <c r="AG78" i="3"/>
  <c r="AF78" i="3"/>
  <c r="AE78" i="3"/>
  <c r="AD78" i="3"/>
  <c r="AC78" i="3"/>
  <c r="AB78" i="3"/>
  <c r="AA78" i="3"/>
  <c r="Y78" i="3"/>
  <c r="X78" i="3"/>
  <c r="W78" i="3"/>
  <c r="V78" i="3"/>
  <c r="AJ78" i="3" s="1"/>
  <c r="AI77" i="3"/>
  <c r="AG77" i="3"/>
  <c r="AF77" i="3"/>
  <c r="AD77" i="3"/>
  <c r="AC77" i="3"/>
  <c r="AB77" i="3"/>
  <c r="Y77" i="3"/>
  <c r="X77" i="3"/>
  <c r="V77" i="3"/>
  <c r="AJ76" i="3"/>
  <c r="AI76" i="3"/>
  <c r="AG76" i="3"/>
  <c r="AF76" i="3"/>
  <c r="AE76" i="3"/>
  <c r="AD76" i="3"/>
  <c r="AC76" i="3"/>
  <c r="AB76" i="3"/>
  <c r="AA76" i="3"/>
  <c r="Y76" i="3"/>
  <c r="X76" i="3"/>
  <c r="W76" i="3"/>
  <c r="V76" i="3"/>
  <c r="AH76" i="3" s="1"/>
  <c r="AJ75" i="3"/>
  <c r="AI75" i="3"/>
  <c r="AG75" i="3"/>
  <c r="AF75" i="3"/>
  <c r="AE75" i="3"/>
  <c r="AD75" i="3"/>
  <c r="AC75" i="3"/>
  <c r="AB75" i="3"/>
  <c r="AA75" i="3"/>
  <c r="Y75" i="3"/>
  <c r="X75" i="3"/>
  <c r="W75" i="3"/>
  <c r="V75" i="3"/>
  <c r="AH75" i="3" s="1"/>
  <c r="AI74" i="3"/>
  <c r="AG74" i="3"/>
  <c r="AF74" i="3"/>
  <c r="AD74" i="3"/>
  <c r="AC74" i="3"/>
  <c r="AB74" i="3"/>
  <c r="Z74" i="3"/>
  <c r="Y74" i="3"/>
  <c r="X74" i="3"/>
  <c r="V74" i="3"/>
  <c r="AI73" i="3"/>
  <c r="AG73" i="3"/>
  <c r="AF73" i="3"/>
  <c r="AD73" i="3"/>
  <c r="AC73" i="3"/>
  <c r="AB73" i="3"/>
  <c r="Z73" i="3"/>
  <c r="Y73" i="3"/>
  <c r="X73" i="3"/>
  <c r="V73" i="3"/>
  <c r="AJ72" i="3"/>
  <c r="AI72" i="3"/>
  <c r="AG72" i="3"/>
  <c r="AF72" i="3"/>
  <c r="AE72" i="3"/>
  <c r="AD72" i="3"/>
  <c r="AC72" i="3"/>
  <c r="AB72" i="3"/>
  <c r="AA72" i="3"/>
  <c r="Y72" i="3"/>
  <c r="X72" i="3"/>
  <c r="W72" i="3"/>
  <c r="V72" i="3"/>
  <c r="AH72" i="3" s="1"/>
  <c r="AJ71" i="3"/>
  <c r="AI71" i="3"/>
  <c r="AG71" i="3"/>
  <c r="AF71" i="3"/>
  <c r="AE71" i="3"/>
  <c r="AD71" i="3"/>
  <c r="AC71" i="3"/>
  <c r="AB71" i="3"/>
  <c r="AA71" i="3"/>
  <c r="Y71" i="3"/>
  <c r="X71" i="3"/>
  <c r="W71" i="3"/>
  <c r="V71" i="3"/>
  <c r="AH71" i="3" s="1"/>
  <c r="AI70" i="3"/>
  <c r="AG70" i="3"/>
  <c r="AF70" i="3"/>
  <c r="AD70" i="3"/>
  <c r="AC70" i="3"/>
  <c r="AB70" i="3"/>
  <c r="Y70" i="3"/>
  <c r="X70" i="3"/>
  <c r="V70" i="3"/>
  <c r="AJ70" i="3" s="1"/>
  <c r="AI69" i="3"/>
  <c r="AG69" i="3"/>
  <c r="AF69" i="3"/>
  <c r="AD69" i="3"/>
  <c r="AC69" i="3"/>
  <c r="AB69" i="3"/>
  <c r="Z69" i="3"/>
  <c r="Y69" i="3"/>
  <c r="X69" i="3"/>
  <c r="V69" i="3"/>
  <c r="AJ68" i="3"/>
  <c r="AI68" i="3"/>
  <c r="AG68" i="3"/>
  <c r="AF68" i="3"/>
  <c r="AE68" i="3"/>
  <c r="AD68" i="3"/>
  <c r="AC68" i="3"/>
  <c r="AB68" i="3"/>
  <c r="AA68" i="3"/>
  <c r="Y68" i="3"/>
  <c r="X68" i="3"/>
  <c r="W68" i="3"/>
  <c r="V68" i="3"/>
  <c r="AH68" i="3" s="1"/>
  <c r="AJ67" i="3"/>
  <c r="AI67" i="3"/>
  <c r="AG67" i="3"/>
  <c r="AF67" i="3"/>
  <c r="AE67" i="3"/>
  <c r="AD67" i="3"/>
  <c r="AC67" i="3"/>
  <c r="AB67" i="3"/>
  <c r="AA67" i="3"/>
  <c r="Y67" i="3"/>
  <c r="X67" i="3"/>
  <c r="W67" i="3"/>
  <c r="V67" i="3"/>
  <c r="AH67" i="3" s="1"/>
  <c r="AI66" i="3"/>
  <c r="AG66" i="3"/>
  <c r="AF66" i="3"/>
  <c r="AD66" i="3"/>
  <c r="AC66" i="3"/>
  <c r="AB66" i="3"/>
  <c r="Y66" i="3"/>
  <c r="X66" i="3"/>
  <c r="V66" i="3"/>
  <c r="AJ66" i="3" s="1"/>
  <c r="AI65" i="3"/>
  <c r="AG65" i="3"/>
  <c r="AF65" i="3"/>
  <c r="AD65" i="3"/>
  <c r="AC65" i="3"/>
  <c r="AB65" i="3"/>
  <c r="Y65" i="3"/>
  <c r="X65" i="3"/>
  <c r="V65" i="3"/>
  <c r="AI64" i="3"/>
  <c r="AG64" i="3"/>
  <c r="AF64" i="3"/>
  <c r="AD64" i="3"/>
  <c r="AC64" i="3"/>
  <c r="AB64" i="3"/>
  <c r="Y64" i="3"/>
  <c r="X64" i="3"/>
  <c r="V64" i="3"/>
  <c r="AI63" i="3"/>
  <c r="AG63" i="3"/>
  <c r="AF63" i="3"/>
  <c r="AD63" i="3"/>
  <c r="AC63" i="3"/>
  <c r="AB63" i="3"/>
  <c r="Y63" i="3"/>
  <c r="X63" i="3"/>
  <c r="V63" i="3"/>
  <c r="AI62" i="3"/>
  <c r="AG62" i="3"/>
  <c r="AF62" i="3"/>
  <c r="AD62" i="3"/>
  <c r="AC62" i="3"/>
  <c r="AB62" i="3"/>
  <c r="Y62" i="3"/>
  <c r="X62" i="3"/>
  <c r="V62" i="3"/>
  <c r="AH62" i="3" s="1"/>
  <c r="AI61" i="3"/>
  <c r="AG61" i="3"/>
  <c r="AF61" i="3"/>
  <c r="AD61" i="3"/>
  <c r="AC61" i="3"/>
  <c r="AB61" i="3"/>
  <c r="Y61" i="3"/>
  <c r="X61" i="3"/>
  <c r="V61" i="3"/>
  <c r="AH61" i="3" s="1"/>
  <c r="AI60" i="3"/>
  <c r="AG60" i="3"/>
  <c r="AF60" i="3"/>
  <c r="AD60" i="3"/>
  <c r="AC60" i="3"/>
  <c r="AB60" i="3"/>
  <c r="Y60" i="3"/>
  <c r="X60" i="3"/>
  <c r="V60" i="3"/>
  <c r="AI59" i="3"/>
  <c r="AG59" i="3"/>
  <c r="AF59" i="3"/>
  <c r="AD59" i="3"/>
  <c r="AC59" i="3"/>
  <c r="AB59" i="3"/>
  <c r="Y59" i="3"/>
  <c r="X59" i="3"/>
  <c r="V59" i="3"/>
  <c r="AI58" i="3"/>
  <c r="AG58" i="3"/>
  <c r="AF58" i="3"/>
  <c r="AD58" i="3"/>
  <c r="AC58" i="3"/>
  <c r="AB58" i="3"/>
  <c r="Y58" i="3"/>
  <c r="X58" i="3"/>
  <c r="V58" i="3"/>
  <c r="AH58" i="3" s="1"/>
  <c r="AI53" i="3"/>
  <c r="AG53" i="3"/>
  <c r="AF53" i="3"/>
  <c r="AD53" i="3"/>
  <c r="AC53" i="3"/>
  <c r="AB53" i="3"/>
  <c r="Y53" i="3"/>
  <c r="X53" i="3"/>
  <c r="AH53" i="3"/>
  <c r="AI52" i="3"/>
  <c r="AG52" i="3"/>
  <c r="AF52" i="3"/>
  <c r="AD52" i="3"/>
  <c r="AC52" i="3"/>
  <c r="AB52" i="3"/>
  <c r="Y52" i="3"/>
  <c r="X52" i="3"/>
  <c r="AJ52" i="3"/>
  <c r="AI51" i="3"/>
  <c r="AG51" i="3"/>
  <c r="AF51" i="3"/>
  <c r="AD51" i="3"/>
  <c r="AC51" i="3"/>
  <c r="AB51" i="3"/>
  <c r="Y51" i="3"/>
  <c r="X51" i="3"/>
  <c r="AJ51" i="3"/>
  <c r="AI50" i="3"/>
  <c r="AG50" i="3"/>
  <c r="AF50" i="3"/>
  <c r="AD50" i="3"/>
  <c r="AC50" i="3"/>
  <c r="AB50" i="3"/>
  <c r="Y50" i="3"/>
  <c r="X50" i="3"/>
  <c r="AJ50" i="3"/>
  <c r="AI49" i="3"/>
  <c r="AG49" i="3"/>
  <c r="AF49" i="3"/>
  <c r="AH49" i="3" s="1"/>
  <c r="AD49" i="3"/>
  <c r="AC49" i="3"/>
  <c r="AB49" i="3"/>
  <c r="Y49" i="3"/>
  <c r="X49" i="3"/>
  <c r="AI48" i="3"/>
  <c r="AG48" i="3"/>
  <c r="AF48" i="3"/>
  <c r="AD48" i="3"/>
  <c r="AC48" i="3"/>
  <c r="AB48" i="3"/>
  <c r="Y48" i="3"/>
  <c r="X48" i="3"/>
  <c r="AH48" i="3"/>
  <c r="AI47" i="3"/>
  <c r="AG47" i="3"/>
  <c r="AF47" i="3"/>
  <c r="AD47" i="3"/>
  <c r="AC47" i="3"/>
  <c r="AB47" i="3"/>
  <c r="Y47" i="3"/>
  <c r="X47" i="3"/>
  <c r="AJ47" i="3"/>
  <c r="AI46" i="3"/>
  <c r="AG46" i="3"/>
  <c r="AF46" i="3"/>
  <c r="AD46" i="3"/>
  <c r="AC46" i="3"/>
  <c r="AB46" i="3"/>
  <c r="Y46" i="3"/>
  <c r="X46" i="3"/>
  <c r="AJ46" i="3"/>
  <c r="AI45" i="3"/>
  <c r="AG45" i="3"/>
  <c r="AF45" i="3"/>
  <c r="AD45" i="3"/>
  <c r="AC45" i="3"/>
  <c r="AB45" i="3"/>
  <c r="Y45" i="3"/>
  <c r="X45" i="3"/>
  <c r="AH45" i="3"/>
  <c r="AI44" i="3"/>
  <c r="AG44" i="3"/>
  <c r="AF44" i="3"/>
  <c r="AD44" i="3"/>
  <c r="AC44" i="3"/>
  <c r="AB44" i="3"/>
  <c r="Y44" i="3"/>
  <c r="X44" i="3"/>
  <c r="AJ44" i="3"/>
  <c r="AI43" i="3"/>
  <c r="AG43" i="3"/>
  <c r="AF43" i="3"/>
  <c r="AD43" i="3"/>
  <c r="AC43" i="3"/>
  <c r="AB43" i="3"/>
  <c r="Y43" i="3"/>
  <c r="X43" i="3"/>
  <c r="AI42" i="3"/>
  <c r="AG42" i="3"/>
  <c r="AF42" i="3"/>
  <c r="AD42" i="3"/>
  <c r="AC42" i="3"/>
  <c r="AB42" i="3"/>
  <c r="Y42" i="3"/>
  <c r="X42" i="3"/>
  <c r="AJ42" i="3"/>
  <c r="AI41" i="3"/>
  <c r="AG41" i="3"/>
  <c r="AF41" i="3"/>
  <c r="AD41" i="3"/>
  <c r="AC41" i="3"/>
  <c r="AB41" i="3"/>
  <c r="Y41" i="3"/>
  <c r="X41" i="3"/>
  <c r="AH41" i="3"/>
  <c r="AI40" i="3"/>
  <c r="AG40" i="3"/>
  <c r="AF40" i="3"/>
  <c r="AD40" i="3"/>
  <c r="AC40" i="3"/>
  <c r="AB40" i="3"/>
  <c r="Y40" i="3"/>
  <c r="X40" i="3"/>
  <c r="AH40" i="3"/>
  <c r="AI39" i="3"/>
  <c r="AG39" i="3"/>
  <c r="AF39" i="3"/>
  <c r="AD39" i="3"/>
  <c r="AC39" i="3"/>
  <c r="AB39" i="3"/>
  <c r="Y39" i="3"/>
  <c r="X39" i="3"/>
  <c r="AJ39" i="3"/>
  <c r="AI38" i="3"/>
  <c r="AG38" i="3"/>
  <c r="AF38" i="3"/>
  <c r="AD38" i="3"/>
  <c r="AC38" i="3"/>
  <c r="AB38" i="3"/>
  <c r="Y38" i="3"/>
  <c r="X38" i="3"/>
  <c r="AJ38" i="3"/>
  <c r="AI37" i="3"/>
  <c r="AG37" i="3"/>
  <c r="AF37" i="3"/>
  <c r="AD37" i="3"/>
  <c r="AC37" i="3"/>
  <c r="AB37" i="3"/>
  <c r="Y37" i="3"/>
  <c r="X37" i="3"/>
  <c r="W37" i="3"/>
  <c r="AH37" i="3"/>
  <c r="AI36" i="3"/>
  <c r="AG36" i="3"/>
  <c r="AF36" i="3"/>
  <c r="AD36" i="3"/>
  <c r="AC36" i="3"/>
  <c r="AB36" i="3"/>
  <c r="Y36" i="3"/>
  <c r="X36" i="3"/>
  <c r="AJ36" i="3"/>
  <c r="AI35" i="3"/>
  <c r="AG35" i="3"/>
  <c r="AF35" i="3"/>
  <c r="AD35" i="3"/>
  <c r="AC35" i="3"/>
  <c r="AB35" i="3"/>
  <c r="Y35" i="3"/>
  <c r="X35" i="3"/>
  <c r="W35" i="3"/>
  <c r="AJ35" i="3"/>
  <c r="AI34" i="3"/>
  <c r="AG34" i="3"/>
  <c r="AF34" i="3"/>
  <c r="AD34" i="3"/>
  <c r="AC34" i="3"/>
  <c r="AB34" i="3"/>
  <c r="Y34" i="3"/>
  <c r="X34" i="3"/>
  <c r="AJ34" i="3"/>
  <c r="AI33" i="3"/>
  <c r="AG33" i="3"/>
  <c r="AF33" i="3"/>
  <c r="AD33" i="3"/>
  <c r="AC33" i="3"/>
  <c r="AB33" i="3"/>
  <c r="Y33" i="3"/>
  <c r="X33" i="3"/>
  <c r="AH33" i="3"/>
  <c r="AI32" i="3"/>
  <c r="AG32" i="3"/>
  <c r="AF32" i="3"/>
  <c r="AD32" i="3"/>
  <c r="AC32" i="3"/>
  <c r="AB32" i="3"/>
  <c r="Y32" i="3"/>
  <c r="X32" i="3"/>
  <c r="AH32" i="3"/>
  <c r="AI31" i="3"/>
  <c r="AG31" i="3"/>
  <c r="AF31" i="3"/>
  <c r="AD31" i="3"/>
  <c r="AC31" i="3"/>
  <c r="AB31" i="3"/>
  <c r="Y31" i="3"/>
  <c r="X31" i="3"/>
  <c r="AJ31" i="3"/>
  <c r="AI30" i="3"/>
  <c r="AG30" i="3"/>
  <c r="AF30" i="3"/>
  <c r="AD30" i="3"/>
  <c r="AC30" i="3"/>
  <c r="AB30" i="3"/>
  <c r="Y30" i="3"/>
  <c r="X30" i="3"/>
  <c r="AH30" i="3"/>
  <c r="AI29" i="3"/>
  <c r="AG29" i="3"/>
  <c r="AF29" i="3"/>
  <c r="AD29" i="3"/>
  <c r="AC29" i="3"/>
  <c r="AB29" i="3"/>
  <c r="Y29" i="3"/>
  <c r="X29" i="3"/>
  <c r="AH29" i="3"/>
  <c r="AI28" i="3"/>
  <c r="AG28" i="3"/>
  <c r="AF28" i="3"/>
  <c r="AD28" i="3"/>
  <c r="AC28" i="3"/>
  <c r="AB28" i="3"/>
  <c r="Y28" i="3"/>
  <c r="X28" i="3"/>
  <c r="AJ28" i="3"/>
  <c r="AI27" i="3"/>
  <c r="AG27" i="3"/>
  <c r="AF27" i="3"/>
  <c r="AD27" i="3"/>
  <c r="AC27" i="3"/>
  <c r="AB27" i="3"/>
  <c r="Y27" i="3"/>
  <c r="X27" i="3"/>
  <c r="AJ27" i="3"/>
  <c r="AI26" i="3"/>
  <c r="AG26" i="3"/>
  <c r="AF26" i="3"/>
  <c r="AD26" i="3"/>
  <c r="AC26" i="3"/>
  <c r="AB26" i="3"/>
  <c r="Y26" i="3"/>
  <c r="X26" i="3"/>
  <c r="AJ26" i="3"/>
  <c r="AI25" i="3"/>
  <c r="AG25" i="3"/>
  <c r="AF25" i="3"/>
  <c r="AD25" i="3"/>
  <c r="AC25" i="3"/>
  <c r="AB25" i="3"/>
  <c r="Y25" i="3"/>
  <c r="X25" i="3"/>
  <c r="Z25" i="3"/>
  <c r="AI24" i="3"/>
  <c r="AG24" i="3"/>
  <c r="AF24" i="3"/>
  <c r="AD24" i="3"/>
  <c r="AC24" i="3"/>
  <c r="AB24" i="3"/>
  <c r="Y24" i="3"/>
  <c r="X24" i="3"/>
  <c r="AJ24" i="3"/>
  <c r="AI23" i="3"/>
  <c r="AG23" i="3"/>
  <c r="AF23" i="3"/>
  <c r="AD23" i="3"/>
  <c r="AC23" i="3"/>
  <c r="AB23" i="3"/>
  <c r="Y23" i="3"/>
  <c r="X23" i="3"/>
  <c r="AI22" i="3"/>
  <c r="AG22" i="3"/>
  <c r="AF22" i="3"/>
  <c r="AD22" i="3"/>
  <c r="AC22" i="3"/>
  <c r="AB22" i="3"/>
  <c r="Y22" i="3"/>
  <c r="X22" i="3"/>
  <c r="AH22" i="3"/>
  <c r="AI21" i="3"/>
  <c r="AG21" i="3"/>
  <c r="AF21" i="3"/>
  <c r="AD21" i="3"/>
  <c r="AC21" i="3"/>
  <c r="AB21" i="3"/>
  <c r="Y21" i="3"/>
  <c r="X21" i="3"/>
  <c r="AH21" i="3"/>
  <c r="AI20" i="3"/>
  <c r="AG20" i="3"/>
  <c r="AF20" i="3"/>
  <c r="AD20" i="3"/>
  <c r="AC20" i="3"/>
  <c r="AB20" i="3"/>
  <c r="Y20" i="3"/>
  <c r="X20" i="3"/>
  <c r="AH20" i="3"/>
  <c r="AI19" i="3"/>
  <c r="AG19" i="3"/>
  <c r="AF19" i="3"/>
  <c r="AD19" i="3"/>
  <c r="AC19" i="3"/>
  <c r="AB19" i="3"/>
  <c r="Y19" i="3"/>
  <c r="X19" i="3"/>
  <c r="AJ19" i="3"/>
  <c r="AV18" i="3"/>
  <c r="AS18" i="3"/>
  <c r="AI18" i="3"/>
  <c r="AG18" i="3"/>
  <c r="AF18" i="3"/>
  <c r="AD18" i="3"/>
  <c r="AC18" i="3"/>
  <c r="AB18" i="3"/>
  <c r="Y18" i="3"/>
  <c r="X18" i="3"/>
  <c r="W18" i="3"/>
  <c r="AH18" i="3"/>
  <c r="AV17" i="3"/>
  <c r="AU17" i="3"/>
  <c r="AT17" i="3"/>
  <c r="AT18" i="3" s="1"/>
  <c r="AS17" i="3"/>
  <c r="AI17" i="3"/>
  <c r="AG17" i="3"/>
  <c r="AF17" i="3"/>
  <c r="AD17" i="3"/>
  <c r="AC17" i="3"/>
  <c r="AB17" i="3"/>
  <c r="Y17" i="3"/>
  <c r="X17" i="3"/>
  <c r="AJ17" i="3"/>
  <c r="AV16" i="3"/>
  <c r="AU16" i="3"/>
  <c r="AT16" i="3"/>
  <c r="AS16" i="3"/>
  <c r="AR16" i="3"/>
  <c r="AI16" i="3"/>
  <c r="AG16" i="3"/>
  <c r="AF16" i="3"/>
  <c r="AD16" i="3"/>
  <c r="AC16" i="3"/>
  <c r="AB16" i="3"/>
  <c r="Y16" i="3"/>
  <c r="X16" i="3"/>
  <c r="Z16" i="3"/>
  <c r="AV15" i="3"/>
  <c r="AU15" i="3"/>
  <c r="AT15" i="3"/>
  <c r="AS15" i="3"/>
  <c r="AR15" i="3"/>
  <c r="AI15" i="3"/>
  <c r="AG15" i="3"/>
  <c r="AF15" i="3"/>
  <c r="AD15" i="3"/>
  <c r="AC15" i="3"/>
  <c r="AB15" i="3"/>
  <c r="Y15" i="3"/>
  <c r="X15" i="3"/>
  <c r="AI14" i="3"/>
  <c r="AG14" i="3"/>
  <c r="AF14" i="3"/>
  <c r="AD14" i="3"/>
  <c r="AC14" i="3"/>
  <c r="AB14" i="3"/>
  <c r="Y14" i="3"/>
  <c r="X14" i="3"/>
  <c r="AH14" i="3"/>
  <c r="AI13" i="3"/>
  <c r="AG13" i="3"/>
  <c r="AF13" i="3"/>
  <c r="AD13" i="3"/>
  <c r="AC13" i="3"/>
  <c r="AB13" i="3"/>
  <c r="Y13" i="3"/>
  <c r="X13" i="3"/>
  <c r="AH13" i="3"/>
  <c r="AI12" i="3"/>
  <c r="AG12" i="3"/>
  <c r="AF12" i="3"/>
  <c r="AH12" i="3" s="1"/>
  <c r="AD12" i="3"/>
  <c r="AC12" i="3"/>
  <c r="AB12" i="3"/>
  <c r="Y12" i="3"/>
  <c r="X12" i="3"/>
  <c r="AI11" i="3"/>
  <c r="AG11" i="3"/>
  <c r="AF11" i="3"/>
  <c r="AD11" i="3"/>
  <c r="AC11" i="3"/>
  <c r="Y11" i="3"/>
  <c r="X11" i="3"/>
  <c r="AI10" i="3"/>
  <c r="AG10" i="3"/>
  <c r="AF10" i="3"/>
  <c r="AD10" i="3"/>
  <c r="AC10" i="3"/>
  <c r="AB10" i="3"/>
  <c r="Y10" i="3"/>
  <c r="X10" i="3"/>
  <c r="AH10" i="3"/>
  <c r="AI9" i="3"/>
  <c r="AG9" i="3"/>
  <c r="AF9" i="3"/>
  <c r="AD9" i="3"/>
  <c r="AC9" i="3"/>
  <c r="AB9" i="3"/>
  <c r="Y9" i="3"/>
  <c r="X9" i="3"/>
  <c r="AI8" i="3"/>
  <c r="AG8" i="3"/>
  <c r="AF8" i="3"/>
  <c r="AD8" i="3"/>
  <c r="AC8" i="3"/>
  <c r="AB8" i="3"/>
  <c r="Y8" i="3"/>
  <c r="X8" i="3"/>
  <c r="AI7" i="3"/>
  <c r="AG7" i="3"/>
  <c r="AF7" i="3"/>
  <c r="AD7" i="3"/>
  <c r="AC7" i="3"/>
  <c r="AB7" i="3"/>
  <c r="Y7" i="3"/>
  <c r="X7" i="3"/>
  <c r="AH7" i="3"/>
  <c r="AS229" i="2"/>
  <c r="AS228" i="2"/>
  <c r="AS227" i="2"/>
  <c r="AS226" i="2"/>
  <c r="AS225" i="2"/>
  <c r="AV229" i="2"/>
  <c r="AV228" i="2"/>
  <c r="AV227" i="2"/>
  <c r="AV226" i="2"/>
  <c r="AV225" i="2"/>
  <c r="AP165" i="2"/>
  <c r="AO165" i="2"/>
  <c r="AN165" i="2"/>
  <c r="AM165" i="2"/>
  <c r="AL165" i="2"/>
  <c r="AP114" i="2"/>
  <c r="AO114" i="2"/>
  <c r="AN114" i="2"/>
  <c r="AM114" i="2"/>
  <c r="AL114" i="2"/>
  <c r="AL63" i="2"/>
  <c r="AU230" i="2"/>
  <c r="AV230" i="2" s="1"/>
  <c r="AI257" i="2"/>
  <c r="AG257" i="2"/>
  <c r="AF257" i="2"/>
  <c r="AD257" i="2"/>
  <c r="AC257" i="2"/>
  <c r="AB257" i="2"/>
  <c r="Y257" i="2"/>
  <c r="X257" i="2"/>
  <c r="V257" i="2"/>
  <c r="AJ257" i="2" s="1"/>
  <c r="AI256" i="2"/>
  <c r="AG256" i="2"/>
  <c r="AF256" i="2"/>
  <c r="AD256" i="2"/>
  <c r="AC256" i="2"/>
  <c r="AB256" i="2"/>
  <c r="Y256" i="2"/>
  <c r="X256" i="2"/>
  <c r="V256" i="2"/>
  <c r="AJ256" i="2" s="1"/>
  <c r="AI255" i="2"/>
  <c r="AG255" i="2"/>
  <c r="AF255" i="2"/>
  <c r="AD255" i="2"/>
  <c r="AC255" i="2"/>
  <c r="AB255" i="2"/>
  <c r="Y255" i="2"/>
  <c r="X255" i="2"/>
  <c r="V255" i="2"/>
  <c r="AE255" i="2" s="1"/>
  <c r="AI254" i="2"/>
  <c r="AG254" i="2"/>
  <c r="AF254" i="2"/>
  <c r="AD254" i="2"/>
  <c r="AC254" i="2"/>
  <c r="AB254" i="2"/>
  <c r="Y254" i="2"/>
  <c r="X254" i="2"/>
  <c r="V254" i="2"/>
  <c r="AH254" i="2" s="1"/>
  <c r="AI253" i="2"/>
  <c r="AG253" i="2"/>
  <c r="AF253" i="2"/>
  <c r="AD253" i="2"/>
  <c r="AC253" i="2"/>
  <c r="AB253" i="2"/>
  <c r="Y253" i="2"/>
  <c r="X253" i="2"/>
  <c r="V253" i="2"/>
  <c r="AE253" i="2" s="1"/>
  <c r="AI252" i="2"/>
  <c r="AG252" i="2"/>
  <c r="AF252" i="2"/>
  <c r="AD252" i="2"/>
  <c r="AC252" i="2"/>
  <c r="AB252" i="2"/>
  <c r="Y252" i="2"/>
  <c r="X252" i="2"/>
  <c r="V252" i="2"/>
  <c r="AJ252" i="2" s="1"/>
  <c r="AI251" i="2"/>
  <c r="AG251" i="2"/>
  <c r="AF251" i="2"/>
  <c r="AD251" i="2"/>
  <c r="AC251" i="2"/>
  <c r="AB251" i="2"/>
  <c r="Y251" i="2"/>
  <c r="X251" i="2"/>
  <c r="V251" i="2"/>
  <c r="AE251" i="2" s="1"/>
  <c r="AI250" i="2"/>
  <c r="AG250" i="2"/>
  <c r="AF250" i="2"/>
  <c r="AD250" i="2"/>
  <c r="AC250" i="2"/>
  <c r="AB250" i="2"/>
  <c r="Y250" i="2"/>
  <c r="X250" i="2"/>
  <c r="V250" i="2"/>
  <c r="AH250" i="2" s="1"/>
  <c r="AI249" i="2"/>
  <c r="AG249" i="2"/>
  <c r="AF249" i="2"/>
  <c r="AD249" i="2"/>
  <c r="AC249" i="2"/>
  <c r="AB249" i="2"/>
  <c r="Y249" i="2"/>
  <c r="X249" i="2"/>
  <c r="V249" i="2"/>
  <c r="AH249" i="2" s="1"/>
  <c r="AI248" i="2"/>
  <c r="AG248" i="2"/>
  <c r="AF248" i="2"/>
  <c r="AD248" i="2"/>
  <c r="AC248" i="2"/>
  <c r="AB248" i="2"/>
  <c r="Y248" i="2"/>
  <c r="X248" i="2"/>
  <c r="V248" i="2"/>
  <c r="AJ248" i="2" s="1"/>
  <c r="AI247" i="2"/>
  <c r="AG247" i="2"/>
  <c r="AF247" i="2"/>
  <c r="AD247" i="2"/>
  <c r="AC247" i="2"/>
  <c r="AB247" i="2"/>
  <c r="Y247" i="2"/>
  <c r="X247" i="2"/>
  <c r="V247" i="2"/>
  <c r="AE247" i="2" s="1"/>
  <c r="AI246" i="2"/>
  <c r="AG246" i="2"/>
  <c r="AF246" i="2"/>
  <c r="AD246" i="2"/>
  <c r="AC246" i="2"/>
  <c r="AB246" i="2"/>
  <c r="Y246" i="2"/>
  <c r="X246" i="2"/>
  <c r="V246" i="2"/>
  <c r="AH246" i="2" s="1"/>
  <c r="AI245" i="2"/>
  <c r="AG245" i="2"/>
  <c r="AF245" i="2"/>
  <c r="AD245" i="2"/>
  <c r="AC245" i="2"/>
  <c r="AB245" i="2"/>
  <c r="Y245" i="2"/>
  <c r="X245" i="2"/>
  <c r="V245" i="2"/>
  <c r="AH245" i="2" s="1"/>
  <c r="AI244" i="2"/>
  <c r="AG244" i="2"/>
  <c r="AF244" i="2"/>
  <c r="AD244" i="2"/>
  <c r="AC244" i="2"/>
  <c r="AB244" i="2"/>
  <c r="Y244" i="2"/>
  <c r="X244" i="2"/>
  <c r="V244" i="2"/>
  <c r="AJ244" i="2" s="1"/>
  <c r="AI243" i="2"/>
  <c r="AG243" i="2"/>
  <c r="AF243" i="2"/>
  <c r="AD243" i="2"/>
  <c r="AC243" i="2"/>
  <c r="AB243" i="2"/>
  <c r="Y243" i="2"/>
  <c r="X243" i="2"/>
  <c r="V243" i="2"/>
  <c r="AE243" i="2" s="1"/>
  <c r="AI242" i="2"/>
  <c r="AG242" i="2"/>
  <c r="AF242" i="2"/>
  <c r="AD242" i="2"/>
  <c r="AC242" i="2"/>
  <c r="AB242" i="2"/>
  <c r="Y242" i="2"/>
  <c r="X242" i="2"/>
  <c r="V242" i="2"/>
  <c r="AH242" i="2" s="1"/>
  <c r="AI241" i="2"/>
  <c r="AG241" i="2"/>
  <c r="AF241" i="2"/>
  <c r="AD241" i="2"/>
  <c r="AC241" i="2"/>
  <c r="AB241" i="2"/>
  <c r="Y241" i="2"/>
  <c r="X241" i="2"/>
  <c r="V241" i="2"/>
  <c r="AH241" i="2" s="1"/>
  <c r="AI240" i="2"/>
  <c r="AG240" i="2"/>
  <c r="AF240" i="2"/>
  <c r="AD240" i="2"/>
  <c r="AC240" i="2"/>
  <c r="AB240" i="2"/>
  <c r="Y240" i="2"/>
  <c r="X240" i="2"/>
  <c r="V240" i="2"/>
  <c r="AJ240" i="2" s="1"/>
  <c r="AI239" i="2"/>
  <c r="AG239" i="2"/>
  <c r="AF239" i="2"/>
  <c r="AD239" i="2"/>
  <c r="AC239" i="2"/>
  <c r="AB239" i="2"/>
  <c r="Y239" i="2"/>
  <c r="X239" i="2"/>
  <c r="V239" i="2"/>
  <c r="AE239" i="2" s="1"/>
  <c r="AI238" i="2"/>
  <c r="AG238" i="2"/>
  <c r="AF238" i="2"/>
  <c r="AD238" i="2"/>
  <c r="AC238" i="2"/>
  <c r="AB238" i="2"/>
  <c r="Y238" i="2"/>
  <c r="X238" i="2"/>
  <c r="V238" i="2"/>
  <c r="AH238" i="2" s="1"/>
  <c r="AI237" i="2"/>
  <c r="AG237" i="2"/>
  <c r="AF237" i="2"/>
  <c r="AD237" i="2"/>
  <c r="AC237" i="2"/>
  <c r="AB237" i="2"/>
  <c r="Y237" i="2"/>
  <c r="X237" i="2"/>
  <c r="V237" i="2"/>
  <c r="AH237" i="2" s="1"/>
  <c r="AI236" i="2"/>
  <c r="AG236" i="2"/>
  <c r="AF236" i="2"/>
  <c r="AD236" i="2"/>
  <c r="AC236" i="2"/>
  <c r="AB236" i="2"/>
  <c r="Y236" i="2"/>
  <c r="X236" i="2"/>
  <c r="V236" i="2"/>
  <c r="AJ236" i="2" s="1"/>
  <c r="AI235" i="2"/>
  <c r="AG235" i="2"/>
  <c r="AF235" i="2"/>
  <c r="AD235" i="2"/>
  <c r="AC235" i="2"/>
  <c r="AB235" i="2"/>
  <c r="Y235" i="2"/>
  <c r="X235" i="2"/>
  <c r="V235" i="2"/>
  <c r="AE235" i="2" s="1"/>
  <c r="AI234" i="2"/>
  <c r="AG234" i="2"/>
  <c r="AF234" i="2"/>
  <c r="AD234" i="2"/>
  <c r="AC234" i="2"/>
  <c r="AB234" i="2"/>
  <c r="Y234" i="2"/>
  <c r="X234" i="2"/>
  <c r="V234" i="2"/>
  <c r="AH234" i="2" s="1"/>
  <c r="AI233" i="2"/>
  <c r="AG233" i="2"/>
  <c r="AF233" i="2"/>
  <c r="AD233" i="2"/>
  <c r="AC233" i="2"/>
  <c r="AB233" i="2"/>
  <c r="Y233" i="2"/>
  <c r="X233" i="2"/>
  <c r="V233" i="2"/>
  <c r="AH233" i="2" s="1"/>
  <c r="AI232" i="2"/>
  <c r="AG232" i="2"/>
  <c r="AF232" i="2"/>
  <c r="AD232" i="2"/>
  <c r="AC232" i="2"/>
  <c r="AB232" i="2"/>
  <c r="Y232" i="2"/>
  <c r="X232" i="2"/>
  <c r="V232" i="2"/>
  <c r="AJ232" i="2" s="1"/>
  <c r="AI231" i="2"/>
  <c r="AG231" i="2"/>
  <c r="AF231" i="2"/>
  <c r="AD231" i="2"/>
  <c r="AC231" i="2"/>
  <c r="AB231" i="2"/>
  <c r="Y231" i="2"/>
  <c r="X231" i="2"/>
  <c r="V231" i="2"/>
  <c r="AE231" i="2" s="1"/>
  <c r="AI230" i="2"/>
  <c r="AG230" i="2"/>
  <c r="AF230" i="2"/>
  <c r="AD230" i="2"/>
  <c r="AC230" i="2"/>
  <c r="AB230" i="2"/>
  <c r="Y230" i="2"/>
  <c r="X230" i="2"/>
  <c r="V230" i="2"/>
  <c r="AH230" i="2" s="1"/>
  <c r="AI229" i="2"/>
  <c r="AG229" i="2"/>
  <c r="AF229" i="2"/>
  <c r="AD229" i="2"/>
  <c r="AC229" i="2"/>
  <c r="AB229" i="2"/>
  <c r="Y229" i="2"/>
  <c r="X229" i="2"/>
  <c r="V229" i="2"/>
  <c r="AH229" i="2" s="1"/>
  <c r="AI228" i="2"/>
  <c r="AG228" i="2"/>
  <c r="AF228" i="2"/>
  <c r="AD228" i="2"/>
  <c r="AC228" i="2"/>
  <c r="AB228" i="2"/>
  <c r="Y228" i="2"/>
  <c r="X228" i="2"/>
  <c r="V228" i="2"/>
  <c r="AJ228" i="2" s="1"/>
  <c r="AI227" i="2"/>
  <c r="AG227" i="2"/>
  <c r="AF227" i="2"/>
  <c r="AD227" i="2"/>
  <c r="AC227" i="2"/>
  <c r="AB227" i="2"/>
  <c r="Y227" i="2"/>
  <c r="X227" i="2"/>
  <c r="V227" i="2"/>
  <c r="AE227" i="2" s="1"/>
  <c r="AI226" i="2"/>
  <c r="AG226" i="2"/>
  <c r="AF226" i="2"/>
  <c r="AD226" i="2"/>
  <c r="AC226" i="2"/>
  <c r="AB226" i="2"/>
  <c r="Y226" i="2"/>
  <c r="X226" i="2"/>
  <c r="V226" i="2"/>
  <c r="AH226" i="2" s="1"/>
  <c r="AI225" i="2"/>
  <c r="AG225" i="2"/>
  <c r="AF225" i="2"/>
  <c r="AD225" i="2"/>
  <c r="AC225" i="2"/>
  <c r="AB225" i="2"/>
  <c r="Y225" i="2"/>
  <c r="X225" i="2"/>
  <c r="V225" i="2"/>
  <c r="AH225" i="2" s="1"/>
  <c r="AI224" i="2"/>
  <c r="AG224" i="2"/>
  <c r="AF224" i="2"/>
  <c r="AD224" i="2"/>
  <c r="AC224" i="2"/>
  <c r="AB224" i="2"/>
  <c r="Y224" i="2"/>
  <c r="X224" i="2"/>
  <c r="V224" i="2"/>
  <c r="AJ224" i="2" s="1"/>
  <c r="AI223" i="2"/>
  <c r="AG223" i="2"/>
  <c r="AF223" i="2"/>
  <c r="AD223" i="2"/>
  <c r="AC223" i="2"/>
  <c r="AB223" i="2"/>
  <c r="Y223" i="2"/>
  <c r="X223" i="2"/>
  <c r="V223" i="2"/>
  <c r="AE223" i="2" s="1"/>
  <c r="AI222" i="2"/>
  <c r="AG222" i="2"/>
  <c r="AF222" i="2"/>
  <c r="AD222" i="2"/>
  <c r="AC222" i="2"/>
  <c r="AB222" i="2"/>
  <c r="Y222" i="2"/>
  <c r="X222" i="2"/>
  <c r="V222" i="2"/>
  <c r="AH222" i="2" s="1"/>
  <c r="AI221" i="2"/>
  <c r="AG221" i="2"/>
  <c r="AF221" i="2"/>
  <c r="AD221" i="2"/>
  <c r="AC221" i="2"/>
  <c r="AB221" i="2"/>
  <c r="Y221" i="2"/>
  <c r="X221" i="2"/>
  <c r="V221" i="2"/>
  <c r="AH221" i="2" s="1"/>
  <c r="AI220" i="2"/>
  <c r="AG220" i="2"/>
  <c r="AF220" i="2"/>
  <c r="AD220" i="2"/>
  <c r="AC220" i="2"/>
  <c r="AB220" i="2"/>
  <c r="Y220" i="2"/>
  <c r="X220" i="2"/>
  <c r="V220" i="2"/>
  <c r="AJ220" i="2" s="1"/>
  <c r="AI219" i="2"/>
  <c r="AG219" i="2"/>
  <c r="AF219" i="2"/>
  <c r="AD219" i="2"/>
  <c r="AC219" i="2"/>
  <c r="AB219" i="2"/>
  <c r="Y219" i="2"/>
  <c r="X219" i="2"/>
  <c r="V219" i="2"/>
  <c r="AE219" i="2" s="1"/>
  <c r="AI218" i="2"/>
  <c r="AG218" i="2"/>
  <c r="AF218" i="2"/>
  <c r="AD218" i="2"/>
  <c r="AC218" i="2"/>
  <c r="AB218" i="2"/>
  <c r="Y218" i="2"/>
  <c r="X218" i="2"/>
  <c r="V218" i="2"/>
  <c r="AH218" i="2" s="1"/>
  <c r="AI217" i="2"/>
  <c r="AG217" i="2"/>
  <c r="AF217" i="2"/>
  <c r="AD217" i="2"/>
  <c r="AC217" i="2"/>
  <c r="AB217" i="2"/>
  <c r="Y217" i="2"/>
  <c r="X217" i="2"/>
  <c r="V217" i="2"/>
  <c r="AH217" i="2" s="1"/>
  <c r="AI216" i="2"/>
  <c r="AG216" i="2"/>
  <c r="AF216" i="2"/>
  <c r="AD216" i="2"/>
  <c r="AC216" i="2"/>
  <c r="AB216" i="2"/>
  <c r="Y216" i="2"/>
  <c r="X216" i="2"/>
  <c r="V216" i="2"/>
  <c r="AJ216" i="2" s="1"/>
  <c r="AI215" i="2"/>
  <c r="AG215" i="2"/>
  <c r="AF215" i="2"/>
  <c r="AD215" i="2"/>
  <c r="AC215" i="2"/>
  <c r="AB215" i="2"/>
  <c r="Y215" i="2"/>
  <c r="X215" i="2"/>
  <c r="V215" i="2"/>
  <c r="AE215" i="2" s="1"/>
  <c r="AI214" i="2"/>
  <c r="AG214" i="2"/>
  <c r="AF214" i="2"/>
  <c r="AD214" i="2"/>
  <c r="AC214" i="2"/>
  <c r="AB214" i="2"/>
  <c r="Y214" i="2"/>
  <c r="X214" i="2"/>
  <c r="V214" i="2"/>
  <c r="AH214" i="2" s="1"/>
  <c r="AI213" i="2"/>
  <c r="AG213" i="2"/>
  <c r="AF213" i="2"/>
  <c r="AD213" i="2"/>
  <c r="AC213" i="2"/>
  <c r="AB213" i="2"/>
  <c r="Y213" i="2"/>
  <c r="X213" i="2"/>
  <c r="V213" i="2"/>
  <c r="AH213" i="2" s="1"/>
  <c r="AI212" i="2"/>
  <c r="AG212" i="2"/>
  <c r="AF212" i="2"/>
  <c r="AD212" i="2"/>
  <c r="AC212" i="2"/>
  <c r="AB212" i="2"/>
  <c r="Y212" i="2"/>
  <c r="X212" i="2"/>
  <c r="V212" i="2"/>
  <c r="AJ212" i="2" s="1"/>
  <c r="AI211" i="2"/>
  <c r="AG211" i="2"/>
  <c r="AF211" i="2"/>
  <c r="AD211" i="2"/>
  <c r="AC211" i="2"/>
  <c r="AB211" i="2"/>
  <c r="Y211" i="2"/>
  <c r="X211" i="2"/>
  <c r="V211" i="2"/>
  <c r="AE211" i="2" s="1"/>
  <c r="AI206" i="2"/>
  <c r="AG206" i="2"/>
  <c r="AF206" i="2"/>
  <c r="AD206" i="2"/>
  <c r="AC206" i="2"/>
  <c r="AB206" i="2"/>
  <c r="Y206" i="2"/>
  <c r="X206" i="2"/>
  <c r="V206" i="2"/>
  <c r="AH206" i="2" s="1"/>
  <c r="AI205" i="2"/>
  <c r="AG205" i="2"/>
  <c r="AF205" i="2"/>
  <c r="AD205" i="2"/>
  <c r="AC205" i="2"/>
  <c r="AB205" i="2"/>
  <c r="Y205" i="2"/>
  <c r="X205" i="2"/>
  <c r="V205" i="2"/>
  <c r="AJ205" i="2" s="1"/>
  <c r="AI204" i="2"/>
  <c r="AG204" i="2"/>
  <c r="AF204" i="2"/>
  <c r="AD204" i="2"/>
  <c r="AC204" i="2"/>
  <c r="AB204" i="2"/>
  <c r="Y204" i="2"/>
  <c r="X204" i="2"/>
  <c r="V204" i="2"/>
  <c r="AE204" i="2" s="1"/>
  <c r="AI203" i="2"/>
  <c r="AG203" i="2"/>
  <c r="AF203" i="2"/>
  <c r="AD203" i="2"/>
  <c r="AC203" i="2"/>
  <c r="AB203" i="2"/>
  <c r="Y203" i="2"/>
  <c r="X203" i="2"/>
  <c r="V203" i="2"/>
  <c r="AH203" i="2" s="1"/>
  <c r="AI202" i="2"/>
  <c r="AG202" i="2"/>
  <c r="AF202" i="2"/>
  <c r="AD202" i="2"/>
  <c r="AC202" i="2"/>
  <c r="AB202" i="2"/>
  <c r="Y202" i="2"/>
  <c r="X202" i="2"/>
  <c r="V202" i="2"/>
  <c r="AJ202" i="2" s="1"/>
  <c r="AI201" i="2"/>
  <c r="AG201" i="2"/>
  <c r="AF201" i="2"/>
  <c r="AD201" i="2"/>
  <c r="AC201" i="2"/>
  <c r="AB201" i="2"/>
  <c r="Y201" i="2"/>
  <c r="X201" i="2"/>
  <c r="V201" i="2"/>
  <c r="AJ201" i="2" s="1"/>
  <c r="AI200" i="2"/>
  <c r="AG200" i="2"/>
  <c r="AF200" i="2"/>
  <c r="AD200" i="2"/>
  <c r="AC200" i="2"/>
  <c r="AB200" i="2"/>
  <c r="Y200" i="2"/>
  <c r="X200" i="2"/>
  <c r="V200" i="2"/>
  <c r="AE200" i="2" s="1"/>
  <c r="AI199" i="2"/>
  <c r="AG199" i="2"/>
  <c r="AF199" i="2"/>
  <c r="AD199" i="2"/>
  <c r="AC199" i="2"/>
  <c r="AB199" i="2"/>
  <c r="Y199" i="2"/>
  <c r="X199" i="2"/>
  <c r="V199" i="2"/>
  <c r="AH199" i="2" s="1"/>
  <c r="AI198" i="2"/>
  <c r="AG198" i="2"/>
  <c r="AF198" i="2"/>
  <c r="AD198" i="2"/>
  <c r="AC198" i="2"/>
  <c r="AB198" i="2"/>
  <c r="Y198" i="2"/>
  <c r="X198" i="2"/>
  <c r="V198" i="2"/>
  <c r="AJ198" i="2" s="1"/>
  <c r="AI197" i="2"/>
  <c r="AG197" i="2"/>
  <c r="AF197" i="2"/>
  <c r="AD197" i="2"/>
  <c r="AC197" i="2"/>
  <c r="AB197" i="2"/>
  <c r="Y197" i="2"/>
  <c r="X197" i="2"/>
  <c r="V197" i="2"/>
  <c r="AJ197" i="2" s="1"/>
  <c r="AI196" i="2"/>
  <c r="AG196" i="2"/>
  <c r="AF196" i="2"/>
  <c r="AD196" i="2"/>
  <c r="AC196" i="2"/>
  <c r="AB196" i="2"/>
  <c r="Y196" i="2"/>
  <c r="X196" i="2"/>
  <c r="V196" i="2"/>
  <c r="AE196" i="2" s="1"/>
  <c r="AI195" i="2"/>
  <c r="AG195" i="2"/>
  <c r="AF195" i="2"/>
  <c r="AD195" i="2"/>
  <c r="AC195" i="2"/>
  <c r="AB195" i="2"/>
  <c r="Y195" i="2"/>
  <c r="X195" i="2"/>
  <c r="V195" i="2"/>
  <c r="AH195" i="2" s="1"/>
  <c r="AI194" i="2"/>
  <c r="AG194" i="2"/>
  <c r="AF194" i="2"/>
  <c r="AD194" i="2"/>
  <c r="AC194" i="2"/>
  <c r="AB194" i="2"/>
  <c r="Y194" i="2"/>
  <c r="X194" i="2"/>
  <c r="V194" i="2"/>
  <c r="Z194" i="2" s="1"/>
  <c r="AI193" i="2"/>
  <c r="AG193" i="2"/>
  <c r="AF193" i="2"/>
  <c r="AD193" i="2"/>
  <c r="AC193" i="2"/>
  <c r="AB193" i="2"/>
  <c r="Y193" i="2"/>
  <c r="X193" i="2"/>
  <c r="V193" i="2"/>
  <c r="AJ193" i="2" s="1"/>
  <c r="AI192" i="2"/>
  <c r="AG192" i="2"/>
  <c r="AF192" i="2"/>
  <c r="AD192" i="2"/>
  <c r="AC192" i="2"/>
  <c r="AB192" i="2"/>
  <c r="Y192" i="2"/>
  <c r="X192" i="2"/>
  <c r="V192" i="2"/>
  <c r="AE192" i="2" s="1"/>
  <c r="AI191" i="2"/>
  <c r="AG191" i="2"/>
  <c r="AF191" i="2"/>
  <c r="AD191" i="2"/>
  <c r="AC191" i="2"/>
  <c r="AB191" i="2"/>
  <c r="Y191" i="2"/>
  <c r="X191" i="2"/>
  <c r="V191" i="2"/>
  <c r="AH191" i="2" s="1"/>
  <c r="AI190" i="2"/>
  <c r="AG190" i="2"/>
  <c r="AF190" i="2"/>
  <c r="AD190" i="2"/>
  <c r="AC190" i="2"/>
  <c r="AB190" i="2"/>
  <c r="Y190" i="2"/>
  <c r="X190" i="2"/>
  <c r="V190" i="2"/>
  <c r="AJ190" i="2" s="1"/>
  <c r="AI189" i="2"/>
  <c r="AG189" i="2"/>
  <c r="AF189" i="2"/>
  <c r="AD189" i="2"/>
  <c r="AC189" i="2"/>
  <c r="AB189" i="2"/>
  <c r="Y189" i="2"/>
  <c r="X189" i="2"/>
  <c r="V189" i="2"/>
  <c r="AJ189" i="2" s="1"/>
  <c r="AI188" i="2"/>
  <c r="AG188" i="2"/>
  <c r="AF188" i="2"/>
  <c r="AD188" i="2"/>
  <c r="AC188" i="2"/>
  <c r="AB188" i="2"/>
  <c r="Y188" i="2"/>
  <c r="X188" i="2"/>
  <c r="V188" i="2"/>
  <c r="AE188" i="2" s="1"/>
  <c r="AI187" i="2"/>
  <c r="AG187" i="2"/>
  <c r="AF187" i="2"/>
  <c r="AD187" i="2"/>
  <c r="AC187" i="2"/>
  <c r="AB187" i="2"/>
  <c r="Y187" i="2"/>
  <c r="X187" i="2"/>
  <c r="V187" i="2"/>
  <c r="AH187" i="2" s="1"/>
  <c r="AI186" i="2"/>
  <c r="AG186" i="2"/>
  <c r="AF186" i="2"/>
  <c r="AD186" i="2"/>
  <c r="AC186" i="2"/>
  <c r="AB186" i="2"/>
  <c r="Y186" i="2"/>
  <c r="X186" i="2"/>
  <c r="V186" i="2"/>
  <c r="AJ186" i="2" s="1"/>
  <c r="AI185" i="2"/>
  <c r="AG185" i="2"/>
  <c r="AF185" i="2"/>
  <c r="AD185" i="2"/>
  <c r="AC185" i="2"/>
  <c r="AB185" i="2"/>
  <c r="Y185" i="2"/>
  <c r="X185" i="2"/>
  <c r="V185" i="2"/>
  <c r="AJ185" i="2" s="1"/>
  <c r="AI184" i="2"/>
  <c r="AG184" i="2"/>
  <c r="AF184" i="2"/>
  <c r="AD184" i="2"/>
  <c r="AC184" i="2"/>
  <c r="AB184" i="2"/>
  <c r="Y184" i="2"/>
  <c r="X184" i="2"/>
  <c r="V184" i="2"/>
  <c r="AE184" i="2" s="1"/>
  <c r="AI183" i="2"/>
  <c r="AG183" i="2"/>
  <c r="AF183" i="2"/>
  <c r="AD183" i="2"/>
  <c r="AC183" i="2"/>
  <c r="AB183" i="2"/>
  <c r="Y183" i="2"/>
  <c r="X183" i="2"/>
  <c r="V183" i="2"/>
  <c r="AH183" i="2" s="1"/>
  <c r="AI182" i="2"/>
  <c r="AG182" i="2"/>
  <c r="AF182" i="2"/>
  <c r="AD182" i="2"/>
  <c r="AC182" i="2"/>
  <c r="AB182" i="2"/>
  <c r="Y182" i="2"/>
  <c r="X182" i="2"/>
  <c r="V182" i="2"/>
  <c r="AH182" i="2" s="1"/>
  <c r="AI181" i="2"/>
  <c r="AG181" i="2"/>
  <c r="AF181" i="2"/>
  <c r="AD181" i="2"/>
  <c r="AC181" i="2"/>
  <c r="AB181" i="2"/>
  <c r="Y181" i="2"/>
  <c r="X181" i="2"/>
  <c r="V181" i="2"/>
  <c r="AJ181" i="2" s="1"/>
  <c r="AI180" i="2"/>
  <c r="AG180" i="2"/>
  <c r="AF180" i="2"/>
  <c r="AD180" i="2"/>
  <c r="AC180" i="2"/>
  <c r="AB180" i="2"/>
  <c r="Y180" i="2"/>
  <c r="X180" i="2"/>
  <c r="V180" i="2"/>
  <c r="AE180" i="2" s="1"/>
  <c r="AI179" i="2"/>
  <c r="AG179" i="2"/>
  <c r="AF179" i="2"/>
  <c r="AD179" i="2"/>
  <c r="AC179" i="2"/>
  <c r="AB179" i="2"/>
  <c r="Y179" i="2"/>
  <c r="X179" i="2"/>
  <c r="V179" i="2"/>
  <c r="AH179" i="2" s="1"/>
  <c r="AI178" i="2"/>
  <c r="AG178" i="2"/>
  <c r="AF178" i="2"/>
  <c r="AD178" i="2"/>
  <c r="AC178" i="2"/>
  <c r="AB178" i="2"/>
  <c r="Y178" i="2"/>
  <c r="X178" i="2"/>
  <c r="V178" i="2"/>
  <c r="AJ178" i="2" s="1"/>
  <c r="AI177" i="2"/>
  <c r="AG177" i="2"/>
  <c r="AF177" i="2"/>
  <c r="AD177" i="2"/>
  <c r="AC177" i="2"/>
  <c r="AB177" i="2"/>
  <c r="Y177" i="2"/>
  <c r="X177" i="2"/>
  <c r="V177" i="2"/>
  <c r="AJ177" i="2" s="1"/>
  <c r="AI176" i="2"/>
  <c r="AG176" i="2"/>
  <c r="AF176" i="2"/>
  <c r="AD176" i="2"/>
  <c r="AC176" i="2"/>
  <c r="AB176" i="2"/>
  <c r="Y176" i="2"/>
  <c r="X176" i="2"/>
  <c r="V176" i="2"/>
  <c r="AE176" i="2" s="1"/>
  <c r="AI175" i="2"/>
  <c r="AG175" i="2"/>
  <c r="AF175" i="2"/>
  <c r="AD175" i="2"/>
  <c r="AC175" i="2"/>
  <c r="AB175" i="2"/>
  <c r="Y175" i="2"/>
  <c r="X175" i="2"/>
  <c r="V175" i="2"/>
  <c r="AH175" i="2" s="1"/>
  <c r="AI174" i="2"/>
  <c r="AG174" i="2"/>
  <c r="AF174" i="2"/>
  <c r="AD174" i="2"/>
  <c r="AC174" i="2"/>
  <c r="AB174" i="2"/>
  <c r="Y174" i="2"/>
  <c r="X174" i="2"/>
  <c r="V174" i="2"/>
  <c r="Z174" i="2" s="1"/>
  <c r="AI173" i="2"/>
  <c r="AG173" i="2"/>
  <c r="AF173" i="2"/>
  <c r="AD173" i="2"/>
  <c r="AC173" i="2"/>
  <c r="AB173" i="2"/>
  <c r="Y173" i="2"/>
  <c r="X173" i="2"/>
  <c r="V173" i="2"/>
  <c r="AJ173" i="2" s="1"/>
  <c r="AI172" i="2"/>
  <c r="AG172" i="2"/>
  <c r="AF172" i="2"/>
  <c r="AD172" i="2"/>
  <c r="AC172" i="2"/>
  <c r="AB172" i="2"/>
  <c r="Y172" i="2"/>
  <c r="X172" i="2"/>
  <c r="V172" i="2"/>
  <c r="AE172" i="2" s="1"/>
  <c r="AI171" i="2"/>
  <c r="AG171" i="2"/>
  <c r="AF171" i="2"/>
  <c r="AD171" i="2"/>
  <c r="AC171" i="2"/>
  <c r="AB171" i="2"/>
  <c r="Y171" i="2"/>
  <c r="X171" i="2"/>
  <c r="V171" i="2"/>
  <c r="AH171" i="2" s="1"/>
  <c r="AI170" i="2"/>
  <c r="AG170" i="2"/>
  <c r="AF170" i="2"/>
  <c r="AD170" i="2"/>
  <c r="AC170" i="2"/>
  <c r="AB170" i="2"/>
  <c r="Y170" i="2"/>
  <c r="X170" i="2"/>
  <c r="V170" i="2"/>
  <c r="AJ170" i="2" s="1"/>
  <c r="AI169" i="2"/>
  <c r="AG169" i="2"/>
  <c r="AF169" i="2"/>
  <c r="AD169" i="2"/>
  <c r="AC169" i="2"/>
  <c r="AB169" i="2"/>
  <c r="Y169" i="2"/>
  <c r="X169" i="2"/>
  <c r="V169" i="2"/>
  <c r="AJ169" i="2" s="1"/>
  <c r="AI168" i="2"/>
  <c r="AG168" i="2"/>
  <c r="AF168" i="2"/>
  <c r="AD168" i="2"/>
  <c r="AC168" i="2"/>
  <c r="AB168" i="2"/>
  <c r="Y168" i="2"/>
  <c r="X168" i="2"/>
  <c r="V168" i="2"/>
  <c r="AH168" i="2" s="1"/>
  <c r="AI167" i="2"/>
  <c r="AG167" i="2"/>
  <c r="AF167" i="2"/>
  <c r="AD167" i="2"/>
  <c r="AC167" i="2"/>
  <c r="AB167" i="2"/>
  <c r="Y167" i="2"/>
  <c r="X167" i="2"/>
  <c r="V167" i="2"/>
  <c r="AH167" i="2" s="1"/>
  <c r="AI166" i="2"/>
  <c r="AG166" i="2"/>
  <c r="AF166" i="2"/>
  <c r="AD166" i="2"/>
  <c r="AC166" i="2"/>
  <c r="AB166" i="2"/>
  <c r="Y166" i="2"/>
  <c r="X166" i="2"/>
  <c r="V166" i="2"/>
  <c r="Z166" i="2" s="1"/>
  <c r="AI165" i="2"/>
  <c r="AG165" i="2"/>
  <c r="AF165" i="2"/>
  <c r="AD165" i="2"/>
  <c r="AC165" i="2"/>
  <c r="AB165" i="2"/>
  <c r="Y165" i="2"/>
  <c r="X165" i="2"/>
  <c r="V165" i="2"/>
  <c r="AJ165" i="2" s="1"/>
  <c r="AI164" i="2"/>
  <c r="AG164" i="2"/>
  <c r="AF164" i="2"/>
  <c r="AD164" i="2"/>
  <c r="AC164" i="2"/>
  <c r="AB164" i="2"/>
  <c r="Y164" i="2"/>
  <c r="X164" i="2"/>
  <c r="V164" i="2"/>
  <c r="AH164" i="2" s="1"/>
  <c r="AI163" i="2"/>
  <c r="AG163" i="2"/>
  <c r="AF163" i="2"/>
  <c r="AD163" i="2"/>
  <c r="AC163" i="2"/>
  <c r="AB163" i="2"/>
  <c r="Y163" i="2"/>
  <c r="X163" i="2"/>
  <c r="V163" i="2"/>
  <c r="AH163" i="2" s="1"/>
  <c r="AI162" i="2"/>
  <c r="AG162" i="2"/>
  <c r="AF162" i="2"/>
  <c r="AD162" i="2"/>
  <c r="AC162" i="2"/>
  <c r="AB162" i="2"/>
  <c r="Y162" i="2"/>
  <c r="X162" i="2"/>
  <c r="V162" i="2"/>
  <c r="AJ162" i="2" s="1"/>
  <c r="AI161" i="2"/>
  <c r="AG161" i="2"/>
  <c r="AF161" i="2"/>
  <c r="AD161" i="2"/>
  <c r="AC161" i="2"/>
  <c r="AB161" i="2"/>
  <c r="Y161" i="2"/>
  <c r="X161" i="2"/>
  <c r="V161" i="2"/>
  <c r="AJ161" i="2" s="1"/>
  <c r="AI160" i="2"/>
  <c r="AG160" i="2"/>
  <c r="AF160" i="2"/>
  <c r="AD160" i="2"/>
  <c r="AC160" i="2"/>
  <c r="AB160" i="2"/>
  <c r="Y160" i="2"/>
  <c r="X160" i="2"/>
  <c r="V160" i="2"/>
  <c r="AH160" i="2" s="1"/>
  <c r="AI155" i="2"/>
  <c r="AG155" i="2"/>
  <c r="AF155" i="2"/>
  <c r="AD155" i="2"/>
  <c r="AC155" i="2"/>
  <c r="AB155" i="2"/>
  <c r="Y155" i="2"/>
  <c r="X155" i="2"/>
  <c r="V155" i="2"/>
  <c r="AJ155" i="2" s="1"/>
  <c r="AI154" i="2"/>
  <c r="AG154" i="2"/>
  <c r="AF154" i="2"/>
  <c r="AD154" i="2"/>
  <c r="AC154" i="2"/>
  <c r="AB154" i="2"/>
  <c r="Y154" i="2"/>
  <c r="X154" i="2"/>
  <c r="V154" i="2"/>
  <c r="AJ154" i="2" s="1"/>
  <c r="AI153" i="2"/>
  <c r="AG153" i="2"/>
  <c r="AF153" i="2"/>
  <c r="AD153" i="2"/>
  <c r="AC153" i="2"/>
  <c r="AB153" i="2"/>
  <c r="Y153" i="2"/>
  <c r="X153" i="2"/>
  <c r="V153" i="2"/>
  <c r="AE153" i="2" s="1"/>
  <c r="AI152" i="2"/>
  <c r="AG152" i="2"/>
  <c r="AF152" i="2"/>
  <c r="AD152" i="2"/>
  <c r="AC152" i="2"/>
  <c r="AB152" i="2"/>
  <c r="Y152" i="2"/>
  <c r="X152" i="2"/>
  <c r="V152" i="2"/>
  <c r="AH152" i="2" s="1"/>
  <c r="AI151" i="2"/>
  <c r="AG151" i="2"/>
  <c r="AF151" i="2"/>
  <c r="AD151" i="2"/>
  <c r="AC151" i="2"/>
  <c r="AB151" i="2"/>
  <c r="Y151" i="2"/>
  <c r="X151" i="2"/>
  <c r="V151" i="2"/>
  <c r="AE151" i="2" s="1"/>
  <c r="AI150" i="2"/>
  <c r="AG150" i="2"/>
  <c r="AF150" i="2"/>
  <c r="AD150" i="2"/>
  <c r="AC150" i="2"/>
  <c r="AB150" i="2"/>
  <c r="Y150" i="2"/>
  <c r="X150" i="2"/>
  <c r="V150" i="2"/>
  <c r="AJ150" i="2" s="1"/>
  <c r="AI149" i="2"/>
  <c r="AG149" i="2"/>
  <c r="AF149" i="2"/>
  <c r="AD149" i="2"/>
  <c r="AC149" i="2"/>
  <c r="AB149" i="2"/>
  <c r="Y149" i="2"/>
  <c r="X149" i="2"/>
  <c r="V149" i="2"/>
  <c r="AE149" i="2" s="1"/>
  <c r="AI148" i="2"/>
  <c r="AG148" i="2"/>
  <c r="AF148" i="2"/>
  <c r="AD148" i="2"/>
  <c r="AC148" i="2"/>
  <c r="AB148" i="2"/>
  <c r="Y148" i="2"/>
  <c r="X148" i="2"/>
  <c r="V148" i="2"/>
  <c r="AH148" i="2" s="1"/>
  <c r="AI147" i="2"/>
  <c r="AG147" i="2"/>
  <c r="AF147" i="2"/>
  <c r="AD147" i="2"/>
  <c r="AC147" i="2"/>
  <c r="AB147" i="2"/>
  <c r="Y147" i="2"/>
  <c r="X147" i="2"/>
  <c r="V147" i="2"/>
  <c r="AH147" i="2" s="1"/>
  <c r="AI146" i="2"/>
  <c r="AG146" i="2"/>
  <c r="AF146" i="2"/>
  <c r="AD146" i="2"/>
  <c r="AC146" i="2"/>
  <c r="AB146" i="2"/>
  <c r="Y146" i="2"/>
  <c r="X146" i="2"/>
  <c r="V146" i="2"/>
  <c r="AJ146" i="2" s="1"/>
  <c r="AI145" i="2"/>
  <c r="AG145" i="2"/>
  <c r="AF145" i="2"/>
  <c r="AD145" i="2"/>
  <c r="AC145" i="2"/>
  <c r="AB145" i="2"/>
  <c r="Y145" i="2"/>
  <c r="X145" i="2"/>
  <c r="V145" i="2"/>
  <c r="AE145" i="2" s="1"/>
  <c r="AI144" i="2"/>
  <c r="AG144" i="2"/>
  <c r="AF144" i="2"/>
  <c r="AD144" i="2"/>
  <c r="AC144" i="2"/>
  <c r="AB144" i="2"/>
  <c r="Y144" i="2"/>
  <c r="X144" i="2"/>
  <c r="V144" i="2"/>
  <c r="AH144" i="2" s="1"/>
  <c r="AI143" i="2"/>
  <c r="AG143" i="2"/>
  <c r="AF143" i="2"/>
  <c r="AD143" i="2"/>
  <c r="AC143" i="2"/>
  <c r="AB143" i="2"/>
  <c r="Y143" i="2"/>
  <c r="X143" i="2"/>
  <c r="V143" i="2"/>
  <c r="AH143" i="2" s="1"/>
  <c r="AI142" i="2"/>
  <c r="AG142" i="2"/>
  <c r="AF142" i="2"/>
  <c r="AD142" i="2"/>
  <c r="AC142" i="2"/>
  <c r="AB142" i="2"/>
  <c r="Y142" i="2"/>
  <c r="X142" i="2"/>
  <c r="V142" i="2"/>
  <c r="AJ142" i="2" s="1"/>
  <c r="AI141" i="2"/>
  <c r="AG141" i="2"/>
  <c r="AF141" i="2"/>
  <c r="AD141" i="2"/>
  <c r="AC141" i="2"/>
  <c r="AB141" i="2"/>
  <c r="Y141" i="2"/>
  <c r="X141" i="2"/>
  <c r="V141" i="2"/>
  <c r="AE141" i="2" s="1"/>
  <c r="AI140" i="2"/>
  <c r="AG140" i="2"/>
  <c r="AF140" i="2"/>
  <c r="AD140" i="2"/>
  <c r="AC140" i="2"/>
  <c r="AB140" i="2"/>
  <c r="Y140" i="2"/>
  <c r="X140" i="2"/>
  <c r="V140" i="2"/>
  <c r="AH140" i="2" s="1"/>
  <c r="AI139" i="2"/>
  <c r="AG139" i="2"/>
  <c r="AF139" i="2"/>
  <c r="AD139" i="2"/>
  <c r="AC139" i="2"/>
  <c r="AB139" i="2"/>
  <c r="Y139" i="2"/>
  <c r="X139" i="2"/>
  <c r="V139" i="2"/>
  <c r="AH139" i="2" s="1"/>
  <c r="AI138" i="2"/>
  <c r="AG138" i="2"/>
  <c r="AF138" i="2"/>
  <c r="AD138" i="2"/>
  <c r="AC138" i="2"/>
  <c r="AB138" i="2"/>
  <c r="Y138" i="2"/>
  <c r="X138" i="2"/>
  <c r="V138" i="2"/>
  <c r="AJ138" i="2" s="1"/>
  <c r="AI137" i="2"/>
  <c r="AG137" i="2"/>
  <c r="AF137" i="2"/>
  <c r="AD137" i="2"/>
  <c r="AC137" i="2"/>
  <c r="AB137" i="2"/>
  <c r="Y137" i="2"/>
  <c r="X137" i="2"/>
  <c r="V137" i="2"/>
  <c r="AE137" i="2" s="1"/>
  <c r="AI136" i="2"/>
  <c r="AG136" i="2"/>
  <c r="AF136" i="2"/>
  <c r="AD136" i="2"/>
  <c r="AC136" i="2"/>
  <c r="AB136" i="2"/>
  <c r="Y136" i="2"/>
  <c r="X136" i="2"/>
  <c r="V136" i="2"/>
  <c r="AH136" i="2" s="1"/>
  <c r="AI135" i="2"/>
  <c r="AG135" i="2"/>
  <c r="AF135" i="2"/>
  <c r="AD135" i="2"/>
  <c r="AC135" i="2"/>
  <c r="AB135" i="2"/>
  <c r="Y135" i="2"/>
  <c r="X135" i="2"/>
  <c r="V135" i="2"/>
  <c r="AH135" i="2" s="1"/>
  <c r="AI134" i="2"/>
  <c r="AG134" i="2"/>
  <c r="AF134" i="2"/>
  <c r="AD134" i="2"/>
  <c r="AC134" i="2"/>
  <c r="AB134" i="2"/>
  <c r="Y134" i="2"/>
  <c r="X134" i="2"/>
  <c r="V134" i="2"/>
  <c r="AJ134" i="2" s="1"/>
  <c r="AI133" i="2"/>
  <c r="AG133" i="2"/>
  <c r="AF133" i="2"/>
  <c r="AD133" i="2"/>
  <c r="AC133" i="2"/>
  <c r="AB133" i="2"/>
  <c r="Y133" i="2"/>
  <c r="X133" i="2"/>
  <c r="V133" i="2"/>
  <c r="AE133" i="2" s="1"/>
  <c r="AI132" i="2"/>
  <c r="AG132" i="2"/>
  <c r="AF132" i="2"/>
  <c r="AD132" i="2"/>
  <c r="AC132" i="2"/>
  <c r="AB132" i="2"/>
  <c r="Y132" i="2"/>
  <c r="X132" i="2"/>
  <c r="V132" i="2"/>
  <c r="AH132" i="2" s="1"/>
  <c r="AI131" i="2"/>
  <c r="AG131" i="2"/>
  <c r="AF131" i="2"/>
  <c r="AD131" i="2"/>
  <c r="AC131" i="2"/>
  <c r="AB131" i="2"/>
  <c r="Y131" i="2"/>
  <c r="X131" i="2"/>
  <c r="V131" i="2"/>
  <c r="AH131" i="2" s="1"/>
  <c r="AI130" i="2"/>
  <c r="AG130" i="2"/>
  <c r="AF130" i="2"/>
  <c r="AD130" i="2"/>
  <c r="AC130" i="2"/>
  <c r="AB130" i="2"/>
  <c r="Y130" i="2"/>
  <c r="X130" i="2"/>
  <c r="V130" i="2"/>
  <c r="AJ130" i="2" s="1"/>
  <c r="AI129" i="2"/>
  <c r="AG129" i="2"/>
  <c r="AF129" i="2"/>
  <c r="AD129" i="2"/>
  <c r="AC129" i="2"/>
  <c r="AB129" i="2"/>
  <c r="Y129" i="2"/>
  <c r="X129" i="2"/>
  <c r="V129" i="2"/>
  <c r="AE129" i="2" s="1"/>
  <c r="AI128" i="2"/>
  <c r="AG128" i="2"/>
  <c r="AF128" i="2"/>
  <c r="AD128" i="2"/>
  <c r="AC128" i="2"/>
  <c r="AB128" i="2"/>
  <c r="Y128" i="2"/>
  <c r="X128" i="2"/>
  <c r="V128" i="2"/>
  <c r="AH128" i="2" s="1"/>
  <c r="AI127" i="2"/>
  <c r="AG127" i="2"/>
  <c r="AF127" i="2"/>
  <c r="AD127" i="2"/>
  <c r="AC127" i="2"/>
  <c r="AB127" i="2"/>
  <c r="Y127" i="2"/>
  <c r="X127" i="2"/>
  <c r="V127" i="2"/>
  <c r="AH127" i="2" s="1"/>
  <c r="AI126" i="2"/>
  <c r="AG126" i="2"/>
  <c r="AF126" i="2"/>
  <c r="AD126" i="2"/>
  <c r="AC126" i="2"/>
  <c r="AB126" i="2"/>
  <c r="Y126" i="2"/>
  <c r="X126" i="2"/>
  <c r="V126" i="2"/>
  <c r="AJ126" i="2" s="1"/>
  <c r="AI125" i="2"/>
  <c r="AG125" i="2"/>
  <c r="AF125" i="2"/>
  <c r="AD125" i="2"/>
  <c r="AC125" i="2"/>
  <c r="AB125" i="2"/>
  <c r="Y125" i="2"/>
  <c r="X125" i="2"/>
  <c r="V125" i="2"/>
  <c r="AE125" i="2" s="1"/>
  <c r="AI124" i="2"/>
  <c r="AG124" i="2"/>
  <c r="AF124" i="2"/>
  <c r="AD124" i="2"/>
  <c r="AC124" i="2"/>
  <c r="AB124" i="2"/>
  <c r="Y124" i="2"/>
  <c r="X124" i="2"/>
  <c r="V124" i="2"/>
  <c r="AI123" i="2"/>
  <c r="AG123" i="2"/>
  <c r="AF123" i="2"/>
  <c r="AD123" i="2"/>
  <c r="AC123" i="2"/>
  <c r="AB123" i="2"/>
  <c r="Y123" i="2"/>
  <c r="X123" i="2"/>
  <c r="V123" i="2"/>
  <c r="AH123" i="2" s="1"/>
  <c r="AI122" i="2"/>
  <c r="AG122" i="2"/>
  <c r="AF122" i="2"/>
  <c r="AD122" i="2"/>
  <c r="AC122" i="2"/>
  <c r="AB122" i="2"/>
  <c r="Y122" i="2"/>
  <c r="X122" i="2"/>
  <c r="V122" i="2"/>
  <c r="AJ122" i="2" s="1"/>
  <c r="AI121" i="2"/>
  <c r="AG121" i="2"/>
  <c r="AF121" i="2"/>
  <c r="AD121" i="2"/>
  <c r="AC121" i="2"/>
  <c r="AB121" i="2"/>
  <c r="Y121" i="2"/>
  <c r="X121" i="2"/>
  <c r="V121" i="2"/>
  <c r="AE121" i="2" s="1"/>
  <c r="AI120" i="2"/>
  <c r="AG120" i="2"/>
  <c r="AF120" i="2"/>
  <c r="AD120" i="2"/>
  <c r="AC120" i="2"/>
  <c r="AB120" i="2"/>
  <c r="Y120" i="2"/>
  <c r="X120" i="2"/>
  <c r="V120" i="2"/>
  <c r="AI119" i="2"/>
  <c r="AG119" i="2"/>
  <c r="AF119" i="2"/>
  <c r="AD119" i="2"/>
  <c r="AC119" i="2"/>
  <c r="AB119" i="2"/>
  <c r="Y119" i="2"/>
  <c r="X119" i="2"/>
  <c r="V119" i="2"/>
  <c r="AI118" i="2"/>
  <c r="AG118" i="2"/>
  <c r="AF118" i="2"/>
  <c r="AD118" i="2"/>
  <c r="AC118" i="2"/>
  <c r="AB118" i="2"/>
  <c r="Y118" i="2"/>
  <c r="X118" i="2"/>
  <c r="V118" i="2"/>
  <c r="AJ118" i="2" s="1"/>
  <c r="AI117" i="2"/>
  <c r="AG117" i="2"/>
  <c r="AF117" i="2"/>
  <c r="AD117" i="2"/>
  <c r="AC117" i="2"/>
  <c r="AB117" i="2"/>
  <c r="Y117" i="2"/>
  <c r="X117" i="2"/>
  <c r="V117" i="2"/>
  <c r="AE117" i="2" s="1"/>
  <c r="AI116" i="2"/>
  <c r="AG116" i="2"/>
  <c r="AF116" i="2"/>
  <c r="AD116" i="2"/>
  <c r="AC116" i="2"/>
  <c r="AB116" i="2"/>
  <c r="Y116" i="2"/>
  <c r="X116" i="2"/>
  <c r="V116" i="2"/>
  <c r="AH116" i="2" s="1"/>
  <c r="AI115" i="2"/>
  <c r="AG115" i="2"/>
  <c r="AF115" i="2"/>
  <c r="AD115" i="2"/>
  <c r="AC115" i="2"/>
  <c r="AB115" i="2"/>
  <c r="Y115" i="2"/>
  <c r="X115" i="2"/>
  <c r="V115" i="2"/>
  <c r="AH115" i="2" s="1"/>
  <c r="AI114" i="2"/>
  <c r="AG114" i="2"/>
  <c r="AF114" i="2"/>
  <c r="AD114" i="2"/>
  <c r="AC114" i="2"/>
  <c r="AB114" i="2"/>
  <c r="Y114" i="2"/>
  <c r="X114" i="2"/>
  <c r="V114" i="2"/>
  <c r="AJ114" i="2" s="1"/>
  <c r="AI113" i="2"/>
  <c r="AG113" i="2"/>
  <c r="AF113" i="2"/>
  <c r="AD113" i="2"/>
  <c r="AC113" i="2"/>
  <c r="AB113" i="2"/>
  <c r="Y113" i="2"/>
  <c r="X113" i="2"/>
  <c r="V113" i="2"/>
  <c r="AE113" i="2" s="1"/>
  <c r="AI112" i="2"/>
  <c r="AG112" i="2"/>
  <c r="AF112" i="2"/>
  <c r="AD112" i="2"/>
  <c r="AC112" i="2"/>
  <c r="AB112" i="2"/>
  <c r="Y112" i="2"/>
  <c r="X112" i="2"/>
  <c r="V112" i="2"/>
  <c r="AH112" i="2" s="1"/>
  <c r="AI111" i="2"/>
  <c r="AG111" i="2"/>
  <c r="AF111" i="2"/>
  <c r="AD111" i="2"/>
  <c r="AC111" i="2"/>
  <c r="AB111" i="2"/>
  <c r="Y111" i="2"/>
  <c r="X111" i="2"/>
  <c r="V111" i="2"/>
  <c r="AH111" i="2" s="1"/>
  <c r="AI110" i="2"/>
  <c r="AG110" i="2"/>
  <c r="AF110" i="2"/>
  <c r="AD110" i="2"/>
  <c r="AC110" i="2"/>
  <c r="AB110" i="2"/>
  <c r="Y110" i="2"/>
  <c r="X110" i="2"/>
  <c r="V110" i="2"/>
  <c r="AJ110" i="2" s="1"/>
  <c r="AI109" i="2"/>
  <c r="AG109" i="2"/>
  <c r="AF109" i="2"/>
  <c r="AD109" i="2"/>
  <c r="AC109" i="2"/>
  <c r="AB109" i="2"/>
  <c r="Y109" i="2"/>
  <c r="X109" i="2"/>
  <c r="V109" i="2"/>
  <c r="AE109" i="2" s="1"/>
  <c r="AI104" i="2"/>
  <c r="AG104" i="2"/>
  <c r="AF104" i="2"/>
  <c r="AD104" i="2"/>
  <c r="AC104" i="2"/>
  <c r="AB104" i="2"/>
  <c r="Y104" i="2"/>
  <c r="X104" i="2"/>
  <c r="V104" i="2"/>
  <c r="AJ104" i="2" s="1"/>
  <c r="AI103" i="2"/>
  <c r="AG103" i="2"/>
  <c r="AF103" i="2"/>
  <c r="AD103" i="2"/>
  <c r="AC103" i="2"/>
  <c r="AB103" i="2"/>
  <c r="Y103" i="2"/>
  <c r="X103" i="2"/>
  <c r="V103" i="2"/>
  <c r="AJ103" i="2" s="1"/>
  <c r="AI102" i="2"/>
  <c r="AG102" i="2"/>
  <c r="AF102" i="2"/>
  <c r="AD102" i="2"/>
  <c r="AC102" i="2"/>
  <c r="AB102" i="2"/>
  <c r="Y102" i="2"/>
  <c r="X102" i="2"/>
  <c r="V102" i="2"/>
  <c r="AE102" i="2" s="1"/>
  <c r="AI101" i="2"/>
  <c r="AG101" i="2"/>
  <c r="AF101" i="2"/>
  <c r="AD101" i="2"/>
  <c r="AC101" i="2"/>
  <c r="AB101" i="2"/>
  <c r="Y101" i="2"/>
  <c r="X101" i="2"/>
  <c r="V101" i="2"/>
  <c r="AH101" i="2" s="1"/>
  <c r="AI100" i="2"/>
  <c r="AG100" i="2"/>
  <c r="AF100" i="2"/>
  <c r="AD100" i="2"/>
  <c r="AC100" i="2"/>
  <c r="AB100" i="2"/>
  <c r="Y100" i="2"/>
  <c r="X100" i="2"/>
  <c r="V100" i="2"/>
  <c r="AI99" i="2"/>
  <c r="AG99" i="2"/>
  <c r="AF99" i="2"/>
  <c r="AD99" i="2"/>
  <c r="AC99" i="2"/>
  <c r="AB99" i="2"/>
  <c r="Y99" i="2"/>
  <c r="X99" i="2"/>
  <c r="V99" i="2"/>
  <c r="AE99" i="2" s="1"/>
  <c r="AI98" i="2"/>
  <c r="AG98" i="2"/>
  <c r="AF98" i="2"/>
  <c r="AD98" i="2"/>
  <c r="AC98" i="2"/>
  <c r="AB98" i="2"/>
  <c r="Y98" i="2"/>
  <c r="X98" i="2"/>
  <c r="V98" i="2"/>
  <c r="AE98" i="2" s="1"/>
  <c r="AI97" i="2"/>
  <c r="AG97" i="2"/>
  <c r="AF97" i="2"/>
  <c r="AD97" i="2"/>
  <c r="AC97" i="2"/>
  <c r="AB97" i="2"/>
  <c r="Y97" i="2"/>
  <c r="X97" i="2"/>
  <c r="V97" i="2"/>
  <c r="AH97" i="2" s="1"/>
  <c r="AI96" i="2"/>
  <c r="AG96" i="2"/>
  <c r="AF96" i="2"/>
  <c r="AD96" i="2"/>
  <c r="AC96" i="2"/>
  <c r="AB96" i="2"/>
  <c r="Y96" i="2"/>
  <c r="X96" i="2"/>
  <c r="V96" i="2"/>
  <c r="AH96" i="2" s="1"/>
  <c r="AI95" i="2"/>
  <c r="AG95" i="2"/>
  <c r="AF95" i="2"/>
  <c r="AD95" i="2"/>
  <c r="AC95" i="2"/>
  <c r="AB95" i="2"/>
  <c r="Y95" i="2"/>
  <c r="X95" i="2"/>
  <c r="V95" i="2"/>
  <c r="AJ95" i="2" s="1"/>
  <c r="AI94" i="2"/>
  <c r="AG94" i="2"/>
  <c r="AF94" i="2"/>
  <c r="AD94" i="2"/>
  <c r="AC94" i="2"/>
  <c r="AB94" i="2"/>
  <c r="Y94" i="2"/>
  <c r="X94" i="2"/>
  <c r="V94" i="2"/>
  <c r="AE94" i="2" s="1"/>
  <c r="AI93" i="2"/>
  <c r="AG93" i="2"/>
  <c r="AF93" i="2"/>
  <c r="AD93" i="2"/>
  <c r="AC93" i="2"/>
  <c r="AB93" i="2"/>
  <c r="Y93" i="2"/>
  <c r="X93" i="2"/>
  <c r="V93" i="2"/>
  <c r="AH93" i="2" s="1"/>
  <c r="AI92" i="2"/>
  <c r="AG92" i="2"/>
  <c r="AF92" i="2"/>
  <c r="AD92" i="2"/>
  <c r="AC92" i="2"/>
  <c r="AB92" i="2"/>
  <c r="Y92" i="2"/>
  <c r="X92" i="2"/>
  <c r="V92" i="2"/>
  <c r="AH92" i="2" s="1"/>
  <c r="AI91" i="2"/>
  <c r="AG91" i="2"/>
  <c r="AF91" i="2"/>
  <c r="AD91" i="2"/>
  <c r="AC91" i="2"/>
  <c r="AB91" i="2"/>
  <c r="Y91" i="2"/>
  <c r="X91" i="2"/>
  <c r="V91" i="2"/>
  <c r="AJ91" i="2" s="1"/>
  <c r="AI90" i="2"/>
  <c r="AG90" i="2"/>
  <c r="AF90" i="2"/>
  <c r="AD90" i="2"/>
  <c r="AC90" i="2"/>
  <c r="AB90" i="2"/>
  <c r="Y90" i="2"/>
  <c r="X90" i="2"/>
  <c r="V90" i="2"/>
  <c r="AE90" i="2" s="1"/>
  <c r="AI89" i="2"/>
  <c r="AG89" i="2"/>
  <c r="AF89" i="2"/>
  <c r="AD89" i="2"/>
  <c r="AC89" i="2"/>
  <c r="AB89" i="2"/>
  <c r="Y89" i="2"/>
  <c r="X89" i="2"/>
  <c r="V89" i="2"/>
  <c r="AH89" i="2" s="1"/>
  <c r="AI88" i="2"/>
  <c r="AG88" i="2"/>
  <c r="AF88" i="2"/>
  <c r="AD88" i="2"/>
  <c r="AC88" i="2"/>
  <c r="AB88" i="2"/>
  <c r="AM216" i="2" s="1"/>
  <c r="AS217" i="2" s="1"/>
  <c r="AS218" i="2" s="1"/>
  <c r="Y88" i="2"/>
  <c r="X88" i="2"/>
  <c r="V88" i="2"/>
  <c r="AH88" i="2" s="1"/>
  <c r="AO216" i="2" s="1"/>
  <c r="AU217" i="2" s="1"/>
  <c r="AU218" i="2" s="1"/>
  <c r="AI87" i="2"/>
  <c r="AG87" i="2"/>
  <c r="AF87" i="2"/>
  <c r="AD87" i="2"/>
  <c r="AC87" i="2"/>
  <c r="AB87" i="2"/>
  <c r="Y87" i="2"/>
  <c r="X87" i="2"/>
  <c r="V87" i="2"/>
  <c r="AJ87" i="2" s="1"/>
  <c r="AI86" i="2"/>
  <c r="AG86" i="2"/>
  <c r="AF86" i="2"/>
  <c r="AD86" i="2"/>
  <c r="AC86" i="2"/>
  <c r="AB86" i="2"/>
  <c r="Y86" i="2"/>
  <c r="X86" i="2"/>
  <c r="V86" i="2"/>
  <c r="AE86" i="2" s="1"/>
  <c r="AI85" i="2"/>
  <c r="AG85" i="2"/>
  <c r="AF85" i="2"/>
  <c r="AD85" i="2"/>
  <c r="AC85" i="2"/>
  <c r="AB85" i="2"/>
  <c r="Y85" i="2"/>
  <c r="X85" i="2"/>
  <c r="V85" i="2"/>
  <c r="AH85" i="2" s="1"/>
  <c r="AI84" i="2"/>
  <c r="AG84" i="2"/>
  <c r="AF84" i="2"/>
  <c r="AD84" i="2"/>
  <c r="AC84" i="2"/>
  <c r="AB84" i="2"/>
  <c r="Y84" i="2"/>
  <c r="X84" i="2"/>
  <c r="V84" i="2"/>
  <c r="AH84" i="2" s="1"/>
  <c r="AI83" i="2"/>
  <c r="AG83" i="2"/>
  <c r="AF83" i="2"/>
  <c r="AD83" i="2"/>
  <c r="AC83" i="2"/>
  <c r="AB83" i="2"/>
  <c r="Y83" i="2"/>
  <c r="X83" i="2"/>
  <c r="V83" i="2"/>
  <c r="AJ83" i="2" s="1"/>
  <c r="AI82" i="2"/>
  <c r="AG82" i="2"/>
  <c r="AF82" i="2"/>
  <c r="AD82" i="2"/>
  <c r="AC82" i="2"/>
  <c r="AB82" i="2"/>
  <c r="Y82" i="2"/>
  <c r="X82" i="2"/>
  <c r="V82" i="2"/>
  <c r="AE82" i="2" s="1"/>
  <c r="AI81" i="2"/>
  <c r="AG81" i="2"/>
  <c r="AF81" i="2"/>
  <c r="AD81" i="2"/>
  <c r="AC81" i="2"/>
  <c r="AB81" i="2"/>
  <c r="Y81" i="2"/>
  <c r="X81" i="2"/>
  <c r="V81" i="2"/>
  <c r="AH81" i="2" s="1"/>
  <c r="AI80" i="2"/>
  <c r="AG80" i="2"/>
  <c r="AF80" i="2"/>
  <c r="AD80" i="2"/>
  <c r="AC80" i="2"/>
  <c r="AB80" i="2"/>
  <c r="Y80" i="2"/>
  <c r="X80" i="2"/>
  <c r="V80" i="2"/>
  <c r="AH80" i="2" s="1"/>
  <c r="AI79" i="2"/>
  <c r="AG79" i="2"/>
  <c r="AF79" i="2"/>
  <c r="AD79" i="2"/>
  <c r="AC79" i="2"/>
  <c r="AB79" i="2"/>
  <c r="Y79" i="2"/>
  <c r="X79" i="2"/>
  <c r="V79" i="2"/>
  <c r="AJ79" i="2" s="1"/>
  <c r="AI78" i="2"/>
  <c r="AG78" i="2"/>
  <c r="AF78" i="2"/>
  <c r="AD78" i="2"/>
  <c r="AC78" i="2"/>
  <c r="AB78" i="2"/>
  <c r="Y78" i="2"/>
  <c r="X78" i="2"/>
  <c r="V78" i="2"/>
  <c r="AE78" i="2" s="1"/>
  <c r="AI77" i="2"/>
  <c r="AG77" i="2"/>
  <c r="AF77" i="2"/>
  <c r="AD77" i="2"/>
  <c r="AC77" i="2"/>
  <c r="AB77" i="2"/>
  <c r="Y77" i="2"/>
  <c r="X77" i="2"/>
  <c r="V77" i="2"/>
  <c r="AH77" i="2" s="1"/>
  <c r="AI76" i="2"/>
  <c r="AG76" i="2"/>
  <c r="AF76" i="2"/>
  <c r="AD76" i="2"/>
  <c r="AC76" i="2"/>
  <c r="AB76" i="2"/>
  <c r="Y76" i="2"/>
  <c r="X76" i="2"/>
  <c r="V76" i="2"/>
  <c r="AH76" i="2" s="1"/>
  <c r="AI75" i="2"/>
  <c r="AG75" i="2"/>
  <c r="AF75" i="2"/>
  <c r="AD75" i="2"/>
  <c r="AC75" i="2"/>
  <c r="AB75" i="2"/>
  <c r="Y75" i="2"/>
  <c r="X75" i="2"/>
  <c r="V75" i="2"/>
  <c r="AJ75" i="2" s="1"/>
  <c r="AI74" i="2"/>
  <c r="AG74" i="2"/>
  <c r="AF74" i="2"/>
  <c r="AD74" i="2"/>
  <c r="AC74" i="2"/>
  <c r="AB74" i="2"/>
  <c r="Y74" i="2"/>
  <c r="X74" i="2"/>
  <c r="V74" i="2"/>
  <c r="AE74" i="2" s="1"/>
  <c r="AI73" i="2"/>
  <c r="AG73" i="2"/>
  <c r="AF73" i="2"/>
  <c r="AD73" i="2"/>
  <c r="AC73" i="2"/>
  <c r="AB73" i="2"/>
  <c r="Y73" i="2"/>
  <c r="X73" i="2"/>
  <c r="V73" i="2"/>
  <c r="AH73" i="2" s="1"/>
  <c r="AI72" i="2"/>
  <c r="AG72" i="2"/>
  <c r="AF72" i="2"/>
  <c r="AD72" i="2"/>
  <c r="AC72" i="2"/>
  <c r="AB72" i="2"/>
  <c r="Y72" i="2"/>
  <c r="X72" i="2"/>
  <c r="V72" i="2"/>
  <c r="AH72" i="2" s="1"/>
  <c r="AI71" i="2"/>
  <c r="AG71" i="2"/>
  <c r="AF71" i="2"/>
  <c r="AD71" i="2"/>
  <c r="AC71" i="2"/>
  <c r="AB71" i="2"/>
  <c r="Y71" i="2"/>
  <c r="X71" i="2"/>
  <c r="V71" i="2"/>
  <c r="AJ71" i="2" s="1"/>
  <c r="AI70" i="2"/>
  <c r="AG70" i="2"/>
  <c r="AF70" i="2"/>
  <c r="AD70" i="2"/>
  <c r="AC70" i="2"/>
  <c r="AB70" i="2"/>
  <c r="Y70" i="2"/>
  <c r="X70" i="2"/>
  <c r="V70" i="2"/>
  <c r="AE70" i="2" s="1"/>
  <c r="AI69" i="2"/>
  <c r="AG69" i="2"/>
  <c r="AF69" i="2"/>
  <c r="AD69" i="2"/>
  <c r="AC69" i="2"/>
  <c r="AB69" i="2"/>
  <c r="Y69" i="2"/>
  <c r="X69" i="2"/>
  <c r="V69" i="2"/>
  <c r="AH69" i="2" s="1"/>
  <c r="AI68" i="2"/>
  <c r="AG68" i="2"/>
  <c r="AF68" i="2"/>
  <c r="AD68" i="2"/>
  <c r="AC68" i="2"/>
  <c r="AB68" i="2"/>
  <c r="Y68" i="2"/>
  <c r="X68" i="2"/>
  <c r="V68" i="2"/>
  <c r="AH68" i="2" s="1"/>
  <c r="AI67" i="2"/>
  <c r="AG67" i="2"/>
  <c r="AF67" i="2"/>
  <c r="AD67" i="2"/>
  <c r="AC67" i="2"/>
  <c r="AB67" i="2"/>
  <c r="Y67" i="2"/>
  <c r="X67" i="2"/>
  <c r="V67" i="2"/>
  <c r="AJ67" i="2" s="1"/>
  <c r="AI66" i="2"/>
  <c r="AG66" i="2"/>
  <c r="AF66" i="2"/>
  <c r="AD66" i="2"/>
  <c r="AC66" i="2"/>
  <c r="AB66" i="2"/>
  <c r="Y66" i="2"/>
  <c r="X66" i="2"/>
  <c r="V66" i="2"/>
  <c r="AE66" i="2" s="1"/>
  <c r="AI65" i="2"/>
  <c r="AG65" i="2"/>
  <c r="AF65" i="2"/>
  <c r="AD65" i="2"/>
  <c r="AC65" i="2"/>
  <c r="AB65" i="2"/>
  <c r="Y65" i="2"/>
  <c r="X65" i="2"/>
  <c r="V65" i="2"/>
  <c r="AH65" i="2" s="1"/>
  <c r="AI64" i="2"/>
  <c r="AG64" i="2"/>
  <c r="AF64" i="2"/>
  <c r="AD64" i="2"/>
  <c r="AC64" i="2"/>
  <c r="AB64" i="2"/>
  <c r="Y64" i="2"/>
  <c r="X64" i="2"/>
  <c r="V64" i="2"/>
  <c r="AH64" i="2" s="1"/>
  <c r="AI63" i="2"/>
  <c r="AG63" i="2"/>
  <c r="AF63" i="2"/>
  <c r="AD63" i="2"/>
  <c r="AC63" i="2"/>
  <c r="AB63" i="2"/>
  <c r="Y63" i="2"/>
  <c r="X63" i="2"/>
  <c r="V63" i="2"/>
  <c r="AH63" i="2" s="1"/>
  <c r="AI62" i="2"/>
  <c r="AG62" i="2"/>
  <c r="AF62" i="2"/>
  <c r="AD62" i="2"/>
  <c r="AC62" i="2"/>
  <c r="AB62" i="2"/>
  <c r="Y62" i="2"/>
  <c r="X62" i="2"/>
  <c r="V62" i="2"/>
  <c r="AE62" i="2" s="1"/>
  <c r="AI61" i="2"/>
  <c r="AG61" i="2"/>
  <c r="AF61" i="2"/>
  <c r="AD61" i="2"/>
  <c r="AC61" i="2"/>
  <c r="AB61" i="2"/>
  <c r="Y61" i="2"/>
  <c r="X61" i="2"/>
  <c r="V61" i="2"/>
  <c r="AH61" i="2" s="1"/>
  <c r="AI60" i="2"/>
  <c r="AG60" i="2"/>
  <c r="AF60" i="2"/>
  <c r="AD60" i="2"/>
  <c r="AC60" i="2"/>
  <c r="AB60" i="2"/>
  <c r="Y60" i="2"/>
  <c r="X60" i="2"/>
  <c r="V60" i="2"/>
  <c r="AH60" i="2" s="1"/>
  <c r="AI59" i="2"/>
  <c r="AG59" i="2"/>
  <c r="AF59" i="2"/>
  <c r="AD59" i="2"/>
  <c r="AC59" i="2"/>
  <c r="AB59" i="2"/>
  <c r="Y59" i="2"/>
  <c r="X59" i="2"/>
  <c r="V59" i="2"/>
  <c r="AH59" i="2" s="1"/>
  <c r="AI58" i="2"/>
  <c r="AG58" i="2"/>
  <c r="AF58" i="2"/>
  <c r="AD58" i="2"/>
  <c r="AC58" i="2"/>
  <c r="AB58" i="2"/>
  <c r="Y58" i="2"/>
  <c r="X58" i="2"/>
  <c r="V58" i="2"/>
  <c r="AE58" i="2" s="1"/>
  <c r="V8" i="2"/>
  <c r="W8" i="2" s="1"/>
  <c r="X8" i="2"/>
  <c r="Y8" i="2"/>
  <c r="AB8" i="2"/>
  <c r="AC8" i="2"/>
  <c r="AD8" i="2"/>
  <c r="AF8" i="2"/>
  <c r="AG8" i="2"/>
  <c r="AI8" i="2"/>
  <c r="V9" i="2"/>
  <c r="AJ9" i="2" s="1"/>
  <c r="X9" i="2"/>
  <c r="Y9" i="2"/>
  <c r="AB9" i="2"/>
  <c r="AC9" i="2"/>
  <c r="AD9" i="2"/>
  <c r="AF9" i="2"/>
  <c r="AG9" i="2"/>
  <c r="AI9" i="2"/>
  <c r="V10" i="2"/>
  <c r="W10" i="2" s="1"/>
  <c r="X10" i="2"/>
  <c r="Y10" i="2"/>
  <c r="AB10" i="2"/>
  <c r="AC10" i="2"/>
  <c r="AD10" i="2"/>
  <c r="AF10" i="2"/>
  <c r="AG10" i="2"/>
  <c r="AI10" i="2"/>
  <c r="V11" i="2"/>
  <c r="W11" i="2" s="1"/>
  <c r="X11" i="2"/>
  <c r="Y11" i="2"/>
  <c r="AB11" i="2"/>
  <c r="AC11" i="2"/>
  <c r="AD11" i="2"/>
  <c r="AF11" i="2"/>
  <c r="AG11" i="2"/>
  <c r="AI11" i="2"/>
  <c r="V12" i="2"/>
  <c r="W12" i="2" s="1"/>
  <c r="X12" i="2"/>
  <c r="Y12" i="2"/>
  <c r="AB12" i="2"/>
  <c r="AC12" i="2"/>
  <c r="AD12" i="2"/>
  <c r="AF12" i="2"/>
  <c r="AG12" i="2"/>
  <c r="AI12" i="2"/>
  <c r="V13" i="2"/>
  <c r="W13" i="2" s="1"/>
  <c r="X13" i="2"/>
  <c r="Y13" i="2"/>
  <c r="AB13" i="2"/>
  <c r="AC13" i="2"/>
  <c r="AD13" i="2"/>
  <c r="AF13" i="2"/>
  <c r="AG13" i="2"/>
  <c r="AI13" i="2"/>
  <c r="V14" i="2"/>
  <c r="W14" i="2" s="1"/>
  <c r="X14" i="2"/>
  <c r="Y14" i="2"/>
  <c r="AB14" i="2"/>
  <c r="AC14" i="2"/>
  <c r="AD14" i="2"/>
  <c r="AF14" i="2"/>
  <c r="AG14" i="2"/>
  <c r="AI14" i="2"/>
  <c r="V15" i="2"/>
  <c r="W15" i="2" s="1"/>
  <c r="X15" i="2"/>
  <c r="Y15" i="2"/>
  <c r="AB15" i="2"/>
  <c r="AC15" i="2"/>
  <c r="AD15" i="2"/>
  <c r="AF15" i="2"/>
  <c r="AG15" i="2"/>
  <c r="AH15" i="2"/>
  <c r="AI15" i="2"/>
  <c r="V16" i="2"/>
  <c r="W16" i="2" s="1"/>
  <c r="X16" i="2"/>
  <c r="Y16" i="2"/>
  <c r="AB16" i="2"/>
  <c r="AC16" i="2"/>
  <c r="AD16" i="2"/>
  <c r="AF16" i="2"/>
  <c r="AG16" i="2"/>
  <c r="AI16" i="2"/>
  <c r="V17" i="2"/>
  <c r="W17" i="2" s="1"/>
  <c r="X17" i="2"/>
  <c r="Y17" i="2"/>
  <c r="AB17" i="2"/>
  <c r="AC17" i="2"/>
  <c r="AD17" i="2"/>
  <c r="AF17" i="2"/>
  <c r="AG17" i="2"/>
  <c r="AI17" i="2"/>
  <c r="V18" i="2"/>
  <c r="W18" i="2" s="1"/>
  <c r="X18" i="2"/>
  <c r="Y18" i="2"/>
  <c r="AB18" i="2"/>
  <c r="AC18" i="2"/>
  <c r="AD18" i="2"/>
  <c r="AF18" i="2"/>
  <c r="AG18" i="2"/>
  <c r="AI18" i="2"/>
  <c r="V19" i="2"/>
  <c r="AH19" i="2" s="1"/>
  <c r="X19" i="2"/>
  <c r="Y19" i="2"/>
  <c r="AB19" i="2"/>
  <c r="AC19" i="2"/>
  <c r="AD19" i="2"/>
  <c r="AF19" i="2"/>
  <c r="AG19" i="2"/>
  <c r="AI19" i="2"/>
  <c r="V20" i="2"/>
  <c r="W20" i="2" s="1"/>
  <c r="X20" i="2"/>
  <c r="Y20" i="2"/>
  <c r="AB20" i="2"/>
  <c r="AC20" i="2"/>
  <c r="AD20" i="2"/>
  <c r="AF20" i="2"/>
  <c r="AG20" i="2"/>
  <c r="AH20" i="2"/>
  <c r="AI20" i="2"/>
  <c r="V21" i="2"/>
  <c r="W21" i="2" s="1"/>
  <c r="X21" i="2"/>
  <c r="Y21" i="2"/>
  <c r="AB21" i="2"/>
  <c r="AC21" i="2"/>
  <c r="AD21" i="2"/>
  <c r="AF21" i="2"/>
  <c r="AG21" i="2"/>
  <c r="AH21" i="2"/>
  <c r="AI21" i="2"/>
  <c r="V22" i="2"/>
  <c r="W22" i="2" s="1"/>
  <c r="X22" i="2"/>
  <c r="Y22" i="2"/>
  <c r="AB22" i="2"/>
  <c r="AC22" i="2"/>
  <c r="AD22" i="2"/>
  <c r="AF22" i="2"/>
  <c r="AG22" i="2"/>
  <c r="AI22" i="2"/>
  <c r="V23" i="2"/>
  <c r="W23" i="2" s="1"/>
  <c r="X23" i="2"/>
  <c r="Y23" i="2"/>
  <c r="AB23" i="2"/>
  <c r="AC23" i="2"/>
  <c r="AD23" i="2"/>
  <c r="AF23" i="2"/>
  <c r="AG23" i="2"/>
  <c r="AI23" i="2"/>
  <c r="V24" i="2"/>
  <c r="X24" i="2"/>
  <c r="Y24" i="2"/>
  <c r="AB24" i="2"/>
  <c r="AC24" i="2"/>
  <c r="AD24" i="2"/>
  <c r="AF24" i="2"/>
  <c r="AG24" i="2"/>
  <c r="AI24" i="2"/>
  <c r="V25" i="2"/>
  <c r="AJ25" i="2" s="1"/>
  <c r="X25" i="2"/>
  <c r="Y25" i="2"/>
  <c r="AB25" i="2"/>
  <c r="AC25" i="2"/>
  <c r="AD25" i="2"/>
  <c r="AF25" i="2"/>
  <c r="AG25" i="2"/>
  <c r="AI25" i="2"/>
  <c r="V26" i="2"/>
  <c r="W26" i="2" s="1"/>
  <c r="X26" i="2"/>
  <c r="Y26" i="2"/>
  <c r="AB26" i="2"/>
  <c r="AC26" i="2"/>
  <c r="AD26" i="2"/>
  <c r="AF26" i="2"/>
  <c r="AG26" i="2"/>
  <c r="AI26" i="2"/>
  <c r="V27" i="2"/>
  <c r="AH27" i="2" s="1"/>
  <c r="X27" i="2"/>
  <c r="Y27" i="2"/>
  <c r="AB27" i="2"/>
  <c r="AC27" i="2"/>
  <c r="AD27" i="2"/>
  <c r="AF27" i="2"/>
  <c r="AG27" i="2"/>
  <c r="AI27" i="2"/>
  <c r="V28" i="2"/>
  <c r="W28" i="2" s="1"/>
  <c r="X28" i="2"/>
  <c r="Y28" i="2"/>
  <c r="AB28" i="2"/>
  <c r="AC28" i="2"/>
  <c r="AD28" i="2"/>
  <c r="AF28" i="2"/>
  <c r="AG28" i="2"/>
  <c r="AI28" i="2"/>
  <c r="V29" i="2"/>
  <c r="AJ29" i="2" s="1"/>
  <c r="X29" i="2"/>
  <c r="Y29" i="2"/>
  <c r="AB29" i="2"/>
  <c r="AC29" i="2"/>
  <c r="AD29" i="2"/>
  <c r="AF29" i="2"/>
  <c r="AG29" i="2"/>
  <c r="AH29" i="2"/>
  <c r="AI29" i="2"/>
  <c r="V30" i="2"/>
  <c r="AH30" i="2" s="1"/>
  <c r="X30" i="2"/>
  <c r="Y30" i="2"/>
  <c r="AB30" i="2"/>
  <c r="AC30" i="2"/>
  <c r="AD30" i="2"/>
  <c r="AF30" i="2"/>
  <c r="AG30" i="2"/>
  <c r="AI30" i="2"/>
  <c r="V31" i="2"/>
  <c r="W31" i="2" s="1"/>
  <c r="X31" i="2"/>
  <c r="Y31" i="2"/>
  <c r="AB31" i="2"/>
  <c r="AC31" i="2"/>
  <c r="AD31" i="2"/>
  <c r="AF31" i="2"/>
  <c r="AG31" i="2"/>
  <c r="AI31" i="2"/>
  <c r="V32" i="2"/>
  <c r="W32" i="2" s="1"/>
  <c r="X32" i="2"/>
  <c r="Y32" i="2"/>
  <c r="AB32" i="2"/>
  <c r="AC32" i="2"/>
  <c r="AD32" i="2"/>
  <c r="AF32" i="2"/>
  <c r="AG32" i="2"/>
  <c r="AI32" i="2"/>
  <c r="V33" i="2"/>
  <c r="X33" i="2"/>
  <c r="Y33" i="2"/>
  <c r="AB33" i="2"/>
  <c r="AC33" i="2"/>
  <c r="AD33" i="2"/>
  <c r="AF33" i="2"/>
  <c r="AG33" i="2"/>
  <c r="AI33" i="2"/>
  <c r="V34" i="2"/>
  <c r="W34" i="2" s="1"/>
  <c r="X34" i="2"/>
  <c r="Y34" i="2"/>
  <c r="AB34" i="2"/>
  <c r="AC34" i="2"/>
  <c r="AD34" i="2"/>
  <c r="AF34" i="2"/>
  <c r="AG34" i="2"/>
  <c r="AI34" i="2"/>
  <c r="V35" i="2"/>
  <c r="W35" i="2" s="1"/>
  <c r="X35" i="2"/>
  <c r="Y35" i="2"/>
  <c r="AB35" i="2"/>
  <c r="AC35" i="2"/>
  <c r="AD35" i="2"/>
  <c r="AF35" i="2"/>
  <c r="AG35" i="2"/>
  <c r="AH35" i="2"/>
  <c r="AI35" i="2"/>
  <c r="V36" i="2"/>
  <c r="X36" i="2"/>
  <c r="Y36" i="2"/>
  <c r="AB36" i="2"/>
  <c r="AC36" i="2"/>
  <c r="AD36" i="2"/>
  <c r="AF36" i="2"/>
  <c r="AG36" i="2"/>
  <c r="AI36" i="2"/>
  <c r="V37" i="2"/>
  <c r="AJ37" i="2" s="1"/>
  <c r="X37" i="2"/>
  <c r="Y37" i="2"/>
  <c r="AB37" i="2"/>
  <c r="AC37" i="2"/>
  <c r="AD37" i="2"/>
  <c r="AF37" i="2"/>
  <c r="AG37" i="2"/>
  <c r="AI37" i="2"/>
  <c r="V38" i="2"/>
  <c r="W38" i="2" s="1"/>
  <c r="X38" i="2"/>
  <c r="Y38" i="2"/>
  <c r="AB38" i="2"/>
  <c r="AC38" i="2"/>
  <c r="AD38" i="2"/>
  <c r="AF38" i="2"/>
  <c r="AG38" i="2"/>
  <c r="AH38" i="2"/>
  <c r="AI38" i="2"/>
  <c r="V39" i="2"/>
  <c r="AH39" i="2" s="1"/>
  <c r="X39" i="2"/>
  <c r="Y39" i="2"/>
  <c r="AB39" i="2"/>
  <c r="AC39" i="2"/>
  <c r="AD39" i="2"/>
  <c r="AF39" i="2"/>
  <c r="AG39" i="2"/>
  <c r="AI39" i="2"/>
  <c r="V40" i="2"/>
  <c r="AH40" i="2" s="1"/>
  <c r="X40" i="2"/>
  <c r="Y40" i="2"/>
  <c r="AB40" i="2"/>
  <c r="AC40" i="2"/>
  <c r="AD40" i="2"/>
  <c r="AF40" i="2"/>
  <c r="AG40" i="2"/>
  <c r="AI40" i="2"/>
  <c r="V41" i="2"/>
  <c r="AJ41" i="2" s="1"/>
  <c r="X41" i="2"/>
  <c r="Y41" i="2"/>
  <c r="AB41" i="2"/>
  <c r="AC41" i="2"/>
  <c r="AD41" i="2"/>
  <c r="AF41" i="2"/>
  <c r="AG41" i="2"/>
  <c r="AI41" i="2"/>
  <c r="V42" i="2"/>
  <c r="AH42" i="2" s="1"/>
  <c r="X42" i="2"/>
  <c r="Y42" i="2"/>
  <c r="AB42" i="2"/>
  <c r="AC42" i="2"/>
  <c r="AD42" i="2"/>
  <c r="AF42" i="2"/>
  <c r="AG42" i="2"/>
  <c r="AI42" i="2"/>
  <c r="V43" i="2"/>
  <c r="W43" i="2" s="1"/>
  <c r="X43" i="2"/>
  <c r="Y43" i="2"/>
  <c r="AB43" i="2"/>
  <c r="AC43" i="2"/>
  <c r="AD43" i="2"/>
  <c r="AF43" i="2"/>
  <c r="AG43" i="2"/>
  <c r="AI43" i="2"/>
  <c r="V44" i="2"/>
  <c r="W44" i="2" s="1"/>
  <c r="X44" i="2"/>
  <c r="Y44" i="2"/>
  <c r="AB44" i="2"/>
  <c r="AC44" i="2"/>
  <c r="AD44" i="2"/>
  <c r="AF44" i="2"/>
  <c r="AG44" i="2"/>
  <c r="AH44" i="2"/>
  <c r="AI44" i="2"/>
  <c r="V45" i="2"/>
  <c r="AJ45" i="2" s="1"/>
  <c r="X45" i="2"/>
  <c r="Y45" i="2"/>
  <c r="AB45" i="2"/>
  <c r="AC45" i="2"/>
  <c r="AD45" i="2"/>
  <c r="AF45" i="2"/>
  <c r="AG45" i="2"/>
  <c r="AH45" i="2"/>
  <c r="AI45" i="2"/>
  <c r="V46" i="2"/>
  <c r="W46" i="2" s="1"/>
  <c r="X46" i="2"/>
  <c r="Y46" i="2"/>
  <c r="AB46" i="2"/>
  <c r="AC46" i="2"/>
  <c r="AD46" i="2"/>
  <c r="AF46" i="2"/>
  <c r="AG46" i="2"/>
  <c r="AI46" i="2"/>
  <c r="V47" i="2"/>
  <c r="W47" i="2" s="1"/>
  <c r="X47" i="2"/>
  <c r="Y47" i="2"/>
  <c r="AB47" i="2"/>
  <c r="AC47" i="2"/>
  <c r="AD47" i="2"/>
  <c r="AF47" i="2"/>
  <c r="AG47" i="2"/>
  <c r="AH47" i="2"/>
  <c r="AI47" i="2"/>
  <c r="V48" i="2"/>
  <c r="W48" i="2" s="1"/>
  <c r="X48" i="2"/>
  <c r="Y48" i="2"/>
  <c r="AB48" i="2"/>
  <c r="AC48" i="2"/>
  <c r="AD48" i="2"/>
  <c r="AF48" i="2"/>
  <c r="AG48" i="2"/>
  <c r="AH48" i="2"/>
  <c r="AI48" i="2"/>
  <c r="V49" i="2"/>
  <c r="AJ49" i="2" s="1"/>
  <c r="X49" i="2"/>
  <c r="Y49" i="2"/>
  <c r="AB49" i="2"/>
  <c r="AC49" i="2"/>
  <c r="AD49" i="2"/>
  <c r="AF49" i="2"/>
  <c r="AG49" i="2"/>
  <c r="AI49" i="2"/>
  <c r="V50" i="2"/>
  <c r="W50" i="2" s="1"/>
  <c r="X50" i="2"/>
  <c r="Y50" i="2"/>
  <c r="AB50" i="2"/>
  <c r="AC50" i="2"/>
  <c r="AD50" i="2"/>
  <c r="AF50" i="2"/>
  <c r="AG50" i="2"/>
  <c r="AI50" i="2"/>
  <c r="V51" i="2"/>
  <c r="AJ51" i="2" s="1"/>
  <c r="X51" i="2"/>
  <c r="Y51" i="2"/>
  <c r="AB51" i="2"/>
  <c r="AC51" i="2"/>
  <c r="AD51" i="2"/>
  <c r="AF51" i="2"/>
  <c r="AG51" i="2"/>
  <c r="AI51" i="2"/>
  <c r="V52" i="2"/>
  <c r="W52" i="2" s="1"/>
  <c r="X52" i="2"/>
  <c r="Y52" i="2"/>
  <c r="AB52" i="2"/>
  <c r="AC52" i="2"/>
  <c r="AD52" i="2"/>
  <c r="AF52" i="2"/>
  <c r="AG52" i="2"/>
  <c r="AI52" i="2"/>
  <c r="V53" i="2"/>
  <c r="AJ53" i="2" s="1"/>
  <c r="X53" i="2"/>
  <c r="Y53" i="2"/>
  <c r="AB53" i="2"/>
  <c r="AC53" i="2"/>
  <c r="AD53" i="2"/>
  <c r="AF53" i="2"/>
  <c r="AG53" i="2"/>
  <c r="AI53" i="2"/>
  <c r="AV17" i="2"/>
  <c r="AV18" i="2" s="1"/>
  <c r="AU17" i="2"/>
  <c r="AT17" i="2"/>
  <c r="AT18" i="2" s="1"/>
  <c r="AS17" i="2"/>
  <c r="AS18" i="2" s="1"/>
  <c r="AV16" i="2"/>
  <c r="AU16" i="2"/>
  <c r="AT16" i="2"/>
  <c r="AS16" i="2"/>
  <c r="AR16" i="2"/>
  <c r="AV15" i="2"/>
  <c r="AU15" i="2"/>
  <c r="AT15" i="2"/>
  <c r="AS15" i="2"/>
  <c r="AR15" i="2"/>
  <c r="AI7" i="2"/>
  <c r="AG7" i="2"/>
  <c r="AF7" i="2"/>
  <c r="AD7" i="2"/>
  <c r="AC7" i="2"/>
  <c r="AB7" i="2"/>
  <c r="Y7" i="2"/>
  <c r="X7" i="2"/>
  <c r="V7" i="2"/>
  <c r="AH7" i="2" s="1"/>
  <c r="AH88" i="15" l="1"/>
  <c r="AO83" i="15" s="1"/>
  <c r="AU84" i="15" s="1"/>
  <c r="AU85" i="15" s="1"/>
  <c r="AE71" i="15"/>
  <c r="AN66" i="15" s="1"/>
  <c r="AT67" i="15" s="1"/>
  <c r="AT68" i="15" s="1"/>
  <c r="AA71" i="15"/>
  <c r="AL66" i="15" s="1"/>
  <c r="AR67" i="15" s="1"/>
  <c r="AR68" i="15" s="1"/>
  <c r="AJ71" i="15"/>
  <c r="AP66" i="15" s="1"/>
  <c r="AV67" i="15" s="1"/>
  <c r="AV68" i="15" s="1"/>
  <c r="AA54" i="15"/>
  <c r="AL49" i="15" s="1"/>
  <c r="AR50" i="15" s="1"/>
  <c r="AR51" i="15" s="1"/>
  <c r="AH54" i="15"/>
  <c r="AO49" i="15" s="1"/>
  <c r="AU50" i="15" s="1"/>
  <c r="AU51" i="15" s="1"/>
  <c r="AJ37" i="15"/>
  <c r="AP32" i="15" s="1"/>
  <c r="AV33" i="15" s="1"/>
  <c r="AV34" i="15" s="1"/>
  <c r="AA20" i="15"/>
  <c r="AL15" i="15" s="1"/>
  <c r="AR16" i="15" s="1"/>
  <c r="AR17" i="15" s="1"/>
  <c r="AE20" i="15"/>
  <c r="AN15" i="15" s="1"/>
  <c r="AT16" i="15" s="1"/>
  <c r="AT17" i="15" s="1"/>
  <c r="AH88" i="14"/>
  <c r="AO83" i="14" s="1"/>
  <c r="AU84" i="14" s="1"/>
  <c r="AU85" i="14" s="1"/>
  <c r="AJ54" i="14"/>
  <c r="AP49" i="14" s="1"/>
  <c r="AV50" i="14" s="1"/>
  <c r="AV51" i="14" s="1"/>
  <c r="AA37" i="14"/>
  <c r="AL32" i="14" s="1"/>
  <c r="AR33" i="14" s="1"/>
  <c r="AR34" i="14" s="1"/>
  <c r="AJ37" i="14"/>
  <c r="AP32" i="14" s="1"/>
  <c r="AV33" i="14" s="1"/>
  <c r="AV34" i="14" s="1"/>
  <c r="AJ20" i="14"/>
  <c r="AP15" i="14" s="1"/>
  <c r="AV16" i="14" s="1"/>
  <c r="AV17" i="14" s="1"/>
  <c r="AE88" i="15"/>
  <c r="AN83" i="15" s="1"/>
  <c r="AT84" i="15" s="1"/>
  <c r="AT85" i="15" s="1"/>
  <c r="AH37" i="15"/>
  <c r="AO32" i="15" s="1"/>
  <c r="AU33" i="15" s="1"/>
  <c r="AU34" i="15" s="1"/>
  <c r="AJ88" i="15"/>
  <c r="AP83" i="15" s="1"/>
  <c r="AV84" i="15" s="1"/>
  <c r="AV85" i="15" s="1"/>
  <c r="AA88" i="15"/>
  <c r="AL83" i="15" s="1"/>
  <c r="AR84" i="15" s="1"/>
  <c r="AR85" i="15" s="1"/>
  <c r="AH71" i="15"/>
  <c r="AO66" i="15" s="1"/>
  <c r="AU67" i="15" s="1"/>
  <c r="AU68" i="15" s="1"/>
  <c r="AE37" i="15"/>
  <c r="AN32" i="15" s="1"/>
  <c r="AT33" i="15" s="1"/>
  <c r="AT34" i="15" s="1"/>
  <c r="AA37" i="15"/>
  <c r="AL32" i="15" s="1"/>
  <c r="AR33" i="15" s="1"/>
  <c r="AR34" i="15" s="1"/>
  <c r="AA71" i="14"/>
  <c r="AL66" i="14" s="1"/>
  <c r="AR67" i="14" s="1"/>
  <c r="AR68" i="14" s="1"/>
  <c r="AW68" i="14" s="1"/>
  <c r="AA54" i="14"/>
  <c r="AL49" i="14" s="1"/>
  <c r="AR50" i="14" s="1"/>
  <c r="AR51" i="14" s="1"/>
  <c r="AW51" i="14" s="1"/>
  <c r="AH71" i="14"/>
  <c r="AO66" i="14" s="1"/>
  <c r="AU67" i="14" s="1"/>
  <c r="AU68" i="14" s="1"/>
  <c r="AE88" i="14"/>
  <c r="AN83" i="14" s="1"/>
  <c r="AT84" i="14" s="1"/>
  <c r="AT85" i="14" s="1"/>
  <c r="AE54" i="14"/>
  <c r="AN49" i="14" s="1"/>
  <c r="AT50" i="14" s="1"/>
  <c r="AT51" i="14" s="1"/>
  <c r="AA20" i="14"/>
  <c r="AL15" i="14" s="1"/>
  <c r="AR16" i="14" s="1"/>
  <c r="AR17" i="14" s="1"/>
  <c r="AA88" i="14"/>
  <c r="AL83" i="14" s="1"/>
  <c r="AR84" i="14" s="1"/>
  <c r="AR85" i="14" s="1"/>
  <c r="AW85" i="14" s="1"/>
  <c r="AE71" i="14"/>
  <c r="AN66" i="14" s="1"/>
  <c r="AT67" i="14" s="1"/>
  <c r="AT68" i="14" s="1"/>
  <c r="AH20" i="14"/>
  <c r="AO15" i="14" s="1"/>
  <c r="AU16" i="14" s="1"/>
  <c r="AU17" i="14" s="1"/>
  <c r="AA88" i="13"/>
  <c r="AL83" i="13" s="1"/>
  <c r="AR84" i="13" s="1"/>
  <c r="AR85" i="13" s="1"/>
  <c r="AJ71" i="13"/>
  <c r="AP66" i="13" s="1"/>
  <c r="AV67" i="13" s="1"/>
  <c r="AV68" i="13" s="1"/>
  <c r="AJ54" i="13"/>
  <c r="AP49" i="13" s="1"/>
  <c r="AV50" i="13" s="1"/>
  <c r="AV51" i="13" s="1"/>
  <c r="AJ20" i="13"/>
  <c r="AP15" i="13" s="1"/>
  <c r="AV16" i="13" s="1"/>
  <c r="AV17" i="13" s="1"/>
  <c r="AH71" i="13"/>
  <c r="AO66" i="13" s="1"/>
  <c r="AU67" i="13" s="1"/>
  <c r="AU68" i="13" s="1"/>
  <c r="AA71" i="13"/>
  <c r="AL66" i="13" s="1"/>
  <c r="AR67" i="13" s="1"/>
  <c r="AR68" i="13" s="1"/>
  <c r="AW68" i="13" s="1"/>
  <c r="AA20" i="13"/>
  <c r="AL15" i="13" s="1"/>
  <c r="AR16" i="13" s="1"/>
  <c r="AR17" i="13" s="1"/>
  <c r="AA54" i="13"/>
  <c r="AL49" i="13" s="1"/>
  <c r="AR50" i="13" s="1"/>
  <c r="AR51" i="13" s="1"/>
  <c r="AW51" i="13" s="1"/>
  <c r="AH20" i="13"/>
  <c r="AO15" i="13" s="1"/>
  <c r="AU16" i="13" s="1"/>
  <c r="AU17" i="13" s="1"/>
  <c r="AE37" i="13"/>
  <c r="AN32" i="13" s="1"/>
  <c r="AT33" i="13" s="1"/>
  <c r="AT34" i="13" s="1"/>
  <c r="AE54" i="13"/>
  <c r="AN49" i="13" s="1"/>
  <c r="AT50" i="13" s="1"/>
  <c r="AT51" i="13" s="1"/>
  <c r="AA37" i="13"/>
  <c r="AL32" i="13" s="1"/>
  <c r="AR33" i="13" s="1"/>
  <c r="AR34" i="13" s="1"/>
  <c r="AW34" i="13" s="1"/>
  <c r="AE88" i="13"/>
  <c r="AN83" i="13" s="1"/>
  <c r="AT84" i="13" s="1"/>
  <c r="AT85" i="13" s="1"/>
  <c r="AH54" i="13"/>
  <c r="AO49" i="13" s="1"/>
  <c r="AU50" i="13" s="1"/>
  <c r="AU51" i="13" s="1"/>
  <c r="AH37" i="13"/>
  <c r="AO32" i="13" s="1"/>
  <c r="AU33" i="13" s="1"/>
  <c r="AU34" i="13" s="1"/>
  <c r="AH88" i="12"/>
  <c r="AO83" i="12" s="1"/>
  <c r="AU84" i="12" s="1"/>
  <c r="AU85" i="12" s="1"/>
  <c r="AA71" i="12"/>
  <c r="AL66" i="12" s="1"/>
  <c r="AR67" i="12" s="1"/>
  <c r="AR68" i="12" s="1"/>
  <c r="AE71" i="12"/>
  <c r="AN66" i="12" s="1"/>
  <c r="AT67" i="12" s="1"/>
  <c r="AT68" i="12" s="1"/>
  <c r="AJ71" i="12"/>
  <c r="AP66" i="12" s="1"/>
  <c r="AV67" i="12" s="1"/>
  <c r="AV68" i="12" s="1"/>
  <c r="AE54" i="12"/>
  <c r="AN49" i="12" s="1"/>
  <c r="AT50" i="12" s="1"/>
  <c r="AT51" i="12" s="1"/>
  <c r="AJ54" i="12"/>
  <c r="AP49" i="12" s="1"/>
  <c r="AV50" i="12" s="1"/>
  <c r="AV51" i="12" s="1"/>
  <c r="AJ37" i="12"/>
  <c r="AP32" i="12" s="1"/>
  <c r="AV33" i="12" s="1"/>
  <c r="AV34" i="12" s="1"/>
  <c r="AH37" i="12"/>
  <c r="AO32" i="12" s="1"/>
  <c r="AU33" i="12" s="1"/>
  <c r="AU34" i="12" s="1"/>
  <c r="AA20" i="12"/>
  <c r="AL15" i="12" s="1"/>
  <c r="AR16" i="12" s="1"/>
  <c r="AR17" i="12" s="1"/>
  <c r="AW17" i="12" s="1"/>
  <c r="AT92" i="12" s="1"/>
  <c r="AJ20" i="12"/>
  <c r="AP15" i="12" s="1"/>
  <c r="AV16" i="12" s="1"/>
  <c r="AV17" i="12" s="1"/>
  <c r="AE20" i="12"/>
  <c r="AN15" i="12" s="1"/>
  <c r="AT16" i="12" s="1"/>
  <c r="AT17" i="12" s="1"/>
  <c r="AA54" i="12"/>
  <c r="AL49" i="12" s="1"/>
  <c r="AR50" i="12" s="1"/>
  <c r="AR51" i="12" s="1"/>
  <c r="AH54" i="12"/>
  <c r="AO49" i="12" s="1"/>
  <c r="AU50" i="12" s="1"/>
  <c r="AU51" i="12" s="1"/>
  <c r="AA88" i="12"/>
  <c r="AL83" i="12" s="1"/>
  <c r="AR84" i="12" s="1"/>
  <c r="AR85" i="12" s="1"/>
  <c r="AE37" i="12"/>
  <c r="AN32" i="12" s="1"/>
  <c r="AT33" i="12" s="1"/>
  <c r="AT34" i="12" s="1"/>
  <c r="AJ88" i="12"/>
  <c r="AP83" i="12" s="1"/>
  <c r="AV84" i="12" s="1"/>
  <c r="AV85" i="12" s="1"/>
  <c r="AE88" i="12"/>
  <c r="AN83" i="12" s="1"/>
  <c r="AT84" i="12" s="1"/>
  <c r="AT85" i="12" s="1"/>
  <c r="AA37" i="12"/>
  <c r="AL32" i="12" s="1"/>
  <c r="AR33" i="12" s="1"/>
  <c r="AR34" i="12" s="1"/>
  <c r="AH88" i="11"/>
  <c r="AO83" i="11" s="1"/>
  <c r="AU84" i="11" s="1"/>
  <c r="AU85" i="11" s="1"/>
  <c r="AE88" i="11"/>
  <c r="AN83" i="11" s="1"/>
  <c r="AT84" i="11" s="1"/>
  <c r="AT85" i="11" s="1"/>
  <c r="AJ88" i="11"/>
  <c r="AP83" i="11" s="1"/>
  <c r="AV84" i="11" s="1"/>
  <c r="AV85" i="11" s="1"/>
  <c r="AA88" i="11"/>
  <c r="AL83" i="11" s="1"/>
  <c r="AR84" i="11" s="1"/>
  <c r="AR85" i="11" s="1"/>
  <c r="AA71" i="11"/>
  <c r="AL66" i="11" s="1"/>
  <c r="AR67" i="11" s="1"/>
  <c r="AR68" i="11" s="1"/>
  <c r="AJ71" i="11"/>
  <c r="AP66" i="11" s="1"/>
  <c r="AV67" i="11" s="1"/>
  <c r="AV68" i="11" s="1"/>
  <c r="AE71" i="11"/>
  <c r="AN66" i="11" s="1"/>
  <c r="AT67" i="11" s="1"/>
  <c r="AT68" i="11" s="1"/>
  <c r="AA54" i="11"/>
  <c r="AL49" i="11" s="1"/>
  <c r="AR50" i="11" s="1"/>
  <c r="AR51" i="11" s="1"/>
  <c r="AW51" i="11" s="1"/>
  <c r="AY51" i="11" s="1"/>
  <c r="AZ51" i="11" s="1"/>
  <c r="AH54" i="11"/>
  <c r="AO49" i="11" s="1"/>
  <c r="AU50" i="11" s="1"/>
  <c r="AU51" i="11" s="1"/>
  <c r="AJ54" i="11"/>
  <c r="AP49" i="11" s="1"/>
  <c r="AV50" i="11" s="1"/>
  <c r="AV51" i="11" s="1"/>
  <c r="AJ37" i="11"/>
  <c r="AP32" i="11" s="1"/>
  <c r="AV33" i="11" s="1"/>
  <c r="AV34" i="11" s="1"/>
  <c r="AA20" i="11"/>
  <c r="AL15" i="11" s="1"/>
  <c r="AR16" i="11" s="1"/>
  <c r="AR17" i="11" s="1"/>
  <c r="AE20" i="11"/>
  <c r="AN15" i="11" s="1"/>
  <c r="AT16" i="11" s="1"/>
  <c r="AT17" i="11" s="1"/>
  <c r="AJ20" i="11"/>
  <c r="AP15" i="11" s="1"/>
  <c r="AV16" i="11" s="1"/>
  <c r="AV17" i="11" s="1"/>
  <c r="AH20" i="11"/>
  <c r="AO15" i="11" s="1"/>
  <c r="AU16" i="11" s="1"/>
  <c r="AU17" i="11" s="1"/>
  <c r="AT94" i="11"/>
  <c r="AE37" i="11"/>
  <c r="AN32" i="11" s="1"/>
  <c r="AT33" i="11" s="1"/>
  <c r="AT34" i="11" s="1"/>
  <c r="AH71" i="11"/>
  <c r="AO66" i="11" s="1"/>
  <c r="AU67" i="11" s="1"/>
  <c r="AU68" i="11" s="1"/>
  <c r="AA37" i="11"/>
  <c r="AL32" i="11" s="1"/>
  <c r="AR33" i="11" s="1"/>
  <c r="AR34" i="11" s="1"/>
  <c r="AH37" i="11"/>
  <c r="AO32" i="11" s="1"/>
  <c r="AU33" i="11" s="1"/>
  <c r="AU34" i="11" s="1"/>
  <c r="AA79" i="10"/>
  <c r="AE80" i="10"/>
  <c r="AJ80" i="10" s="1"/>
  <c r="AA80" i="10"/>
  <c r="AE76" i="10"/>
  <c r="AJ76" i="10" s="1"/>
  <c r="AA76" i="10"/>
  <c r="Z75" i="10"/>
  <c r="AH75" i="10"/>
  <c r="W75" i="10"/>
  <c r="AA75" i="10"/>
  <c r="AE75" i="10"/>
  <c r="AA66" i="10"/>
  <c r="AA62" i="10"/>
  <c r="AJ63" i="10"/>
  <c r="AE67" i="10"/>
  <c r="AA67" i="10"/>
  <c r="AE63" i="10"/>
  <c r="AA63" i="10"/>
  <c r="AE59" i="10"/>
  <c r="AJ59" i="10" s="1"/>
  <c r="AA59" i="10"/>
  <c r="Z58" i="10"/>
  <c r="AH58" i="10"/>
  <c r="W58" i="10"/>
  <c r="AA58" i="10"/>
  <c r="AE58" i="10"/>
  <c r="AA86" i="10"/>
  <c r="AE86" i="10"/>
  <c r="AA87" i="10"/>
  <c r="W86" i="10"/>
  <c r="W87" i="10"/>
  <c r="AA69" i="10"/>
  <c r="AE69" i="10"/>
  <c r="AJ69" i="10"/>
  <c r="AJ68" i="10"/>
  <c r="AJ50" i="10"/>
  <c r="AE49" i="10"/>
  <c r="AJ49" i="10" s="1"/>
  <c r="AA49" i="10"/>
  <c r="AJ46" i="10"/>
  <c r="AE45" i="10"/>
  <c r="AJ45" i="10" s="1"/>
  <c r="AA45" i="10"/>
  <c r="AE50" i="10"/>
  <c r="AA50" i="10"/>
  <c r="AA46" i="10"/>
  <c r="Z41" i="10"/>
  <c r="AH41" i="10"/>
  <c r="W41" i="10"/>
  <c r="AA41" i="10"/>
  <c r="AE41" i="10"/>
  <c r="W52" i="10"/>
  <c r="AJ53" i="10"/>
  <c r="AA52" i="10"/>
  <c r="AE52" i="10"/>
  <c r="Z30" i="10"/>
  <c r="AA30" i="10" s="1"/>
  <c r="AE30" i="10"/>
  <c r="AJ30" i="10" s="1"/>
  <c r="AE26" i="10"/>
  <c r="AJ26" i="10" s="1"/>
  <c r="AA26" i="10"/>
  <c r="Z24" i="10"/>
  <c r="AH24" i="10"/>
  <c r="W24" i="10"/>
  <c r="AA24" i="10"/>
  <c r="AE24" i="10"/>
  <c r="AJ35" i="10"/>
  <c r="AA33" i="10"/>
  <c r="AE33" i="10"/>
  <c r="AJ33" i="10"/>
  <c r="W33" i="10"/>
  <c r="AA34" i="10"/>
  <c r="AE34" i="10"/>
  <c r="AJ34" i="10"/>
  <c r="AA15" i="10"/>
  <c r="AA11" i="10"/>
  <c r="AJ16" i="10"/>
  <c r="AJ12" i="10"/>
  <c r="AE16" i="10"/>
  <c r="AA16" i="10"/>
  <c r="AE12" i="10"/>
  <c r="AA12" i="10"/>
  <c r="AE8" i="10"/>
  <c r="AJ8" i="10" s="1"/>
  <c r="AA8" i="10"/>
  <c r="Z7" i="10"/>
  <c r="AH7" i="10"/>
  <c r="W7" i="10"/>
  <c r="AA7" i="10"/>
  <c r="AE7" i="10"/>
  <c r="AA17" i="10"/>
  <c r="AE17" i="10"/>
  <c r="Z17" i="10"/>
  <c r="AH17" i="10"/>
  <c r="W18" i="10"/>
  <c r="AA18" i="10"/>
  <c r="AE18" i="10"/>
  <c r="W19" i="10"/>
  <c r="AA19" i="10"/>
  <c r="AE19" i="10"/>
  <c r="AE36" i="10"/>
  <c r="AA36" i="10"/>
  <c r="Z36" i="10"/>
  <c r="AJ36" i="10"/>
  <c r="Z18" i="10"/>
  <c r="AH19" i="10"/>
  <c r="AJ18" i="10"/>
  <c r="AJ19" i="10"/>
  <c r="AH37" i="10"/>
  <c r="AO32" i="10" s="1"/>
  <c r="AU33" i="10" s="1"/>
  <c r="AU34" i="10" s="1"/>
  <c r="Z35" i="10"/>
  <c r="AH35" i="10"/>
  <c r="W36" i="10"/>
  <c r="AB54" i="10"/>
  <c r="AM49" i="10" s="1"/>
  <c r="AS50" i="10" s="1"/>
  <c r="AS51" i="10" s="1"/>
  <c r="AJ51" i="10"/>
  <c r="AE51" i="10"/>
  <c r="AA51" i="10"/>
  <c r="W51" i="10"/>
  <c r="Z33" i="10"/>
  <c r="Z34" i="10"/>
  <c r="W35" i="10"/>
  <c r="AA35" i="10"/>
  <c r="AH36" i="10"/>
  <c r="AH51" i="10"/>
  <c r="AJ52" i="10"/>
  <c r="Z69" i="10"/>
  <c r="W70" i="10"/>
  <c r="AA70" i="10"/>
  <c r="AE70" i="10"/>
  <c r="W83" i="10"/>
  <c r="AA83" i="10"/>
  <c r="AE83" i="10"/>
  <c r="W84" i="10"/>
  <c r="AA84" i="10"/>
  <c r="AE84" i="10"/>
  <c r="W85" i="10"/>
  <c r="AA85" i="10"/>
  <c r="AE85" i="10"/>
  <c r="AJ86" i="10"/>
  <c r="Z53" i="10"/>
  <c r="AH53" i="10"/>
  <c r="Z68" i="10"/>
  <c r="AH68" i="10"/>
  <c r="AJ70" i="10"/>
  <c r="AJ83" i="10"/>
  <c r="AJ84" i="10"/>
  <c r="AJ85" i="10"/>
  <c r="Z87" i="10"/>
  <c r="AH87" i="10"/>
  <c r="Z52" i="10"/>
  <c r="W53" i="10"/>
  <c r="AA53" i="10"/>
  <c r="W68" i="10"/>
  <c r="AA68" i="10"/>
  <c r="Z86" i="10"/>
  <c r="AE87" i="10"/>
  <c r="Z70" i="10"/>
  <c r="Z83" i="10"/>
  <c r="Z84" i="10"/>
  <c r="Z85" i="10"/>
  <c r="AA78" i="9"/>
  <c r="AE82" i="9"/>
  <c r="AA82" i="9"/>
  <c r="AJ79" i="9"/>
  <c r="AE79" i="9"/>
  <c r="AA79" i="9"/>
  <c r="Z75" i="9"/>
  <c r="AH75" i="9"/>
  <c r="W75" i="9"/>
  <c r="AA75" i="9"/>
  <c r="AE75" i="9"/>
  <c r="AE66" i="9"/>
  <c r="AJ66" i="9" s="1"/>
  <c r="AA66" i="9"/>
  <c r="AE62" i="9"/>
  <c r="AJ62" i="9" s="1"/>
  <c r="AJ71" i="9" s="1"/>
  <c r="AP66" i="9" s="1"/>
  <c r="AV67" i="9" s="1"/>
  <c r="AV68" i="9" s="1"/>
  <c r="AA62" i="9"/>
  <c r="Z58" i="9"/>
  <c r="AH58" i="9"/>
  <c r="W58" i="9"/>
  <c r="AA58" i="9"/>
  <c r="AE58" i="9"/>
  <c r="AA48" i="9"/>
  <c r="AJ49" i="9"/>
  <c r="AJ50" i="9"/>
  <c r="AE49" i="9"/>
  <c r="AA49" i="9"/>
  <c r="AJ46" i="9"/>
  <c r="AE45" i="9"/>
  <c r="AJ45" i="9" s="1"/>
  <c r="AA45" i="9"/>
  <c r="AE50" i="9"/>
  <c r="AA50" i="9"/>
  <c r="Z41" i="9"/>
  <c r="AH41" i="9"/>
  <c r="W41" i="9"/>
  <c r="AA41" i="9"/>
  <c r="AE41" i="9"/>
  <c r="AJ69" i="9"/>
  <c r="AA25" i="9"/>
  <c r="AA29" i="9"/>
  <c r="AH30" i="9"/>
  <c r="Z30" i="9"/>
  <c r="AJ30" i="9"/>
  <c r="AH26" i="9"/>
  <c r="Z26" i="9"/>
  <c r="AE30" i="9"/>
  <c r="AA30" i="9"/>
  <c r="AE26" i="9"/>
  <c r="AJ26" i="9" s="1"/>
  <c r="AA26" i="9"/>
  <c r="AH24" i="9"/>
  <c r="W24" i="9"/>
  <c r="Z24" i="9" s="1"/>
  <c r="AA24" i="9" s="1"/>
  <c r="AE24" i="9"/>
  <c r="AJ24" i="9" s="1"/>
  <c r="AH15" i="9"/>
  <c r="AH11" i="9"/>
  <c r="AJ36" i="9"/>
  <c r="W15" i="9"/>
  <c r="AA87" i="9"/>
  <c r="AE87" i="9"/>
  <c r="AJ87" i="9"/>
  <c r="W11" i="9"/>
  <c r="AB37" i="9"/>
  <c r="AM32" i="9" s="1"/>
  <c r="AS33" i="9" s="1"/>
  <c r="AS34" i="9" s="1"/>
  <c r="AA52" i="9"/>
  <c r="AE52" i="9"/>
  <c r="AA53" i="9"/>
  <c r="AE53" i="9"/>
  <c r="AJ53" i="9"/>
  <c r="AB88" i="9"/>
  <c r="AM83" i="9" s="1"/>
  <c r="AS84" i="9" s="1"/>
  <c r="AS85" i="9" s="1"/>
  <c r="W87" i="9"/>
  <c r="AJ31" i="9"/>
  <c r="AA35" i="9"/>
  <c r="AE35" i="9"/>
  <c r="W52" i="9"/>
  <c r="W53" i="9"/>
  <c r="AA68" i="9"/>
  <c r="AE68" i="9"/>
  <c r="AJ68" i="9"/>
  <c r="AB20" i="9"/>
  <c r="AM15" i="9" s="1"/>
  <c r="AS16" i="9" s="1"/>
  <c r="AS17" i="9" s="1"/>
  <c r="W12" i="9"/>
  <c r="AB71" i="9"/>
  <c r="AM66" i="9" s="1"/>
  <c r="AS67" i="9" s="1"/>
  <c r="AS68" i="9" s="1"/>
  <c r="W68" i="9"/>
  <c r="AA86" i="9"/>
  <c r="AE86" i="9"/>
  <c r="AJ86" i="9"/>
  <c r="AE10" i="9"/>
  <c r="AJ10" i="9" s="1"/>
  <c r="AE11" i="9"/>
  <c r="AJ11" i="9" s="1"/>
  <c r="AA16" i="9"/>
  <c r="AE16" i="9"/>
  <c r="AJ16" i="9"/>
  <c r="AA19" i="9"/>
  <c r="AE19" i="9"/>
  <c r="AJ19" i="9"/>
  <c r="AA7" i="9"/>
  <c r="AE7" i="9"/>
  <c r="AJ7" i="9"/>
  <c r="W10" i="9"/>
  <c r="AE12" i="9"/>
  <c r="AJ12" i="9" s="1"/>
  <c r="AA17" i="9"/>
  <c r="AE17" i="9"/>
  <c r="AJ17" i="9"/>
  <c r="AE8" i="9"/>
  <c r="AJ8" i="9" s="1"/>
  <c r="AA18" i="9"/>
  <c r="AE18" i="9"/>
  <c r="AJ18" i="9"/>
  <c r="W8" i="9"/>
  <c r="Z8" i="9" s="1"/>
  <c r="AA8" i="9" s="1"/>
  <c r="AE14" i="9"/>
  <c r="AJ14" i="9" s="1"/>
  <c r="AE15" i="9"/>
  <c r="AJ15" i="9" s="1"/>
  <c r="W18" i="9"/>
  <c r="AW21" i="9"/>
  <c r="AY21" i="9" s="1"/>
  <c r="AZ21" i="9" s="1"/>
  <c r="AJ51" i="9"/>
  <c r="AE51" i="9"/>
  <c r="AA51" i="9"/>
  <c r="W51" i="9"/>
  <c r="AJ83" i="9"/>
  <c r="AE83" i="9"/>
  <c r="AA83" i="9"/>
  <c r="W83" i="9"/>
  <c r="W9" i="9"/>
  <c r="AE9" i="9"/>
  <c r="AJ9" i="9" s="1"/>
  <c r="Z12" i="9"/>
  <c r="AA12" i="9" s="1"/>
  <c r="W13" i="9"/>
  <c r="Z13" i="9" s="1"/>
  <c r="AA13" i="9" s="1"/>
  <c r="AE13" i="9"/>
  <c r="AJ13" i="9" s="1"/>
  <c r="Z18" i="9"/>
  <c r="Z19" i="9"/>
  <c r="Z31" i="9"/>
  <c r="AH31" i="9"/>
  <c r="W32" i="9"/>
  <c r="AA32" i="9"/>
  <c r="AE32" i="9"/>
  <c r="W33" i="9"/>
  <c r="AA33" i="9"/>
  <c r="AE33" i="9"/>
  <c r="W34" i="9"/>
  <c r="AA34" i="9"/>
  <c r="AE34" i="9"/>
  <c r="AJ35" i="9"/>
  <c r="AH51" i="9"/>
  <c r="AH83" i="9"/>
  <c r="AH13" i="9"/>
  <c r="AH20" i="9" s="1"/>
  <c r="AO15" i="9" s="1"/>
  <c r="AU16" i="9" s="1"/>
  <c r="AU17" i="9" s="1"/>
  <c r="Z32" i="9"/>
  <c r="AH32" i="9"/>
  <c r="Z34" i="9"/>
  <c r="AJ85" i="9"/>
  <c r="AE85" i="9"/>
  <c r="AA85" i="9"/>
  <c r="W85" i="9"/>
  <c r="Z7" i="9"/>
  <c r="Z11" i="9"/>
  <c r="AA11" i="9" s="1"/>
  <c r="Z15" i="9"/>
  <c r="AA15" i="9" s="1"/>
  <c r="Z16" i="9"/>
  <c r="Z17" i="9"/>
  <c r="W31" i="9"/>
  <c r="AA31" i="9"/>
  <c r="AJ33" i="9"/>
  <c r="AJ34" i="9"/>
  <c r="AE36" i="9"/>
  <c r="AA36" i="9"/>
  <c r="W36" i="9"/>
  <c r="AB54" i="9"/>
  <c r="AM49" i="9" s="1"/>
  <c r="AS50" i="9" s="1"/>
  <c r="AS51" i="9" s="1"/>
  <c r="Z9" i="9"/>
  <c r="AA9" i="9" s="1"/>
  <c r="Z33" i="9"/>
  <c r="AJ70" i="9"/>
  <c r="AE70" i="9"/>
  <c r="AA70" i="9"/>
  <c r="W70" i="9"/>
  <c r="AJ84" i="9"/>
  <c r="AE84" i="9"/>
  <c r="AA84" i="9"/>
  <c r="W84" i="9"/>
  <c r="Z10" i="9"/>
  <c r="AA10" i="9" s="1"/>
  <c r="Z14" i="9"/>
  <c r="AA14" i="9" s="1"/>
  <c r="Z35" i="9"/>
  <c r="Z51" i="9"/>
  <c r="Z70" i="9"/>
  <c r="Z83" i="9"/>
  <c r="Z84" i="9"/>
  <c r="Z85" i="9"/>
  <c r="AJ52" i="9"/>
  <c r="AH71" i="9"/>
  <c r="AO66" i="9" s="1"/>
  <c r="AU67" i="9" s="1"/>
  <c r="AU68" i="9" s="1"/>
  <c r="Z69" i="9"/>
  <c r="AH69" i="9"/>
  <c r="Z53" i="9"/>
  <c r="Z68" i="9"/>
  <c r="W69" i="9"/>
  <c r="AA69" i="9"/>
  <c r="Z87" i="9"/>
  <c r="Z52" i="9"/>
  <c r="Z86" i="9"/>
  <c r="AE79" i="7"/>
  <c r="AE80" i="7"/>
  <c r="AE76" i="7"/>
  <c r="AJ76" i="7" s="1"/>
  <c r="AH81" i="7"/>
  <c r="AE81" i="7"/>
  <c r="AJ81" i="7"/>
  <c r="AH77" i="7"/>
  <c r="AE77" i="7"/>
  <c r="AJ77" i="7"/>
  <c r="AA58" i="7"/>
  <c r="AE58" i="7"/>
  <c r="AJ58" i="7"/>
  <c r="W58" i="7"/>
  <c r="AB71" i="7"/>
  <c r="AM66" i="7" s="1"/>
  <c r="AS67" i="7" s="1"/>
  <c r="AS68" i="7" s="1"/>
  <c r="AE59" i="7"/>
  <c r="AJ59" i="7" s="1"/>
  <c r="AH62" i="7"/>
  <c r="AA62" i="7"/>
  <c r="AE62" i="7"/>
  <c r="AJ62" i="7" s="1"/>
  <c r="AE65" i="7"/>
  <c r="AJ65" i="7" s="1"/>
  <c r="AH66" i="7"/>
  <c r="AE66" i="7"/>
  <c r="AJ66" i="7"/>
  <c r="AH60" i="7"/>
  <c r="AJ63" i="7"/>
  <c r="W66" i="7"/>
  <c r="AA67" i="7"/>
  <c r="AE67" i="7"/>
  <c r="AJ67" i="7"/>
  <c r="AH43" i="7"/>
  <c r="AA43" i="7"/>
  <c r="AE43" i="7"/>
  <c r="AJ43" i="7" s="1"/>
  <c r="W47" i="7"/>
  <c r="AH46" i="7"/>
  <c r="AJ48" i="7"/>
  <c r="AJ44" i="7"/>
  <c r="AA47" i="7"/>
  <c r="AE47" i="7"/>
  <c r="AJ47" i="7" s="1"/>
  <c r="AE26" i="7"/>
  <c r="AJ26" i="7"/>
  <c r="AA30" i="7"/>
  <c r="AE30" i="7"/>
  <c r="AJ30" i="7" s="1"/>
  <c r="W26" i="7"/>
  <c r="AH25" i="7"/>
  <c r="AA25" i="7"/>
  <c r="AE25" i="7"/>
  <c r="AJ25" i="7" s="1"/>
  <c r="AH29" i="7"/>
  <c r="AE29" i="7"/>
  <c r="AJ29" i="7" s="1"/>
  <c r="AH13" i="7"/>
  <c r="W16" i="7"/>
  <c r="AH10" i="7"/>
  <c r="AE10" i="7"/>
  <c r="AJ10" i="7"/>
  <c r="AH14" i="7"/>
  <c r="AE14" i="7"/>
  <c r="AJ14" i="7"/>
  <c r="AA7" i="7"/>
  <c r="AE7" i="7"/>
  <c r="AJ7" i="7"/>
  <c r="AH11" i="7"/>
  <c r="AA11" i="7"/>
  <c r="AJ11" i="7"/>
  <c r="AH15" i="7"/>
  <c r="AA15" i="7"/>
  <c r="AE15" i="7"/>
  <c r="AJ15" i="7"/>
  <c r="AJ8" i="7"/>
  <c r="AJ12" i="7"/>
  <c r="AA16" i="7"/>
  <c r="AE16" i="7"/>
  <c r="AJ16" i="7"/>
  <c r="AH9" i="7"/>
  <c r="Z28" i="7"/>
  <c r="AA28" i="7" s="1"/>
  <c r="AH28" i="7"/>
  <c r="AH32" i="7"/>
  <c r="AH8" i="7"/>
  <c r="W9" i="7"/>
  <c r="Z9" i="7" s="1"/>
  <c r="AA9" i="7" s="1"/>
  <c r="AE9" i="7"/>
  <c r="AJ9" i="7" s="1"/>
  <c r="AH12" i="7"/>
  <c r="W13" i="7"/>
  <c r="AE13" i="7"/>
  <c r="AJ13" i="7" s="1"/>
  <c r="Z18" i="7"/>
  <c r="AH18" i="7"/>
  <c r="Z19" i="7"/>
  <c r="AH19" i="7"/>
  <c r="W24" i="7"/>
  <c r="AA24" i="7"/>
  <c r="AE24" i="7"/>
  <c r="AH27" i="7"/>
  <c r="W28" i="7"/>
  <c r="AE28" i="7"/>
  <c r="AJ28" i="7" s="1"/>
  <c r="AH31" i="7"/>
  <c r="W32" i="7"/>
  <c r="AA32" i="7"/>
  <c r="AE32" i="7"/>
  <c r="W33" i="7"/>
  <c r="AA33" i="7"/>
  <c r="AE33" i="7"/>
  <c r="AJ41" i="7"/>
  <c r="AE41" i="7"/>
  <c r="AA41" i="7"/>
  <c r="W41" i="7"/>
  <c r="W42" i="7"/>
  <c r="Z42" i="7" s="1"/>
  <c r="AA42" i="7" s="1"/>
  <c r="AE42" i="7"/>
  <c r="AJ42" i="7" s="1"/>
  <c r="AE52" i="7"/>
  <c r="AA52" i="7"/>
  <c r="W52" i="7"/>
  <c r="AH52" i="7"/>
  <c r="AJ52" i="7"/>
  <c r="Z32" i="7"/>
  <c r="Z7" i="7"/>
  <c r="W8" i="7"/>
  <c r="Z8" i="7" s="1"/>
  <c r="AA8" i="7" s="1"/>
  <c r="AE8" i="7"/>
  <c r="Z11" i="7"/>
  <c r="W12" i="7"/>
  <c r="Z12" i="7" s="1"/>
  <c r="AA12" i="7" s="1"/>
  <c r="AE12" i="7"/>
  <c r="Z15" i="7"/>
  <c r="Z16" i="7"/>
  <c r="Z17" i="7"/>
  <c r="W18" i="7"/>
  <c r="AA18" i="7"/>
  <c r="AE18" i="7"/>
  <c r="W19" i="7"/>
  <c r="AA19" i="7"/>
  <c r="AE19" i="7"/>
  <c r="AJ24" i="7"/>
  <c r="Z26" i="7"/>
  <c r="AA26" i="7" s="1"/>
  <c r="W27" i="7"/>
  <c r="Z27" i="7" s="1"/>
  <c r="AA27" i="7" s="1"/>
  <c r="AE27" i="7"/>
  <c r="AJ27" i="7" s="1"/>
  <c r="Z30" i="7"/>
  <c r="W31" i="7"/>
  <c r="Z31" i="7" s="1"/>
  <c r="AA31" i="7" s="1"/>
  <c r="AE31" i="7"/>
  <c r="AJ31" i="7" s="1"/>
  <c r="AJ33" i="7"/>
  <c r="AH41" i="7"/>
  <c r="AE46" i="7"/>
  <c r="AJ46" i="7" s="1"/>
  <c r="W46" i="7"/>
  <c r="Z46" i="7" s="1"/>
  <c r="AA46" i="7" s="1"/>
  <c r="Z13" i="7"/>
  <c r="AA13" i="7" s="1"/>
  <c r="Z24" i="7"/>
  <c r="Z33" i="7"/>
  <c r="AH42" i="7"/>
  <c r="Z10" i="7"/>
  <c r="AA10" i="7" s="1"/>
  <c r="Z14" i="7"/>
  <c r="AA14" i="7" s="1"/>
  <c r="Z25" i="7"/>
  <c r="Z29" i="7"/>
  <c r="AA29" i="7" s="1"/>
  <c r="AJ36" i="7"/>
  <c r="AE36" i="7"/>
  <c r="AA36" i="7"/>
  <c r="W36" i="7"/>
  <c r="Z35" i="7"/>
  <c r="AH35" i="7"/>
  <c r="Z44" i="7"/>
  <c r="AH44" i="7"/>
  <c r="W45" i="7"/>
  <c r="AA45" i="7"/>
  <c r="AE45" i="7"/>
  <c r="AJ45" i="7" s="1"/>
  <c r="AH48" i="7"/>
  <c r="W49" i="7"/>
  <c r="Z49" i="7" s="1"/>
  <c r="AA49" i="7" s="1"/>
  <c r="AE49" i="7"/>
  <c r="W50" i="7"/>
  <c r="AA50" i="7"/>
  <c r="AE50" i="7"/>
  <c r="W51" i="7"/>
  <c r="AA51" i="7"/>
  <c r="AE51" i="7"/>
  <c r="AH59" i="7"/>
  <c r="W60" i="7"/>
  <c r="AE60" i="7"/>
  <c r="AJ61" i="7"/>
  <c r="AH63" i="7"/>
  <c r="W64" i="7"/>
  <c r="AE64" i="7"/>
  <c r="Z69" i="7"/>
  <c r="AH69" i="7"/>
  <c r="W70" i="7"/>
  <c r="AA70" i="7"/>
  <c r="AE70" i="7"/>
  <c r="W75" i="7"/>
  <c r="AA75" i="7"/>
  <c r="AE75" i="7"/>
  <c r="AH78" i="7"/>
  <c r="AJ80" i="7"/>
  <c r="Z82" i="7"/>
  <c r="AH82" i="7"/>
  <c r="W83" i="7"/>
  <c r="AA83" i="7"/>
  <c r="AE83" i="7"/>
  <c r="W84" i="7"/>
  <c r="AA84" i="7"/>
  <c r="AE84" i="7"/>
  <c r="W85" i="7"/>
  <c r="AA85" i="7"/>
  <c r="AE85" i="7"/>
  <c r="Z34" i="7"/>
  <c r="W35" i="7"/>
  <c r="AA35" i="7"/>
  <c r="Z43" i="7"/>
  <c r="W44" i="7"/>
  <c r="AA44" i="7"/>
  <c r="Z47" i="7"/>
  <c r="W48" i="7"/>
  <c r="Z48" i="7" s="1"/>
  <c r="AA48" i="7" s="1"/>
  <c r="AJ49" i="7"/>
  <c r="AJ50" i="7"/>
  <c r="AJ51" i="7"/>
  <c r="Z53" i="7"/>
  <c r="Z58" i="7"/>
  <c r="W59" i="7"/>
  <c r="Z59" i="7" s="1"/>
  <c r="AA59" i="7" s="1"/>
  <c r="Z62" i="7"/>
  <c r="W63" i="7"/>
  <c r="Z63" i="7" s="1"/>
  <c r="AA63" i="7" s="1"/>
  <c r="AJ64" i="7"/>
  <c r="Z66" i="7"/>
  <c r="AA66" i="7" s="1"/>
  <c r="Z67" i="7"/>
  <c r="Z68" i="7"/>
  <c r="W69" i="7"/>
  <c r="AA69" i="7"/>
  <c r="AJ70" i="7"/>
  <c r="AJ75" i="7"/>
  <c r="Z77" i="7"/>
  <c r="AA77" i="7" s="1"/>
  <c r="W78" i="7"/>
  <c r="Z78" i="7" s="1"/>
  <c r="AA78" i="7" s="1"/>
  <c r="AE78" i="7"/>
  <c r="AJ78" i="7" s="1"/>
  <c r="AJ79" i="7"/>
  <c r="Z81" i="7"/>
  <c r="AA81" i="7" s="1"/>
  <c r="W82" i="7"/>
  <c r="AA82" i="7"/>
  <c r="AE82" i="7"/>
  <c r="AJ83" i="7"/>
  <c r="AJ84" i="7"/>
  <c r="AJ85" i="7"/>
  <c r="Z87" i="7"/>
  <c r="AH87" i="7"/>
  <c r="Z61" i="7"/>
  <c r="AH61" i="7"/>
  <c r="AH65" i="7"/>
  <c r="Z76" i="7"/>
  <c r="AH76" i="7"/>
  <c r="Z80" i="7"/>
  <c r="AA80" i="7" s="1"/>
  <c r="AH80" i="7"/>
  <c r="AH88" i="7" s="1"/>
  <c r="AO83" i="7" s="1"/>
  <c r="AU84" i="7" s="1"/>
  <c r="AU85" i="7" s="1"/>
  <c r="Z86" i="7"/>
  <c r="W87" i="7"/>
  <c r="AA87" i="7"/>
  <c r="Z45" i="7"/>
  <c r="Z50" i="7"/>
  <c r="Z51" i="7"/>
  <c r="Z60" i="7"/>
  <c r="AA60" i="7" s="1"/>
  <c r="W61" i="7"/>
  <c r="AA61" i="7"/>
  <c r="Z64" i="7"/>
  <c r="AA64" i="7" s="1"/>
  <c r="W65" i="7"/>
  <c r="Z65" i="7" s="1"/>
  <c r="AA65" i="7" s="1"/>
  <c r="Z70" i="7"/>
  <c r="Z75" i="7"/>
  <c r="W76" i="7"/>
  <c r="AA76" i="7"/>
  <c r="Z79" i="7"/>
  <c r="AA79" i="7" s="1"/>
  <c r="W80" i="7"/>
  <c r="Z83" i="7"/>
  <c r="Z84" i="7"/>
  <c r="Z85" i="7"/>
  <c r="AB20" i="5"/>
  <c r="AM15" i="5" s="1"/>
  <c r="AS16" i="5" s="1"/>
  <c r="AS17" i="5" s="1"/>
  <c r="AB88" i="5"/>
  <c r="AM83" i="5" s="1"/>
  <c r="AS84" i="5" s="1"/>
  <c r="AS85" i="5" s="1"/>
  <c r="AH79" i="5"/>
  <c r="AE79" i="5"/>
  <c r="AJ79" i="5" s="1"/>
  <c r="AH83" i="5"/>
  <c r="AE83" i="5"/>
  <c r="AA84" i="5"/>
  <c r="AE84" i="5"/>
  <c r="AA75" i="5"/>
  <c r="AE75" i="5"/>
  <c r="AE76" i="5"/>
  <c r="AJ76" i="5" s="1"/>
  <c r="W79" i="5"/>
  <c r="AJ80" i="5"/>
  <c r="W83" i="5"/>
  <c r="W84" i="5"/>
  <c r="AA77" i="5"/>
  <c r="AE77" i="5"/>
  <c r="AJ77" i="5" s="1"/>
  <c r="AE81" i="5"/>
  <c r="AJ81" i="5" s="1"/>
  <c r="W77" i="5"/>
  <c r="W81" i="5"/>
  <c r="Z81" i="5" s="1"/>
  <c r="AA81" i="5" s="1"/>
  <c r="W60" i="5"/>
  <c r="AA62" i="5"/>
  <c r="AE62" i="5"/>
  <c r="AJ62" i="5" s="1"/>
  <c r="AA68" i="5"/>
  <c r="AE68" i="5"/>
  <c r="AA58" i="5"/>
  <c r="AE58" i="5"/>
  <c r="AJ58" i="5"/>
  <c r="AE64" i="5"/>
  <c r="AJ64" i="5" s="1"/>
  <c r="AE65" i="5"/>
  <c r="AE66" i="5"/>
  <c r="AJ66" i="5" s="1"/>
  <c r="AE60" i="5"/>
  <c r="AJ60" i="5" s="1"/>
  <c r="AA67" i="5"/>
  <c r="AE67" i="5"/>
  <c r="AJ67" i="5"/>
  <c r="AH43" i="5"/>
  <c r="AA43" i="5"/>
  <c r="AE43" i="5"/>
  <c r="AJ43" i="5" s="1"/>
  <c r="AJ44" i="5"/>
  <c r="AA41" i="5"/>
  <c r="AE41" i="5"/>
  <c r="AE45" i="5"/>
  <c r="AE47" i="5"/>
  <c r="AJ47" i="5" s="1"/>
  <c r="W41" i="5"/>
  <c r="W45" i="5"/>
  <c r="W47" i="5"/>
  <c r="Z47" i="5" s="1"/>
  <c r="AA47" i="5" s="1"/>
  <c r="AA49" i="5"/>
  <c r="AE49" i="5"/>
  <c r="AE25" i="5"/>
  <c r="AJ25" i="5"/>
  <c r="AH28" i="5"/>
  <c r="W25" i="5"/>
  <c r="AE26" i="5"/>
  <c r="AJ26" i="5" s="1"/>
  <c r="AH29" i="5"/>
  <c r="AA29" i="5"/>
  <c r="AE29" i="5"/>
  <c r="AJ29" i="5"/>
  <c r="AJ27" i="5"/>
  <c r="AE30" i="5"/>
  <c r="AJ30" i="5" s="1"/>
  <c r="AH14" i="5"/>
  <c r="AE14" i="5"/>
  <c r="AJ14" i="5"/>
  <c r="AJ11" i="5"/>
  <c r="AJ9" i="5"/>
  <c r="AJ12" i="5"/>
  <c r="AE7" i="5"/>
  <c r="AJ7" i="5" s="1"/>
  <c r="AH10" i="5"/>
  <c r="AA10" i="5"/>
  <c r="AE10" i="5"/>
  <c r="AJ10" i="5" s="1"/>
  <c r="AW21" i="5"/>
  <c r="AY21" i="5" s="1"/>
  <c r="AZ21" i="5" s="1"/>
  <c r="AH9" i="5"/>
  <c r="Z24" i="5"/>
  <c r="AH24" i="5"/>
  <c r="AH32" i="5"/>
  <c r="AE48" i="5"/>
  <c r="AJ48" i="5" s="1"/>
  <c r="W48" i="5"/>
  <c r="AH8" i="5"/>
  <c r="W9" i="5"/>
  <c r="Z9" i="5" s="1"/>
  <c r="AA9" i="5" s="1"/>
  <c r="AE9" i="5"/>
  <c r="AH12" i="5"/>
  <c r="W13" i="5"/>
  <c r="Z13" i="5" s="1"/>
  <c r="AA13" i="5" s="1"/>
  <c r="AE13" i="5"/>
  <c r="AJ13" i="5" s="1"/>
  <c r="Z18" i="5"/>
  <c r="AH18" i="5"/>
  <c r="Z19" i="5"/>
  <c r="AH19" i="5"/>
  <c r="W24" i="5"/>
  <c r="AA24" i="5"/>
  <c r="AE24" i="5"/>
  <c r="AH27" i="5"/>
  <c r="W28" i="5"/>
  <c r="AE28" i="5"/>
  <c r="Z31" i="5"/>
  <c r="AH31" i="5"/>
  <c r="W32" i="5"/>
  <c r="AA32" i="5"/>
  <c r="AE32" i="5"/>
  <c r="AH48" i="5"/>
  <c r="AH13" i="5"/>
  <c r="Z32" i="5"/>
  <c r="AH7" i="5"/>
  <c r="W8" i="5"/>
  <c r="Z8" i="5" s="1"/>
  <c r="AA8" i="5" s="1"/>
  <c r="AE8" i="5"/>
  <c r="AH11" i="5"/>
  <c r="W12" i="5"/>
  <c r="Z12" i="5" s="1"/>
  <c r="AA12" i="5" s="1"/>
  <c r="AE12" i="5"/>
  <c r="Z15" i="5"/>
  <c r="AH15" i="5"/>
  <c r="Z16" i="5"/>
  <c r="AH16" i="5"/>
  <c r="Z17" i="5"/>
  <c r="AH17" i="5"/>
  <c r="W18" i="5"/>
  <c r="AA18" i="5"/>
  <c r="AE18" i="5"/>
  <c r="W19" i="5"/>
  <c r="AA19" i="5"/>
  <c r="AE19" i="5"/>
  <c r="AB37" i="5"/>
  <c r="AM32" i="5" s="1"/>
  <c r="AS33" i="5" s="1"/>
  <c r="AS34" i="5" s="1"/>
  <c r="AH26" i="5"/>
  <c r="W27" i="5"/>
  <c r="Z27" i="5" s="1"/>
  <c r="AA27" i="5" s="1"/>
  <c r="AE27" i="5"/>
  <c r="AJ28" i="5"/>
  <c r="Z30" i="5"/>
  <c r="AH30" i="5"/>
  <c r="W31" i="5"/>
  <c r="AA31" i="5"/>
  <c r="AE31" i="5"/>
  <c r="AE42" i="5"/>
  <c r="W42" i="5"/>
  <c r="Z42" i="5" s="1"/>
  <c r="AA42" i="5" s="1"/>
  <c r="AA54" i="5" s="1"/>
  <c r="AL49" i="5" s="1"/>
  <c r="AR50" i="5" s="1"/>
  <c r="AR51" i="5" s="1"/>
  <c r="Z28" i="5"/>
  <c r="AA28" i="5" s="1"/>
  <c r="W7" i="5"/>
  <c r="Z7" i="5" s="1"/>
  <c r="AA7" i="5" s="1"/>
  <c r="Z10" i="5"/>
  <c r="W11" i="5"/>
  <c r="Z11" i="5" s="1"/>
  <c r="AA11" i="5" s="1"/>
  <c r="Z14" i="5"/>
  <c r="AA14" i="5" s="1"/>
  <c r="W15" i="5"/>
  <c r="AA15" i="5"/>
  <c r="W16" i="5"/>
  <c r="AA16" i="5"/>
  <c r="W17" i="5"/>
  <c r="AA17" i="5"/>
  <c r="Z25" i="5"/>
  <c r="AA25" i="5" s="1"/>
  <c r="W26" i="5"/>
  <c r="Z26" i="5" s="1"/>
  <c r="AA26" i="5" s="1"/>
  <c r="Z29" i="5"/>
  <c r="W30" i="5"/>
  <c r="AA30" i="5"/>
  <c r="AE35" i="5"/>
  <c r="AA35" i="5"/>
  <c r="W35" i="5"/>
  <c r="AB54" i="5"/>
  <c r="AM49" i="5" s="1"/>
  <c r="AS50" i="5" s="1"/>
  <c r="AS51" i="5" s="1"/>
  <c r="AH42" i="5"/>
  <c r="AE44" i="5"/>
  <c r="W44" i="5"/>
  <c r="Z44" i="5" s="1"/>
  <c r="AA44" i="5" s="1"/>
  <c r="AE46" i="5"/>
  <c r="AJ46" i="5" s="1"/>
  <c r="W46" i="5"/>
  <c r="Z46" i="5" s="1"/>
  <c r="AA46" i="5" s="1"/>
  <c r="Z48" i="5"/>
  <c r="AA48" i="5" s="1"/>
  <c r="AJ52" i="5"/>
  <c r="AH59" i="5"/>
  <c r="AJ61" i="5"/>
  <c r="AH63" i="5"/>
  <c r="AJ65" i="5"/>
  <c r="Z69" i="5"/>
  <c r="AH69" i="5"/>
  <c r="Z78" i="5"/>
  <c r="AH78" i="5"/>
  <c r="AH82" i="5"/>
  <c r="Z33" i="5"/>
  <c r="Z34" i="5"/>
  <c r="AJ36" i="5"/>
  <c r="AJ41" i="5"/>
  <c r="Z43" i="5"/>
  <c r="AJ45" i="5"/>
  <c r="AJ49" i="5"/>
  <c r="AJ50" i="5"/>
  <c r="AJ51" i="5"/>
  <c r="Z53" i="5"/>
  <c r="Z58" i="5"/>
  <c r="W59" i="5"/>
  <c r="Z59" i="5" s="1"/>
  <c r="AA59" i="5" s="1"/>
  <c r="AE59" i="5"/>
  <c r="AJ59" i="5" s="1"/>
  <c r="Z62" i="5"/>
  <c r="AH62" i="5"/>
  <c r="W63" i="5"/>
  <c r="Z63" i="5" s="1"/>
  <c r="AA63" i="5" s="1"/>
  <c r="AE63" i="5"/>
  <c r="Z66" i="5"/>
  <c r="AA66" i="5" s="1"/>
  <c r="Z67" i="5"/>
  <c r="Z68" i="5"/>
  <c r="AH68" i="5"/>
  <c r="W69" i="5"/>
  <c r="AA69" i="5"/>
  <c r="AE69" i="5"/>
  <c r="AJ70" i="5"/>
  <c r="AJ75" i="5"/>
  <c r="Z77" i="5"/>
  <c r="W78" i="5"/>
  <c r="AA78" i="5"/>
  <c r="AE78" i="5"/>
  <c r="AJ78" i="5" s="1"/>
  <c r="W82" i="5"/>
  <c r="Z82" i="5" s="1"/>
  <c r="AA82" i="5" s="1"/>
  <c r="AE82" i="5"/>
  <c r="AJ82" i="5" s="1"/>
  <c r="AJ83" i="5"/>
  <c r="AJ84" i="5"/>
  <c r="AJ85" i="5"/>
  <c r="Z87" i="5"/>
  <c r="AH87" i="5"/>
  <c r="Z52" i="5"/>
  <c r="AH52" i="5"/>
  <c r="AH61" i="5"/>
  <c r="Z65" i="5"/>
  <c r="AA65" i="5" s="1"/>
  <c r="AH65" i="5"/>
  <c r="Z76" i="5"/>
  <c r="AA76" i="5" s="1"/>
  <c r="AH76" i="5"/>
  <c r="AH80" i="5"/>
  <c r="Z86" i="5"/>
  <c r="W87" i="5"/>
  <c r="AA87" i="5"/>
  <c r="AE87" i="5"/>
  <c r="Z36" i="5"/>
  <c r="Z41" i="5"/>
  <c r="Z45" i="5"/>
  <c r="AA45" i="5" s="1"/>
  <c r="Z49" i="5"/>
  <c r="Z50" i="5"/>
  <c r="Z51" i="5"/>
  <c r="W52" i="5"/>
  <c r="AA52" i="5"/>
  <c r="Z60" i="5"/>
  <c r="AA60" i="5" s="1"/>
  <c r="W61" i="5"/>
  <c r="Z61" i="5" s="1"/>
  <c r="AA61" i="5" s="1"/>
  <c r="Z64" i="5"/>
  <c r="AA64" i="5" s="1"/>
  <c r="W65" i="5"/>
  <c r="Z70" i="5"/>
  <c r="Z75" i="5"/>
  <c r="W76" i="5"/>
  <c r="Z79" i="5"/>
  <c r="AA79" i="5" s="1"/>
  <c r="W80" i="5"/>
  <c r="Z80" i="5" s="1"/>
  <c r="AA80" i="5" s="1"/>
  <c r="Z83" i="5"/>
  <c r="AA83" i="5" s="1"/>
  <c r="Z84" i="5"/>
  <c r="Z85" i="5"/>
  <c r="AW218" i="3"/>
  <c r="W219" i="3"/>
  <c r="W220" i="3"/>
  <c r="AA211" i="3"/>
  <c r="AE211" i="3"/>
  <c r="AJ211" i="3"/>
  <c r="AH214" i="3"/>
  <c r="AA214" i="3"/>
  <c r="AE214" i="3"/>
  <c r="AJ214" i="3" s="1"/>
  <c r="AE215" i="3"/>
  <c r="AJ215" i="3"/>
  <c r="W215" i="3"/>
  <c r="AA220" i="3"/>
  <c r="AE220" i="3"/>
  <c r="AJ220" i="3"/>
  <c r="AH164" i="3"/>
  <c r="AH170" i="3"/>
  <c r="AH161" i="3"/>
  <c r="AE161" i="3"/>
  <c r="AH162" i="3"/>
  <c r="AE162" i="3"/>
  <c r="AJ162" i="3"/>
  <c r="AA163" i="3"/>
  <c r="AE163" i="3"/>
  <c r="AJ163" i="3" s="1"/>
  <c r="AE165" i="3"/>
  <c r="AJ165" i="3" s="1"/>
  <c r="AA166" i="3"/>
  <c r="AE166" i="3"/>
  <c r="AE167" i="3"/>
  <c r="AA168" i="3"/>
  <c r="AE168" i="3"/>
  <c r="AJ168" i="3"/>
  <c r="AA169" i="3"/>
  <c r="AE169" i="3"/>
  <c r="AJ169" i="3" s="1"/>
  <c r="AE112" i="3"/>
  <c r="AJ112" i="3" s="1"/>
  <c r="AE110" i="3"/>
  <c r="AJ110" i="3" s="1"/>
  <c r="AB156" i="3"/>
  <c r="AM114" i="3" s="1"/>
  <c r="AS115" i="3" s="1"/>
  <c r="AS116" i="3" s="1"/>
  <c r="W110" i="3"/>
  <c r="AH109" i="3"/>
  <c r="AJ115" i="3"/>
  <c r="AE115" i="3"/>
  <c r="AA58" i="3"/>
  <c r="AE58" i="3"/>
  <c r="AJ58" i="3"/>
  <c r="AE62" i="3"/>
  <c r="AJ62" i="3"/>
  <c r="W58" i="3"/>
  <c r="W62" i="3"/>
  <c r="AJ20" i="4"/>
  <c r="AP15" i="4" s="1"/>
  <c r="AV16" i="4" s="1"/>
  <c r="AV17" i="4" s="1"/>
  <c r="AW21" i="4"/>
  <c r="AY21" i="4" s="1"/>
  <c r="AZ21" i="4" s="1"/>
  <c r="Z9" i="4"/>
  <c r="AH9" i="4"/>
  <c r="Z13" i="4"/>
  <c r="AH13" i="4"/>
  <c r="Z24" i="4"/>
  <c r="AH24" i="4"/>
  <c r="Z33" i="4"/>
  <c r="AH34" i="4"/>
  <c r="AE47" i="4"/>
  <c r="AA47" i="4"/>
  <c r="W47" i="4"/>
  <c r="AJ60" i="4"/>
  <c r="AE60" i="4"/>
  <c r="AA60" i="4"/>
  <c r="W60" i="4"/>
  <c r="AJ70" i="4"/>
  <c r="AE70" i="4"/>
  <c r="AA70" i="4"/>
  <c r="W70" i="4"/>
  <c r="AJ85" i="4"/>
  <c r="AE85" i="4"/>
  <c r="AA85" i="4"/>
  <c r="W85" i="4"/>
  <c r="Z8" i="4"/>
  <c r="AH8" i="4"/>
  <c r="W9" i="4"/>
  <c r="AA9" i="4"/>
  <c r="AE9" i="4"/>
  <c r="AE20" i="4" s="1"/>
  <c r="AN15" i="4" s="1"/>
  <c r="AT16" i="4" s="1"/>
  <c r="AT17" i="4" s="1"/>
  <c r="Z12" i="4"/>
  <c r="AH12" i="4"/>
  <c r="W13" i="4"/>
  <c r="AA13" i="4"/>
  <c r="AE13" i="4"/>
  <c r="Z18" i="4"/>
  <c r="AH18" i="4"/>
  <c r="Z19" i="4"/>
  <c r="AH19" i="4"/>
  <c r="W24" i="4"/>
  <c r="AA24" i="4"/>
  <c r="AE24" i="4"/>
  <c r="Z27" i="4"/>
  <c r="AH27" i="4"/>
  <c r="W28" i="4"/>
  <c r="AA28" i="4"/>
  <c r="AE28" i="4"/>
  <c r="Z31" i="4"/>
  <c r="AH31" i="4"/>
  <c r="W32" i="4"/>
  <c r="AA32" i="4"/>
  <c r="AE32" i="4"/>
  <c r="W33" i="4"/>
  <c r="AA33" i="4"/>
  <c r="AE33" i="4"/>
  <c r="W34" i="4"/>
  <c r="AA34" i="4"/>
  <c r="AE34" i="4"/>
  <c r="AH47" i="4"/>
  <c r="AH54" i="4" s="1"/>
  <c r="AO49" i="4" s="1"/>
  <c r="AU50" i="4" s="1"/>
  <c r="AU51" i="4" s="1"/>
  <c r="AE49" i="4"/>
  <c r="AA49" i="4"/>
  <c r="W49" i="4"/>
  <c r="AJ51" i="4"/>
  <c r="AE51" i="4"/>
  <c r="AA51" i="4"/>
  <c r="W51" i="4"/>
  <c r="AH60" i="4"/>
  <c r="AH70" i="4"/>
  <c r="AH85" i="4"/>
  <c r="Z32" i="4"/>
  <c r="AH33" i="4"/>
  <c r="AJ75" i="4"/>
  <c r="AE75" i="4"/>
  <c r="AA75" i="4"/>
  <c r="W75" i="4"/>
  <c r="AJ83" i="4"/>
  <c r="AE83" i="4"/>
  <c r="AA83" i="4"/>
  <c r="W83" i="4"/>
  <c r="Z7" i="4"/>
  <c r="AH7" i="4"/>
  <c r="Z11" i="4"/>
  <c r="AH11" i="4"/>
  <c r="W12" i="4"/>
  <c r="AA12" i="4"/>
  <c r="AE12" i="4"/>
  <c r="Z15" i="4"/>
  <c r="AH15" i="4"/>
  <c r="Z16" i="4"/>
  <c r="AH16" i="4"/>
  <c r="Z17" i="4"/>
  <c r="AH17" i="4"/>
  <c r="W18" i="4"/>
  <c r="AA18" i="4"/>
  <c r="AE18" i="4"/>
  <c r="W19" i="4"/>
  <c r="AA19" i="4"/>
  <c r="AE19" i="4"/>
  <c r="Z26" i="4"/>
  <c r="W27" i="4"/>
  <c r="AA27" i="4"/>
  <c r="AE27" i="4"/>
  <c r="AJ28" i="4"/>
  <c r="AJ37" i="4" s="1"/>
  <c r="AP32" i="4" s="1"/>
  <c r="AV33" i="4" s="1"/>
  <c r="AV34" i="4" s="1"/>
  <c r="Z30" i="4"/>
  <c r="W31" i="4"/>
  <c r="AA31" i="4"/>
  <c r="AE31" i="4"/>
  <c r="AJ32" i="4"/>
  <c r="AJ34" i="4"/>
  <c r="AE36" i="4"/>
  <c r="AA36" i="4"/>
  <c r="Z36" i="4"/>
  <c r="AJ36" i="4"/>
  <c r="Z41" i="4"/>
  <c r="AH49" i="4"/>
  <c r="AH51" i="4"/>
  <c r="AJ64" i="4"/>
  <c r="AE64" i="4"/>
  <c r="AE71" i="4" s="1"/>
  <c r="AN66" i="4" s="1"/>
  <c r="AT67" i="4" s="1"/>
  <c r="AT68" i="4" s="1"/>
  <c r="AA64" i="4"/>
  <c r="W64" i="4"/>
  <c r="AJ79" i="4"/>
  <c r="AE79" i="4"/>
  <c r="AA79" i="4"/>
  <c r="W79" i="4"/>
  <c r="Z28" i="4"/>
  <c r="AE45" i="4"/>
  <c r="AA45" i="4"/>
  <c r="W45" i="4"/>
  <c r="AJ84" i="4"/>
  <c r="AE84" i="4"/>
  <c r="AA84" i="4"/>
  <c r="W84" i="4"/>
  <c r="W7" i="4"/>
  <c r="AA7" i="4"/>
  <c r="Z10" i="4"/>
  <c r="W11" i="4"/>
  <c r="AA11" i="4"/>
  <c r="Z14" i="4"/>
  <c r="W15" i="4"/>
  <c r="AA15" i="4"/>
  <c r="W16" i="4"/>
  <c r="AA16" i="4"/>
  <c r="W17" i="4"/>
  <c r="AA17" i="4"/>
  <c r="Z25" i="4"/>
  <c r="Z29" i="4"/>
  <c r="Z35" i="4"/>
  <c r="AE41" i="4"/>
  <c r="AA41" i="4"/>
  <c r="W41" i="4"/>
  <c r="AB54" i="4"/>
  <c r="AM49" i="4" s="1"/>
  <c r="AS50" i="4" s="1"/>
  <c r="AS51" i="4" s="1"/>
  <c r="AE43" i="4"/>
  <c r="AA43" i="4"/>
  <c r="W43" i="4"/>
  <c r="Z45" i="4"/>
  <c r="AJ45" i="4"/>
  <c r="Z47" i="4"/>
  <c r="AJ47" i="4"/>
  <c r="AE50" i="4"/>
  <c r="AA50" i="4"/>
  <c r="W50" i="4"/>
  <c r="Z60" i="4"/>
  <c r="AH64" i="4"/>
  <c r="Z70" i="4"/>
  <c r="Z75" i="4"/>
  <c r="AH79" i="4"/>
  <c r="Z83" i="4"/>
  <c r="Z84" i="4"/>
  <c r="Z85" i="4"/>
  <c r="AJ42" i="4"/>
  <c r="AJ54" i="4" s="1"/>
  <c r="AP49" i="4" s="1"/>
  <c r="AV50" i="4" s="1"/>
  <c r="AV51" i="4" s="1"/>
  <c r="Z44" i="4"/>
  <c r="AJ46" i="4"/>
  <c r="Z48" i="4"/>
  <c r="AJ52" i="4"/>
  <c r="Z59" i="4"/>
  <c r="AJ61" i="4"/>
  <c r="AJ71" i="4" s="1"/>
  <c r="AP66" i="4" s="1"/>
  <c r="AV67" i="4" s="1"/>
  <c r="AV68" i="4" s="1"/>
  <c r="Z63" i="4"/>
  <c r="AJ65" i="4"/>
  <c r="Z69" i="4"/>
  <c r="AJ76" i="4"/>
  <c r="Z78" i="4"/>
  <c r="AJ80" i="4"/>
  <c r="Z82" i="4"/>
  <c r="AJ86" i="4"/>
  <c r="Z53" i="4"/>
  <c r="AH53" i="4"/>
  <c r="Z58" i="4"/>
  <c r="AH58" i="4"/>
  <c r="Z62" i="4"/>
  <c r="AH62" i="4"/>
  <c r="Z66" i="4"/>
  <c r="AH66" i="4"/>
  <c r="Z67" i="4"/>
  <c r="AH67" i="4"/>
  <c r="Z68" i="4"/>
  <c r="AH68" i="4"/>
  <c r="Z77" i="4"/>
  <c r="AH77" i="4"/>
  <c r="AH88" i="4" s="1"/>
  <c r="AO83" i="4" s="1"/>
  <c r="AU84" i="4" s="1"/>
  <c r="AU85" i="4" s="1"/>
  <c r="Z81" i="4"/>
  <c r="AH81" i="4"/>
  <c r="Z87" i="4"/>
  <c r="AH87" i="4"/>
  <c r="Z42" i="4"/>
  <c r="Z46" i="4"/>
  <c r="Z52" i="4"/>
  <c r="W53" i="4"/>
  <c r="AA53" i="4"/>
  <c r="W58" i="4"/>
  <c r="AA58" i="4"/>
  <c r="Z61" i="4"/>
  <c r="W62" i="4"/>
  <c r="AA62" i="4"/>
  <c r="Z65" i="4"/>
  <c r="W66" i="4"/>
  <c r="AA66" i="4"/>
  <c r="W67" i="4"/>
  <c r="AA67" i="4"/>
  <c r="W68" i="4"/>
  <c r="AA68" i="4"/>
  <c r="Z76" i="4"/>
  <c r="W77" i="4"/>
  <c r="AA77" i="4"/>
  <c r="Z80" i="4"/>
  <c r="W81" i="4"/>
  <c r="AA81" i="4"/>
  <c r="Z86" i="4"/>
  <c r="W87" i="4"/>
  <c r="AA87" i="4"/>
  <c r="AB54" i="3"/>
  <c r="AM12" i="3" s="1"/>
  <c r="AS13" i="3" s="1"/>
  <c r="AS14" i="3" s="1"/>
  <c r="W36" i="3"/>
  <c r="W33" i="3"/>
  <c r="W53" i="3"/>
  <c r="AH11" i="3"/>
  <c r="AH17" i="3"/>
  <c r="AH25" i="3"/>
  <c r="AH34" i="3"/>
  <c r="W41" i="3"/>
  <c r="W43" i="3"/>
  <c r="W45" i="3"/>
  <c r="W47" i="3"/>
  <c r="W13" i="3"/>
  <c r="W20" i="3"/>
  <c r="Z30" i="3"/>
  <c r="AJ30" i="3"/>
  <c r="W32" i="3"/>
  <c r="AH42" i="3"/>
  <c r="AH46" i="3"/>
  <c r="AH50" i="3"/>
  <c r="W51" i="3"/>
  <c r="AH19" i="3"/>
  <c r="W24" i="3"/>
  <c r="W44" i="3"/>
  <c r="W48" i="3"/>
  <c r="W10" i="3"/>
  <c r="W12" i="3"/>
  <c r="W14" i="3"/>
  <c r="Z14" i="3" s="1"/>
  <c r="AA14" i="3" s="1"/>
  <c r="W31" i="3"/>
  <c r="Z50" i="3"/>
  <c r="W52" i="3"/>
  <c r="AA22" i="3"/>
  <c r="AE22" i="3"/>
  <c r="AA27" i="3"/>
  <c r="AE27" i="3"/>
  <c r="AA28" i="3"/>
  <c r="AE28" i="3"/>
  <c r="AA29" i="3"/>
  <c r="AE29" i="3"/>
  <c r="AJ29" i="3"/>
  <c r="AA39" i="3"/>
  <c r="AE39" i="3"/>
  <c r="AA40" i="3"/>
  <c r="AE40" i="3"/>
  <c r="AJ40" i="3"/>
  <c r="AE49" i="3"/>
  <c r="AJ49" i="3"/>
  <c r="AJ9" i="3"/>
  <c r="AJ16" i="3"/>
  <c r="Z19" i="3"/>
  <c r="W22" i="3"/>
  <c r="AA24" i="3"/>
  <c r="AE24" i="3"/>
  <c r="AH26" i="3"/>
  <c r="W27" i="3"/>
  <c r="W28" i="3"/>
  <c r="W29" i="3"/>
  <c r="AA31" i="3"/>
  <c r="AE31" i="3"/>
  <c r="AA32" i="3"/>
  <c r="AE32" i="3"/>
  <c r="AJ32" i="3"/>
  <c r="AH38" i="3"/>
  <c r="W39" i="3"/>
  <c r="W40" i="3"/>
  <c r="AA41" i="3"/>
  <c r="AE41" i="3"/>
  <c r="AJ41" i="3"/>
  <c r="Z42" i="3"/>
  <c r="W49" i="3"/>
  <c r="Z49" i="3" s="1"/>
  <c r="AA49" i="3" s="1"/>
  <c r="AA51" i="3"/>
  <c r="AE51" i="3"/>
  <c r="AA52" i="3"/>
  <c r="AE52" i="3"/>
  <c r="AA53" i="3"/>
  <c r="AE53" i="3"/>
  <c r="AJ53" i="3"/>
  <c r="AE10" i="3"/>
  <c r="AJ10" i="3" s="1"/>
  <c r="Z11" i="3"/>
  <c r="AA11" i="3" s="1"/>
  <c r="Z17" i="3"/>
  <c r="AA20" i="3"/>
  <c r="AE20" i="3"/>
  <c r="AJ20" i="3"/>
  <c r="AA33" i="3"/>
  <c r="AE33" i="3"/>
  <c r="AJ33" i="3"/>
  <c r="Z34" i="3"/>
  <c r="AE43" i="3"/>
  <c r="AJ43" i="3" s="1"/>
  <c r="AA44" i="3"/>
  <c r="AE44" i="3"/>
  <c r="AA45" i="3"/>
  <c r="AE45" i="3"/>
  <c r="AJ45" i="3"/>
  <c r="Z46" i="3"/>
  <c r="AA12" i="3"/>
  <c r="AE12" i="3"/>
  <c r="AE13" i="3"/>
  <c r="AE14" i="3"/>
  <c r="AA18" i="3"/>
  <c r="AE18" i="3"/>
  <c r="AJ18" i="3"/>
  <c r="Z26" i="3"/>
  <c r="AA35" i="3"/>
  <c r="AE35" i="3"/>
  <c r="AA36" i="3"/>
  <c r="AE36" i="3"/>
  <c r="AA37" i="3"/>
  <c r="AE37" i="3"/>
  <c r="AJ37" i="3"/>
  <c r="Z38" i="3"/>
  <c r="AA47" i="3"/>
  <c r="AE47" i="3"/>
  <c r="AA48" i="3"/>
  <c r="AE48" i="3"/>
  <c r="AJ48" i="3"/>
  <c r="AE63" i="3"/>
  <c r="AJ63" i="3" s="1"/>
  <c r="W63" i="3"/>
  <c r="Z63" i="3" s="1"/>
  <c r="AA63" i="3" s="1"/>
  <c r="AH63" i="3"/>
  <c r="AJ97" i="3"/>
  <c r="AE97" i="3"/>
  <c r="AA97" i="3"/>
  <c r="W97" i="3"/>
  <c r="Z97" i="3"/>
  <c r="AH97" i="3"/>
  <c r="AJ237" i="3"/>
  <c r="AE237" i="3"/>
  <c r="AA237" i="3"/>
  <c r="W237" i="3"/>
  <c r="Z237" i="3"/>
  <c r="AH237" i="3"/>
  <c r="W8" i="3"/>
  <c r="Z8" i="3" s="1"/>
  <c r="AA8" i="3" s="1"/>
  <c r="AE8" i="3"/>
  <c r="AJ8" i="3" s="1"/>
  <c r="AE15" i="3"/>
  <c r="AJ15" i="3" s="1"/>
  <c r="AA15" i="3"/>
  <c r="W15" i="3"/>
  <c r="Z15" i="3" s="1"/>
  <c r="AJ74" i="3"/>
  <c r="AE74" i="3"/>
  <c r="AA74" i="3"/>
  <c r="W74" i="3"/>
  <c r="AJ114" i="3"/>
  <c r="AE114" i="3"/>
  <c r="W114" i="3"/>
  <c r="Z114" i="3"/>
  <c r="AA114" i="3" s="1"/>
  <c r="AH114" i="3"/>
  <c r="AW18" i="3"/>
  <c r="AY18" i="3" s="1"/>
  <c r="AZ18" i="3" s="1"/>
  <c r="AE23" i="3"/>
  <c r="AA23" i="3"/>
  <c r="W23" i="3"/>
  <c r="AH23" i="3"/>
  <c r="AE65" i="3"/>
  <c r="AA65" i="3"/>
  <c r="W65" i="3"/>
  <c r="AJ65" i="3"/>
  <c r="Z65" i="3"/>
  <c r="AH65" i="3"/>
  <c r="AE9" i="3"/>
  <c r="W9" i="3"/>
  <c r="Z9" i="3" s="1"/>
  <c r="AA9" i="3" s="1"/>
  <c r="AH15" i="3"/>
  <c r="AE16" i="3"/>
  <c r="AA16" i="3"/>
  <c r="W16" i="3"/>
  <c r="AJ23" i="3"/>
  <c r="AE64" i="3"/>
  <c r="W64" i="3"/>
  <c r="Z64" i="3" s="1"/>
  <c r="AA64" i="3" s="1"/>
  <c r="AJ64" i="3"/>
  <c r="AH64" i="3"/>
  <c r="AH74" i="3"/>
  <c r="AJ77" i="3"/>
  <c r="AE77" i="3"/>
  <c r="AA77" i="3"/>
  <c r="W77" i="3"/>
  <c r="Z77" i="3"/>
  <c r="AH77" i="3"/>
  <c r="AE7" i="3"/>
  <c r="AA7" i="3"/>
  <c r="W7" i="3"/>
  <c r="AH8" i="3"/>
  <c r="AE21" i="3"/>
  <c r="AA21" i="3"/>
  <c r="W21" i="3"/>
  <c r="AJ61" i="3"/>
  <c r="AE61" i="3"/>
  <c r="W61" i="3"/>
  <c r="Z7" i="3"/>
  <c r="AJ7" i="3"/>
  <c r="AH9" i="3"/>
  <c r="AE11" i="3"/>
  <c r="AJ11" i="3" s="1"/>
  <c r="W11" i="3"/>
  <c r="AH16" i="3"/>
  <c r="AE17" i="3"/>
  <c r="AA17" i="3"/>
  <c r="W17" i="3"/>
  <c r="AE19" i="3"/>
  <c r="AA19" i="3"/>
  <c r="W19" i="3"/>
  <c r="Z21" i="3"/>
  <c r="AJ21" i="3"/>
  <c r="Z23" i="3"/>
  <c r="AJ25" i="3"/>
  <c r="AE25" i="3"/>
  <c r="AA25" i="3"/>
  <c r="W25" i="3"/>
  <c r="Z61" i="3"/>
  <c r="AA61" i="3" s="1"/>
  <c r="Z10" i="3"/>
  <c r="AA10" i="3" s="1"/>
  <c r="AJ12" i="3"/>
  <c r="AJ13" i="3"/>
  <c r="AJ14" i="3"/>
  <c r="Z18" i="3"/>
  <c r="Z20" i="3"/>
  <c r="AJ22" i="3"/>
  <c r="Z24" i="3"/>
  <c r="AH24" i="3"/>
  <c r="Z28" i="3"/>
  <c r="AH28" i="3"/>
  <c r="AE30" i="3"/>
  <c r="AA30" i="3"/>
  <c r="W30" i="3"/>
  <c r="Z31" i="3"/>
  <c r="AH31" i="3"/>
  <c r="Z36" i="3"/>
  <c r="AH36" i="3"/>
  <c r="AE38" i="3"/>
  <c r="AA38" i="3"/>
  <c r="W38" i="3"/>
  <c r="Z39" i="3"/>
  <c r="AH39" i="3"/>
  <c r="Z44" i="3"/>
  <c r="AH44" i="3"/>
  <c r="AE46" i="3"/>
  <c r="AA46" i="3"/>
  <c r="W46" i="3"/>
  <c r="Z47" i="3"/>
  <c r="AH47" i="3"/>
  <c r="Z52" i="3"/>
  <c r="AH52" i="3"/>
  <c r="Z70" i="3"/>
  <c r="AH70" i="3"/>
  <c r="AJ73" i="3"/>
  <c r="AE73" i="3"/>
  <c r="AA73" i="3"/>
  <c r="W73" i="3"/>
  <c r="AJ85" i="3"/>
  <c r="AE85" i="3"/>
  <c r="AA85" i="3"/>
  <c r="W85" i="3"/>
  <c r="AJ101" i="3"/>
  <c r="AE101" i="3"/>
  <c r="AA101" i="3"/>
  <c r="W101" i="3"/>
  <c r="AE116" i="3"/>
  <c r="AJ116" i="3" s="1"/>
  <c r="W116" i="3"/>
  <c r="Z116" i="3" s="1"/>
  <c r="AA116" i="3" s="1"/>
  <c r="AJ117" i="3"/>
  <c r="AE117" i="3"/>
  <c r="AA117" i="3"/>
  <c r="W117" i="3"/>
  <c r="AE119" i="3"/>
  <c r="AA119" i="3"/>
  <c r="W119" i="3"/>
  <c r="AJ119" i="3"/>
  <c r="Z119" i="3"/>
  <c r="AH119" i="3"/>
  <c r="AJ125" i="3"/>
  <c r="AE125" i="3"/>
  <c r="AA125" i="3"/>
  <c r="W125" i="3"/>
  <c r="AE127" i="3"/>
  <c r="AA127" i="3"/>
  <c r="W127" i="3"/>
  <c r="AJ127" i="3"/>
  <c r="Z127" i="3"/>
  <c r="AH127" i="3"/>
  <c r="AJ133" i="3"/>
  <c r="AE133" i="3"/>
  <c r="AA133" i="3"/>
  <c r="W133" i="3"/>
  <c r="AE135" i="3"/>
  <c r="AA135" i="3"/>
  <c r="W135" i="3"/>
  <c r="AJ135" i="3"/>
  <c r="Z135" i="3"/>
  <c r="AH135" i="3"/>
  <c r="AJ140" i="3"/>
  <c r="AE140" i="3"/>
  <c r="AA140" i="3"/>
  <c r="W140" i="3"/>
  <c r="AJ151" i="3"/>
  <c r="AE151" i="3"/>
  <c r="AA151" i="3"/>
  <c r="W151" i="3"/>
  <c r="Z151" i="3"/>
  <c r="AH151" i="3"/>
  <c r="AJ174" i="3"/>
  <c r="AE174" i="3"/>
  <c r="AA174" i="3"/>
  <c r="W174" i="3"/>
  <c r="Z174" i="3"/>
  <c r="AH174" i="3"/>
  <c r="AB105" i="3"/>
  <c r="AM63" i="3" s="1"/>
  <c r="AS64" i="3" s="1"/>
  <c r="AS65" i="3" s="1"/>
  <c r="AE59" i="3"/>
  <c r="W59" i="3"/>
  <c r="Z59" i="3" s="1"/>
  <c r="AA59" i="3" s="1"/>
  <c r="Z60" i="3"/>
  <c r="AH60" i="3"/>
  <c r="Z66" i="3"/>
  <c r="AH66" i="3"/>
  <c r="AJ69" i="3"/>
  <c r="AE69" i="3"/>
  <c r="AA69" i="3"/>
  <c r="W69" i="3"/>
  <c r="W70" i="3"/>
  <c r="AA70" i="3"/>
  <c r="AE70" i="3"/>
  <c r="AH73" i="3"/>
  <c r="AH82" i="3"/>
  <c r="AJ82" i="3"/>
  <c r="Z82" i="3"/>
  <c r="AH85" i="3"/>
  <c r="AJ89" i="3"/>
  <c r="AE89" i="3"/>
  <c r="AA89" i="3"/>
  <c r="W89" i="3"/>
  <c r="AH101" i="3"/>
  <c r="AH116" i="3"/>
  <c r="AH117" i="3"/>
  <c r="AJ120" i="3"/>
  <c r="AE120" i="3"/>
  <c r="AA120" i="3"/>
  <c r="W120" i="3"/>
  <c r="AH125" i="3"/>
  <c r="AJ128" i="3"/>
  <c r="AE128" i="3"/>
  <c r="AA128" i="3"/>
  <c r="W128" i="3"/>
  <c r="AH133" i="3"/>
  <c r="AJ136" i="3"/>
  <c r="AE136" i="3"/>
  <c r="AA136" i="3"/>
  <c r="W136" i="3"/>
  <c r="AH140" i="3"/>
  <c r="AJ143" i="3"/>
  <c r="AE143" i="3"/>
  <c r="AA143" i="3"/>
  <c r="W143" i="3"/>
  <c r="Z143" i="3"/>
  <c r="AH143" i="3"/>
  <c r="Z12" i="3"/>
  <c r="Z13" i="3"/>
  <c r="AA13" i="3" s="1"/>
  <c r="Z22" i="3"/>
  <c r="AE26" i="3"/>
  <c r="AA26" i="3"/>
  <c r="W26" i="3"/>
  <c r="Z27" i="3"/>
  <c r="AH27" i="3"/>
  <c r="Z32" i="3"/>
  <c r="AE34" i="3"/>
  <c r="AA34" i="3"/>
  <c r="W34" i="3"/>
  <c r="Z35" i="3"/>
  <c r="AH35" i="3"/>
  <c r="Z40" i="3"/>
  <c r="AE42" i="3"/>
  <c r="AA42" i="3"/>
  <c r="W42" i="3"/>
  <c r="Z43" i="3"/>
  <c r="AA43" i="3" s="1"/>
  <c r="AH43" i="3"/>
  <c r="Z48" i="3"/>
  <c r="AE50" i="3"/>
  <c r="AA50" i="3"/>
  <c r="W50" i="3"/>
  <c r="Z51" i="3"/>
  <c r="AH51" i="3"/>
  <c r="AH59" i="3"/>
  <c r="W60" i="3"/>
  <c r="AA60" i="3"/>
  <c r="AE60" i="3"/>
  <c r="AJ60" i="3" s="1"/>
  <c r="W66" i="3"/>
  <c r="AA66" i="3"/>
  <c r="AE66" i="3"/>
  <c r="AH69" i="3"/>
  <c r="Z78" i="3"/>
  <c r="AH78" i="3"/>
  <c r="AJ81" i="3"/>
  <c r="AE81" i="3"/>
  <c r="AA81" i="3"/>
  <c r="W81" i="3"/>
  <c r="W82" i="3"/>
  <c r="AA82" i="3"/>
  <c r="AE82" i="3"/>
  <c r="AH89" i="3"/>
  <c r="AJ93" i="3"/>
  <c r="AE93" i="3"/>
  <c r="AA93" i="3"/>
  <c r="W93" i="3"/>
  <c r="AJ111" i="3"/>
  <c r="AE111" i="3"/>
  <c r="W111" i="3"/>
  <c r="Z111" i="3" s="1"/>
  <c r="AA111" i="3" s="1"/>
  <c r="AE113" i="3"/>
  <c r="AJ113" i="3" s="1"/>
  <c r="W113" i="3"/>
  <c r="Z113" i="3"/>
  <c r="AA113" i="3" s="1"/>
  <c r="AH113" i="3"/>
  <c r="AH120" i="3"/>
  <c r="AH128" i="3"/>
  <c r="AH136" i="3"/>
  <c r="AB258" i="3"/>
  <c r="AE212" i="3"/>
  <c r="W212" i="3"/>
  <c r="Z212" i="3" s="1"/>
  <c r="AA212" i="3" s="1"/>
  <c r="AJ212" i="3"/>
  <c r="AH212" i="3"/>
  <c r="Z29" i="3"/>
  <c r="Z33" i="3"/>
  <c r="Z37" i="3"/>
  <c r="Z41" i="3"/>
  <c r="Z45" i="3"/>
  <c r="Z53" i="3"/>
  <c r="Z58" i="3"/>
  <c r="Z62" i="3"/>
  <c r="AA62" i="3" s="1"/>
  <c r="Z68" i="3"/>
  <c r="Z72" i="3"/>
  <c r="Z76" i="3"/>
  <c r="Z80" i="3"/>
  <c r="Z84" i="3"/>
  <c r="AJ86" i="3"/>
  <c r="Z88" i="3"/>
  <c r="AJ90" i="3"/>
  <c r="Z92" i="3"/>
  <c r="AJ94" i="3"/>
  <c r="Z96" i="3"/>
  <c r="AJ98" i="3"/>
  <c r="Z100" i="3"/>
  <c r="Z104" i="3"/>
  <c r="Z109" i="3"/>
  <c r="Z123" i="3"/>
  <c r="Z131" i="3"/>
  <c r="AJ139" i="3"/>
  <c r="AE139" i="3"/>
  <c r="AA139" i="3"/>
  <c r="W139" i="3"/>
  <c r="AJ155" i="3"/>
  <c r="AE155" i="3"/>
  <c r="AA155" i="3"/>
  <c r="W155" i="3"/>
  <c r="AJ160" i="3"/>
  <c r="AE160" i="3"/>
  <c r="AA160" i="3"/>
  <c r="W160" i="3"/>
  <c r="AJ178" i="3"/>
  <c r="AE178" i="3"/>
  <c r="AA178" i="3"/>
  <c r="W178" i="3"/>
  <c r="AJ186" i="3"/>
  <c r="AE186" i="3"/>
  <c r="AA186" i="3"/>
  <c r="W186" i="3"/>
  <c r="AJ194" i="3"/>
  <c r="AE194" i="3"/>
  <c r="AA194" i="3"/>
  <c r="W194" i="3"/>
  <c r="AJ202" i="3"/>
  <c r="AE202" i="3"/>
  <c r="AA202" i="3"/>
  <c r="W202" i="3"/>
  <c r="AJ213" i="3"/>
  <c r="AE213" i="3"/>
  <c r="W213" i="3"/>
  <c r="Z213" i="3" s="1"/>
  <c r="AA213" i="3" s="1"/>
  <c r="Z67" i="3"/>
  <c r="Z71" i="3"/>
  <c r="Z75" i="3"/>
  <c r="Z79" i="3"/>
  <c r="Z83" i="3"/>
  <c r="Z87" i="3"/>
  <c r="AT229" i="3"/>
  <c r="AY218" i="3"/>
  <c r="AZ218" i="3" s="1"/>
  <c r="AV229" i="3" s="1"/>
  <c r="Z91" i="3"/>
  <c r="Z95" i="3"/>
  <c r="Z99" i="3"/>
  <c r="Z102" i="3"/>
  <c r="AE104" i="3"/>
  <c r="AA104" i="3"/>
  <c r="W104" i="3"/>
  <c r="AE109" i="3"/>
  <c r="AA109" i="3"/>
  <c r="W109" i="3"/>
  <c r="Z110" i="3"/>
  <c r="AA110" i="3" s="1"/>
  <c r="AH110" i="3"/>
  <c r="Z115" i="3"/>
  <c r="AA115" i="3" s="1"/>
  <c r="AH115" i="3"/>
  <c r="Z121" i="3"/>
  <c r="AE123" i="3"/>
  <c r="AA123" i="3"/>
  <c r="W123" i="3"/>
  <c r="Z124" i="3"/>
  <c r="AH124" i="3"/>
  <c r="Z129" i="3"/>
  <c r="AE131" i="3"/>
  <c r="AA131" i="3"/>
  <c r="W131" i="3"/>
  <c r="Z132" i="3"/>
  <c r="AH132" i="3"/>
  <c r="Z137" i="3"/>
  <c r="AH139" i="3"/>
  <c r="AH155" i="3"/>
  <c r="AH160" i="3"/>
  <c r="AJ164" i="3"/>
  <c r="AE164" i="3"/>
  <c r="W164" i="3"/>
  <c r="Z164" i="3" s="1"/>
  <c r="AA164" i="3" s="1"/>
  <c r="AH178" i="3"/>
  <c r="AH186" i="3"/>
  <c r="AH194" i="3"/>
  <c r="AH202" i="3"/>
  <c r="AH213" i="3"/>
  <c r="AE218" i="3"/>
  <c r="AJ218" i="3" s="1"/>
  <c r="W218" i="3"/>
  <c r="Z218" i="3" s="1"/>
  <c r="AA218" i="3" s="1"/>
  <c r="AH218" i="3"/>
  <c r="AJ233" i="3"/>
  <c r="AE233" i="3"/>
  <c r="AA233" i="3"/>
  <c r="W233" i="3"/>
  <c r="Z233" i="3"/>
  <c r="AH233" i="3"/>
  <c r="Z86" i="3"/>
  <c r="Z90" i="3"/>
  <c r="Z94" i="3"/>
  <c r="Z98" i="3"/>
  <c r="AH156" i="3"/>
  <c r="AO114" i="3" s="1"/>
  <c r="AU115" i="3" s="1"/>
  <c r="AU116" i="3" s="1"/>
  <c r="Z144" i="3"/>
  <c r="AH144" i="3"/>
  <c r="AJ147" i="3"/>
  <c r="AE147" i="3"/>
  <c r="AA147" i="3"/>
  <c r="W147" i="3"/>
  <c r="AJ170" i="3"/>
  <c r="AE170" i="3"/>
  <c r="AA170" i="3"/>
  <c r="W170" i="3"/>
  <c r="AJ182" i="3"/>
  <c r="AE182" i="3"/>
  <c r="AA182" i="3"/>
  <c r="W182" i="3"/>
  <c r="AJ190" i="3"/>
  <c r="AE190" i="3"/>
  <c r="AA190" i="3"/>
  <c r="W190" i="3"/>
  <c r="AJ198" i="3"/>
  <c r="AE198" i="3"/>
  <c r="AA198" i="3"/>
  <c r="W198" i="3"/>
  <c r="AJ257" i="3"/>
  <c r="AE257" i="3"/>
  <c r="AA257" i="3"/>
  <c r="W257" i="3"/>
  <c r="Z257" i="3"/>
  <c r="AH257" i="3"/>
  <c r="Z103" i="3"/>
  <c r="Z112" i="3"/>
  <c r="AA112" i="3" s="1"/>
  <c r="Z118" i="3"/>
  <c r="Z122" i="3"/>
  <c r="Z126" i="3"/>
  <c r="Z130" i="3"/>
  <c r="Z134" i="3"/>
  <c r="Z138" i="3"/>
  <c r="Z142" i="3"/>
  <c r="Z146" i="3"/>
  <c r="AJ148" i="3"/>
  <c r="Z150" i="3"/>
  <c r="AJ152" i="3"/>
  <c r="Z154" i="3"/>
  <c r="AJ161" i="3"/>
  <c r="Z163" i="3"/>
  <c r="AJ166" i="3"/>
  <c r="AJ167" i="3"/>
  <c r="Z169" i="3"/>
  <c r="AJ171" i="3"/>
  <c r="Z173" i="3"/>
  <c r="AJ175" i="3"/>
  <c r="Z177" i="3"/>
  <c r="AJ179" i="3"/>
  <c r="Z181" i="3"/>
  <c r="AH181" i="3"/>
  <c r="AJ183" i="3"/>
  <c r="Z185" i="3"/>
  <c r="AH185" i="3"/>
  <c r="AJ187" i="3"/>
  <c r="Z189" i="3"/>
  <c r="AH189" i="3"/>
  <c r="AJ191" i="3"/>
  <c r="Z193" i="3"/>
  <c r="AH193" i="3"/>
  <c r="AJ195" i="3"/>
  <c r="Z197" i="3"/>
  <c r="AH197" i="3"/>
  <c r="AJ199" i="3"/>
  <c r="Z201" i="3"/>
  <c r="AH201" i="3"/>
  <c r="Z204" i="3"/>
  <c r="AH204" i="3"/>
  <c r="AJ205" i="3"/>
  <c r="AJ253" i="3"/>
  <c r="AE253" i="3"/>
  <c r="AA253" i="3"/>
  <c r="W253" i="3"/>
  <c r="Z141" i="3"/>
  <c r="Z145" i="3"/>
  <c r="Z149" i="3"/>
  <c r="Z153" i="3"/>
  <c r="AB207" i="3"/>
  <c r="AM165" i="3" s="1"/>
  <c r="AS166" i="3" s="1"/>
  <c r="AS167" i="3" s="1"/>
  <c r="Z162" i="3"/>
  <c r="AA162" i="3" s="1"/>
  <c r="Z168" i="3"/>
  <c r="Z172" i="3"/>
  <c r="Z176" i="3"/>
  <c r="Z180" i="3"/>
  <c r="W181" i="3"/>
  <c r="AA181" i="3"/>
  <c r="Z184" i="3"/>
  <c r="W185" i="3"/>
  <c r="AA185" i="3"/>
  <c r="Z188" i="3"/>
  <c r="W189" i="3"/>
  <c r="AA189" i="3"/>
  <c r="Z192" i="3"/>
  <c r="W193" i="3"/>
  <c r="AA193" i="3"/>
  <c r="Z196" i="3"/>
  <c r="W197" i="3"/>
  <c r="AA197" i="3"/>
  <c r="Z200" i="3"/>
  <c r="W201" i="3"/>
  <c r="AA201" i="3"/>
  <c r="AH203" i="3"/>
  <c r="W204" i="3"/>
  <c r="AA204" i="3"/>
  <c r="AE204" i="3"/>
  <c r="Z214" i="3"/>
  <c r="AE216" i="3"/>
  <c r="AJ216" i="3" s="1"/>
  <c r="AA216" i="3"/>
  <c r="W216" i="3"/>
  <c r="Z216" i="3" s="1"/>
  <c r="AE217" i="3"/>
  <c r="AJ217" i="3" s="1"/>
  <c r="AA217" i="3"/>
  <c r="W217" i="3"/>
  <c r="Z217" i="3" s="1"/>
  <c r="AJ222" i="3"/>
  <c r="AE222" i="3"/>
  <c r="AA222" i="3"/>
  <c r="W222" i="3"/>
  <c r="AJ241" i="3"/>
  <c r="AE241" i="3"/>
  <c r="AA241" i="3"/>
  <c r="W241" i="3"/>
  <c r="AJ249" i="3"/>
  <c r="AE249" i="3"/>
  <c r="AA249" i="3"/>
  <c r="W249" i="3"/>
  <c r="AH253" i="3"/>
  <c r="Z148" i="3"/>
  <c r="Z152" i="3"/>
  <c r="Z161" i="3"/>
  <c r="AA161" i="3" s="1"/>
  <c r="Z165" i="3"/>
  <c r="AA165" i="3" s="1"/>
  <c r="Z166" i="3"/>
  <c r="Z167" i="3"/>
  <c r="AA167" i="3" s="1"/>
  <c r="Z171" i="3"/>
  <c r="Z175" i="3"/>
  <c r="Z179" i="3"/>
  <c r="Z183" i="3"/>
  <c r="Z187" i="3"/>
  <c r="Z191" i="3"/>
  <c r="Z195" i="3"/>
  <c r="Z199" i="3"/>
  <c r="Z203" i="3"/>
  <c r="Z205" i="3"/>
  <c r="AH219" i="3"/>
  <c r="AH258" i="3" s="1"/>
  <c r="AJ219" i="3"/>
  <c r="Z219" i="3"/>
  <c r="AA219" i="3" s="1"/>
  <c r="AH241" i="3"/>
  <c r="AJ245" i="3"/>
  <c r="AE245" i="3"/>
  <c r="AA245" i="3"/>
  <c r="W245" i="3"/>
  <c r="Z206" i="3"/>
  <c r="Z211" i="3"/>
  <c r="Z215" i="3"/>
  <c r="AA215" i="3" s="1"/>
  <c r="Z221" i="3"/>
  <c r="AJ223" i="3"/>
  <c r="Z225" i="3"/>
  <c r="AJ226" i="3"/>
  <c r="Z227" i="3"/>
  <c r="AJ228" i="3"/>
  <c r="Z229" i="3"/>
  <c r="AJ230" i="3"/>
  <c r="Z232" i="3"/>
  <c r="AJ234" i="3"/>
  <c r="Z236" i="3"/>
  <c r="AH236" i="3"/>
  <c r="AJ238" i="3"/>
  <c r="Z240" i="3"/>
  <c r="AH240" i="3"/>
  <c r="AJ242" i="3"/>
  <c r="Z244" i="3"/>
  <c r="AH244" i="3"/>
  <c r="Z248" i="3"/>
  <c r="AH248" i="3"/>
  <c r="Z252" i="3"/>
  <c r="AH252" i="3"/>
  <c r="Z256" i="3"/>
  <c r="AH256" i="3"/>
  <c r="Z220" i="3"/>
  <c r="Z224" i="3"/>
  <c r="Z231" i="3"/>
  <c r="Z235" i="3"/>
  <c r="Z239" i="3"/>
  <c r="W240" i="3"/>
  <c r="AA240" i="3"/>
  <c r="Z243" i="3"/>
  <c r="W244" i="3"/>
  <c r="AA244" i="3"/>
  <c r="AE244" i="3"/>
  <c r="Z247" i="3"/>
  <c r="AH247" i="3"/>
  <c r="W248" i="3"/>
  <c r="AA248" i="3"/>
  <c r="AE248" i="3"/>
  <c r="Z251" i="3"/>
  <c r="AH251" i="3"/>
  <c r="W252" i="3"/>
  <c r="AA252" i="3"/>
  <c r="AE252" i="3"/>
  <c r="Z255" i="3"/>
  <c r="AH255" i="3"/>
  <c r="W256" i="3"/>
  <c r="AA256" i="3"/>
  <c r="AE256" i="3"/>
  <c r="Z223" i="3"/>
  <c r="Z226" i="3"/>
  <c r="Z228" i="3"/>
  <c r="Z230" i="3"/>
  <c r="Z234" i="3"/>
  <c r="Z238" i="3"/>
  <c r="Z242" i="3"/>
  <c r="Z246" i="3"/>
  <c r="W247" i="3"/>
  <c r="AA247" i="3"/>
  <c r="Z250" i="3"/>
  <c r="W251" i="3"/>
  <c r="AA251" i="3"/>
  <c r="Z254" i="3"/>
  <c r="W255" i="3"/>
  <c r="AA255" i="3"/>
  <c r="AH25" i="2"/>
  <c r="AH31" i="2"/>
  <c r="W213" i="2"/>
  <c r="AX230" i="2"/>
  <c r="Z43" i="2"/>
  <c r="Z41" i="2"/>
  <c r="W195" i="2"/>
  <c r="Z51" i="2"/>
  <c r="Z46" i="2"/>
  <c r="AH43" i="2"/>
  <c r="AH41" i="2"/>
  <c r="W212" i="2"/>
  <c r="Z53" i="2"/>
  <c r="AJ77" i="2"/>
  <c r="W80" i="2"/>
  <c r="Z9" i="2"/>
  <c r="W68" i="2"/>
  <c r="W71" i="2"/>
  <c r="W111" i="2"/>
  <c r="AH53" i="2"/>
  <c r="AH51" i="2"/>
  <c r="AE10" i="2"/>
  <c r="AA10" i="2"/>
  <c r="AJ89" i="2"/>
  <c r="Z18" i="2"/>
  <c r="AH9" i="2"/>
  <c r="AJ176" i="2"/>
  <c r="W179" i="2"/>
  <c r="Z25" i="2"/>
  <c r="AE17" i="2"/>
  <c r="Z17" i="2"/>
  <c r="W60" i="2"/>
  <c r="W91" i="2"/>
  <c r="W135" i="2"/>
  <c r="W138" i="2"/>
  <c r="W160" i="2"/>
  <c r="Z22" i="2"/>
  <c r="Z11" i="2"/>
  <c r="W75" i="2"/>
  <c r="W84" i="2"/>
  <c r="W87" i="2"/>
  <c r="W115" i="2"/>
  <c r="W122" i="2"/>
  <c r="W151" i="2"/>
  <c r="Z49" i="2"/>
  <c r="Z31" i="2"/>
  <c r="Z23" i="2"/>
  <c r="AJ22" i="2"/>
  <c r="AE13" i="2"/>
  <c r="AA13" i="2"/>
  <c r="AJ192" i="2"/>
  <c r="Z50" i="2"/>
  <c r="AH46" i="2"/>
  <c r="Z34" i="2"/>
  <c r="Z30" i="2"/>
  <c r="Z14" i="2"/>
  <c r="AJ8" i="2"/>
  <c r="Z8" i="2"/>
  <c r="W64" i="2"/>
  <c r="AJ73" i="2"/>
  <c r="AJ151" i="2"/>
  <c r="W225" i="2"/>
  <c r="W228" i="2"/>
  <c r="W241" i="2"/>
  <c r="W244" i="2"/>
  <c r="Z45" i="2"/>
  <c r="AJ50" i="2"/>
  <c r="AH49" i="2"/>
  <c r="AE25" i="2"/>
  <c r="AA25" i="2"/>
  <c r="W25" i="2"/>
  <c r="AH23" i="2"/>
  <c r="AH22" i="2"/>
  <c r="AJ16" i="2"/>
  <c r="AH11" i="2"/>
  <c r="W127" i="2"/>
  <c r="W130" i="2"/>
  <c r="W143" i="2"/>
  <c r="W146" i="2"/>
  <c r="AE45" i="2"/>
  <c r="AA45" i="2"/>
  <c r="W45" i="2"/>
  <c r="AE41" i="2"/>
  <c r="AA41" i="2"/>
  <c r="W41" i="2"/>
  <c r="AH34" i="2"/>
  <c r="AH14" i="2"/>
  <c r="AE9" i="2"/>
  <c r="AA9" i="2"/>
  <c r="W9" i="2"/>
  <c r="AH8" i="2"/>
  <c r="W217" i="2"/>
  <c r="W220" i="2"/>
  <c r="W233" i="2"/>
  <c r="W236" i="2"/>
  <c r="W249" i="2"/>
  <c r="AB54" i="2"/>
  <c r="AM12" i="2" s="1"/>
  <c r="AW18" i="2"/>
  <c r="AY18" i="2" s="1"/>
  <c r="AZ18" i="2" s="1"/>
  <c r="AE42" i="2"/>
  <c r="Z42" i="2"/>
  <c r="Z37" i="2"/>
  <c r="Z32" i="2"/>
  <c r="AJ31" i="2"/>
  <c r="Z28" i="2"/>
  <c r="Z26" i="2"/>
  <c r="Z19" i="2"/>
  <c r="Z12" i="2"/>
  <c r="AJ11" i="2"/>
  <c r="AH10" i="2"/>
  <c r="Z10" i="2"/>
  <c r="W59" i="2"/>
  <c r="W67" i="2"/>
  <c r="AJ69" i="2"/>
  <c r="W76" i="2"/>
  <c r="W83" i="2"/>
  <c r="AJ85" i="2"/>
  <c r="W92" i="2"/>
  <c r="W114" i="2"/>
  <c r="AJ116" i="2"/>
  <c r="W154" i="2"/>
  <c r="W164" i="2"/>
  <c r="W199" i="2"/>
  <c r="AB258" i="2"/>
  <c r="AE51" i="2"/>
  <c r="AA51" i="2"/>
  <c r="W51" i="2"/>
  <c r="AH50" i="2"/>
  <c r="Z48" i="2"/>
  <c r="AJ47" i="2"/>
  <c r="Z47" i="2"/>
  <c r="AJ46" i="2"/>
  <c r="Z44" i="2"/>
  <c r="AJ43" i="2"/>
  <c r="AJ38" i="2"/>
  <c r="Z38" i="2"/>
  <c r="AJ35" i="2"/>
  <c r="Z35" i="2"/>
  <c r="AJ34" i="2"/>
  <c r="AE31" i="2"/>
  <c r="AA31" i="2"/>
  <c r="Z29" i="2"/>
  <c r="Z21" i="2"/>
  <c r="AJ20" i="2"/>
  <c r="Z20" i="2"/>
  <c r="AH18" i="2"/>
  <c r="Z16" i="2"/>
  <c r="AJ15" i="2"/>
  <c r="Z15" i="2"/>
  <c r="AJ14" i="2"/>
  <c r="AH13" i="2"/>
  <c r="Z13" i="2"/>
  <c r="AJ12" i="2"/>
  <c r="AE11" i="2"/>
  <c r="AA11" i="2"/>
  <c r="AJ65" i="2"/>
  <c r="W72" i="2"/>
  <c r="W79" i="2"/>
  <c r="AJ81" i="2"/>
  <c r="W88" i="2"/>
  <c r="W110" i="2"/>
  <c r="AJ112" i="2"/>
  <c r="W123" i="2"/>
  <c r="W126" i="2"/>
  <c r="W131" i="2"/>
  <c r="W134" i="2"/>
  <c r="W139" i="2"/>
  <c r="W142" i="2"/>
  <c r="W147" i="2"/>
  <c r="W150" i="2"/>
  <c r="W168" i="2"/>
  <c r="W175" i="2"/>
  <c r="AJ188" i="2"/>
  <c r="W191" i="2"/>
  <c r="W216" i="2"/>
  <c r="W221" i="2"/>
  <c r="W224" i="2"/>
  <c r="W229" i="2"/>
  <c r="W232" i="2"/>
  <c r="W237" i="2"/>
  <c r="W240" i="2"/>
  <c r="W245" i="2"/>
  <c r="W248" i="2"/>
  <c r="AE53" i="2"/>
  <c r="AA53" i="2"/>
  <c r="W53" i="2"/>
  <c r="AE46" i="2"/>
  <c r="AA46" i="2"/>
  <c r="AE43" i="2"/>
  <c r="AA43" i="2"/>
  <c r="AH37" i="2"/>
  <c r="AE34" i="2"/>
  <c r="AA34" i="2"/>
  <c r="AH32" i="2"/>
  <c r="AH28" i="2"/>
  <c r="AH26" i="2"/>
  <c r="AE14" i="2"/>
  <c r="AA14" i="2"/>
  <c r="AA99" i="2"/>
  <c r="AB156" i="2"/>
  <c r="AB207" i="2"/>
  <c r="AJ204" i="2"/>
  <c r="AJ33" i="2"/>
  <c r="W33" i="2"/>
  <c r="AA33" i="2"/>
  <c r="AE33" i="2"/>
  <c r="W24" i="2"/>
  <c r="AH24" i="2"/>
  <c r="Z24" i="2"/>
  <c r="AH120" i="2"/>
  <c r="AJ120" i="2"/>
  <c r="W7" i="2"/>
  <c r="AH52" i="2"/>
  <c r="AE49" i="2"/>
  <c r="AA49" i="2"/>
  <c r="W49" i="2"/>
  <c r="Z33" i="2"/>
  <c r="W30" i="2"/>
  <c r="AA30" i="2"/>
  <c r="AE30" i="2"/>
  <c r="AJ30" i="2"/>
  <c r="W19" i="2"/>
  <c r="AA19" i="2"/>
  <c r="AE19" i="2"/>
  <c r="AJ19" i="2"/>
  <c r="W39" i="2"/>
  <c r="AA39" i="2"/>
  <c r="AE39" i="2"/>
  <c r="AJ39" i="2"/>
  <c r="W36" i="2"/>
  <c r="AH36" i="2"/>
  <c r="W27" i="2"/>
  <c r="AA27" i="2"/>
  <c r="AE27" i="2"/>
  <c r="AJ27" i="2"/>
  <c r="AE100" i="2"/>
  <c r="AJ100" i="2"/>
  <c r="W100" i="2"/>
  <c r="Z52" i="2"/>
  <c r="AE50" i="2"/>
  <c r="AA50" i="2"/>
  <c r="AE47" i="2"/>
  <c r="AA47" i="2"/>
  <c r="W42" i="2"/>
  <c r="AA42" i="2"/>
  <c r="AJ42" i="2"/>
  <c r="W40" i="2"/>
  <c r="Z40" i="2"/>
  <c r="Z39" i="2"/>
  <c r="AE37" i="2"/>
  <c r="AA37" i="2"/>
  <c r="W37" i="2"/>
  <c r="Z36" i="2"/>
  <c r="AH33" i="2"/>
  <c r="Z27" i="2"/>
  <c r="AJ99" i="2"/>
  <c r="W99" i="2"/>
  <c r="AE38" i="2"/>
  <c r="AA38" i="2"/>
  <c r="AE35" i="2"/>
  <c r="AA35" i="2"/>
  <c r="AE29" i="2"/>
  <c r="AA29" i="2"/>
  <c r="W29" i="2"/>
  <c r="AJ26" i="2"/>
  <c r="AJ23" i="2"/>
  <c r="AE22" i="2"/>
  <c r="AA22" i="2"/>
  <c r="AJ18" i="2"/>
  <c r="AH17" i="2"/>
  <c r="AE15" i="2"/>
  <c r="AA15" i="2"/>
  <c r="AH12" i="2"/>
  <c r="AA59" i="2"/>
  <c r="AE59" i="2"/>
  <c r="AJ59" i="2"/>
  <c r="AA63" i="2"/>
  <c r="AE63" i="2"/>
  <c r="AJ63" i="2"/>
  <c r="AA95" i="2"/>
  <c r="AE95" i="2"/>
  <c r="AA96" i="2"/>
  <c r="AE96" i="2"/>
  <c r="AJ96" i="2"/>
  <c r="AA103" i="2"/>
  <c r="AE26" i="2"/>
  <c r="AA26" i="2"/>
  <c r="AE23" i="2"/>
  <c r="AA23" i="2"/>
  <c r="AE18" i="2"/>
  <c r="AA18" i="2"/>
  <c r="AH16" i="2"/>
  <c r="AJ10" i="2"/>
  <c r="AA60" i="2"/>
  <c r="AE60" i="2"/>
  <c r="AJ60" i="2"/>
  <c r="W63" i="2"/>
  <c r="AA64" i="2"/>
  <c r="AE64" i="2"/>
  <c r="AJ64" i="2"/>
  <c r="AA67" i="2"/>
  <c r="AE67" i="2"/>
  <c r="AA68" i="2"/>
  <c r="AE68" i="2"/>
  <c r="AJ68" i="2"/>
  <c r="AA71" i="2"/>
  <c r="AE71" i="2"/>
  <c r="AA72" i="2"/>
  <c r="AE72" i="2"/>
  <c r="AJ72" i="2"/>
  <c r="AA75" i="2"/>
  <c r="AE75" i="2"/>
  <c r="AA76" i="2"/>
  <c r="AE76" i="2"/>
  <c r="AJ76" i="2"/>
  <c r="AA79" i="2"/>
  <c r="AE79" i="2"/>
  <c r="AA80" i="2"/>
  <c r="AE80" i="2"/>
  <c r="AJ80" i="2"/>
  <c r="AA83" i="2"/>
  <c r="AE83" i="2"/>
  <c r="AA84" i="2"/>
  <c r="AE84" i="2"/>
  <c r="AJ84" i="2"/>
  <c r="AA87" i="2"/>
  <c r="AE87" i="2"/>
  <c r="AA88" i="2"/>
  <c r="AL216" i="2" s="1"/>
  <c r="AR217" i="2" s="1"/>
  <c r="AR218" i="2" s="1"/>
  <c r="AW218" i="2" s="1"/>
  <c r="AE88" i="2"/>
  <c r="AN216" i="2" s="1"/>
  <c r="AT217" i="2" s="1"/>
  <c r="AT218" i="2" s="1"/>
  <c r="AJ88" i="2"/>
  <c r="AP216" i="2" s="1"/>
  <c r="AV217" i="2" s="1"/>
  <c r="AV218" i="2" s="1"/>
  <c r="AA91" i="2"/>
  <c r="AE91" i="2"/>
  <c r="AA92" i="2"/>
  <c r="AE92" i="2"/>
  <c r="AJ92" i="2"/>
  <c r="W95" i="2"/>
  <c r="W96" i="2"/>
  <c r="W103" i="2"/>
  <c r="AA110" i="2"/>
  <c r="AE110" i="2"/>
  <c r="AA111" i="2"/>
  <c r="AE111" i="2"/>
  <c r="AJ111" i="2"/>
  <c r="AA114" i="2"/>
  <c r="AE114" i="2"/>
  <c r="AA115" i="2"/>
  <c r="AE115" i="2"/>
  <c r="AJ115" i="2"/>
  <c r="AA118" i="2"/>
  <c r="AE118" i="2"/>
  <c r="AH119" i="2"/>
  <c r="AJ119" i="2"/>
  <c r="AE119" i="2"/>
  <c r="AA119" i="2"/>
  <c r="AH124" i="2"/>
  <c r="AJ124" i="2"/>
  <c r="AB105" i="2"/>
  <c r="AM63" i="2" s="1"/>
  <c r="AS64" i="2" s="1"/>
  <c r="AS65" i="2" s="1"/>
  <c r="W118" i="2"/>
  <c r="W119" i="2"/>
  <c r="AA163" i="2"/>
  <c r="AE163" i="2"/>
  <c r="AJ163" i="2"/>
  <c r="AA167" i="2"/>
  <c r="AE167" i="2"/>
  <c r="AJ167" i="2"/>
  <c r="AA171" i="2"/>
  <c r="AE171" i="2"/>
  <c r="AJ171" i="2"/>
  <c r="AA183" i="2"/>
  <c r="AE183" i="2"/>
  <c r="AJ183" i="2"/>
  <c r="AA199" i="2"/>
  <c r="AE199" i="2"/>
  <c r="AJ199" i="2"/>
  <c r="AJ128" i="2"/>
  <c r="AJ132" i="2"/>
  <c r="AJ136" i="2"/>
  <c r="AJ140" i="2"/>
  <c r="AA150" i="2"/>
  <c r="AE150" i="2"/>
  <c r="AA160" i="2"/>
  <c r="AE160" i="2"/>
  <c r="AJ160" i="2"/>
  <c r="W163" i="2"/>
  <c r="AA164" i="2"/>
  <c r="AE164" i="2"/>
  <c r="AJ164" i="2"/>
  <c r="W167" i="2"/>
  <c r="AA168" i="2"/>
  <c r="AE168" i="2"/>
  <c r="AJ168" i="2"/>
  <c r="W171" i="2"/>
  <c r="AJ180" i="2"/>
  <c r="W183" i="2"/>
  <c r="AA187" i="2"/>
  <c r="AE187" i="2"/>
  <c r="AJ187" i="2"/>
  <c r="AJ196" i="2"/>
  <c r="AA203" i="2"/>
  <c r="AE203" i="2"/>
  <c r="AJ203" i="2"/>
  <c r="AJ214" i="2"/>
  <c r="AJ218" i="2"/>
  <c r="AJ222" i="2"/>
  <c r="AJ226" i="2"/>
  <c r="AJ230" i="2"/>
  <c r="AJ234" i="2"/>
  <c r="AJ238" i="2"/>
  <c r="AJ242" i="2"/>
  <c r="AA252" i="2"/>
  <c r="AE252" i="2"/>
  <c r="AA146" i="2"/>
  <c r="AE146" i="2"/>
  <c r="AA147" i="2"/>
  <c r="AE147" i="2"/>
  <c r="AJ147" i="2"/>
  <c r="W172" i="2"/>
  <c r="AA175" i="2"/>
  <c r="AE175" i="2"/>
  <c r="AJ175" i="2"/>
  <c r="AJ184" i="2"/>
  <c r="W187" i="2"/>
  <c r="AA191" i="2"/>
  <c r="AE191" i="2"/>
  <c r="AJ191" i="2"/>
  <c r="AJ200" i="2"/>
  <c r="W203" i="2"/>
  <c r="AA248" i="2"/>
  <c r="AE248" i="2"/>
  <c r="AA249" i="2"/>
  <c r="AE249" i="2"/>
  <c r="AJ249" i="2"/>
  <c r="W252" i="2"/>
  <c r="AJ253" i="2"/>
  <c r="W256" i="2"/>
  <c r="AA122" i="2"/>
  <c r="AE122" i="2"/>
  <c r="AA123" i="2"/>
  <c r="AE123" i="2"/>
  <c r="AJ123" i="2"/>
  <c r="AA126" i="2"/>
  <c r="AE126" i="2"/>
  <c r="AA127" i="2"/>
  <c r="AE127" i="2"/>
  <c r="AJ127" i="2"/>
  <c r="AA130" i="2"/>
  <c r="AE130" i="2"/>
  <c r="AA131" i="2"/>
  <c r="AE131" i="2"/>
  <c r="AJ131" i="2"/>
  <c r="AA134" i="2"/>
  <c r="AE134" i="2"/>
  <c r="AA135" i="2"/>
  <c r="AE135" i="2"/>
  <c r="AJ135" i="2"/>
  <c r="AA138" i="2"/>
  <c r="AE138" i="2"/>
  <c r="AA139" i="2"/>
  <c r="AE139" i="2"/>
  <c r="AJ139" i="2"/>
  <c r="AA142" i="2"/>
  <c r="AE142" i="2"/>
  <c r="AA143" i="2"/>
  <c r="AE143" i="2"/>
  <c r="AJ143" i="2"/>
  <c r="AJ172" i="2"/>
  <c r="AA179" i="2"/>
  <c r="AE179" i="2"/>
  <c r="AJ179" i="2"/>
  <c r="AA195" i="2"/>
  <c r="AE195" i="2"/>
  <c r="AJ195" i="2"/>
  <c r="AA212" i="2"/>
  <c r="AE212" i="2"/>
  <c r="AA213" i="2"/>
  <c r="AE213" i="2"/>
  <c r="AJ213" i="2"/>
  <c r="AA216" i="2"/>
  <c r="AE216" i="2"/>
  <c r="AA217" i="2"/>
  <c r="AE217" i="2"/>
  <c r="AJ217" i="2"/>
  <c r="AA220" i="2"/>
  <c r="AE220" i="2"/>
  <c r="AA221" i="2"/>
  <c r="AE221" i="2"/>
  <c r="AJ221" i="2"/>
  <c r="AA224" i="2"/>
  <c r="AE224" i="2"/>
  <c r="AA225" i="2"/>
  <c r="AE225" i="2"/>
  <c r="AJ225" i="2"/>
  <c r="AA228" i="2"/>
  <c r="AE228" i="2"/>
  <c r="AA229" i="2"/>
  <c r="AE229" i="2"/>
  <c r="AJ229" i="2"/>
  <c r="AA232" i="2"/>
  <c r="AE232" i="2"/>
  <c r="AA233" i="2"/>
  <c r="AE233" i="2"/>
  <c r="AJ233" i="2"/>
  <c r="AA236" i="2"/>
  <c r="AE236" i="2"/>
  <c r="AA237" i="2"/>
  <c r="AE237" i="2"/>
  <c r="AJ237" i="2"/>
  <c r="AA240" i="2"/>
  <c r="AE240" i="2"/>
  <c r="AA241" i="2"/>
  <c r="AE241" i="2"/>
  <c r="AJ241" i="2"/>
  <c r="AA244" i="2"/>
  <c r="AE244" i="2"/>
  <c r="AA245" i="2"/>
  <c r="AE245" i="2"/>
  <c r="AJ245" i="2"/>
  <c r="AJ211" i="2"/>
  <c r="Z213" i="2"/>
  <c r="W214" i="2"/>
  <c r="AA214" i="2"/>
  <c r="AE214" i="2"/>
  <c r="AJ215" i="2"/>
  <c r="Z217" i="2"/>
  <c r="W218" i="2"/>
  <c r="AA218" i="2"/>
  <c r="AE218" i="2"/>
  <c r="AJ219" i="2"/>
  <c r="Z221" i="2"/>
  <c r="W222" i="2"/>
  <c r="AA222" i="2"/>
  <c r="AE222" i="2"/>
  <c r="AJ223" i="2"/>
  <c r="Z225" i="2"/>
  <c r="W226" i="2"/>
  <c r="AA226" i="2"/>
  <c r="AE226" i="2"/>
  <c r="AJ227" i="2"/>
  <c r="Z229" i="2"/>
  <c r="W230" i="2"/>
  <c r="AA230" i="2"/>
  <c r="AE230" i="2"/>
  <c r="AJ231" i="2"/>
  <c r="Z233" i="2"/>
  <c r="W234" i="2"/>
  <c r="AA234" i="2"/>
  <c r="AE234" i="2"/>
  <c r="AJ235" i="2"/>
  <c r="Z237" i="2"/>
  <c r="W238" i="2"/>
  <c r="AA238" i="2"/>
  <c r="AE238" i="2"/>
  <c r="AJ239" i="2"/>
  <c r="Z241" i="2"/>
  <c r="W242" i="2"/>
  <c r="AA242" i="2"/>
  <c r="AE242" i="2"/>
  <c r="AJ243" i="2"/>
  <c r="Z245" i="2"/>
  <c r="W246" i="2"/>
  <c r="AA246" i="2"/>
  <c r="AE246" i="2"/>
  <c r="AJ247" i="2"/>
  <c r="Z249" i="2"/>
  <c r="W250" i="2"/>
  <c r="AA250" i="2"/>
  <c r="AE250" i="2"/>
  <c r="AJ251" i="2"/>
  <c r="Z253" i="2"/>
  <c r="AH253" i="2"/>
  <c r="W254" i="2"/>
  <c r="AA254" i="2"/>
  <c r="AE254" i="2"/>
  <c r="AJ255" i="2"/>
  <c r="Z257" i="2"/>
  <c r="AH257" i="2"/>
  <c r="Z212" i="2"/>
  <c r="AH212" i="2"/>
  <c r="Z216" i="2"/>
  <c r="AH216" i="2"/>
  <c r="Z220" i="2"/>
  <c r="AH220" i="2"/>
  <c r="Z224" i="2"/>
  <c r="AH224" i="2"/>
  <c r="Z228" i="2"/>
  <c r="AH228" i="2"/>
  <c r="Z232" i="2"/>
  <c r="AH232" i="2"/>
  <c r="Z236" i="2"/>
  <c r="AH236" i="2"/>
  <c r="Z240" i="2"/>
  <c r="AH240" i="2"/>
  <c r="Z244" i="2"/>
  <c r="AH244" i="2"/>
  <c r="AJ246" i="2"/>
  <c r="Z248" i="2"/>
  <c r="AH248" i="2"/>
  <c r="AJ250" i="2"/>
  <c r="Z252" i="2"/>
  <c r="AH252" i="2"/>
  <c r="W253" i="2"/>
  <c r="AA253" i="2"/>
  <c r="AJ254" i="2"/>
  <c r="Z256" i="2"/>
  <c r="AH256" i="2"/>
  <c r="W257" i="2"/>
  <c r="AA257" i="2"/>
  <c r="AE257" i="2"/>
  <c r="Z211" i="2"/>
  <c r="AH211" i="2"/>
  <c r="Z215" i="2"/>
  <c r="AH215" i="2"/>
  <c r="Z219" i="2"/>
  <c r="AH219" i="2"/>
  <c r="Z223" i="2"/>
  <c r="AH223" i="2"/>
  <c r="Z227" i="2"/>
  <c r="AH227" i="2"/>
  <c r="Z231" i="2"/>
  <c r="AH231" i="2"/>
  <c r="Z235" i="2"/>
  <c r="AH235" i="2"/>
  <c r="Z239" i="2"/>
  <c r="AH239" i="2"/>
  <c r="Z243" i="2"/>
  <c r="AH243" i="2"/>
  <c r="Z247" i="2"/>
  <c r="AH247" i="2"/>
  <c r="Z251" i="2"/>
  <c r="AH251" i="2"/>
  <c r="Z255" i="2"/>
  <c r="AH255" i="2"/>
  <c r="AA256" i="2"/>
  <c r="AE256" i="2"/>
  <c r="W211" i="2"/>
  <c r="AA211" i="2"/>
  <c r="Z214" i="2"/>
  <c r="W215" i="2"/>
  <c r="AA215" i="2"/>
  <c r="Z218" i="2"/>
  <c r="W219" i="2"/>
  <c r="AA219" i="2"/>
  <c r="Z222" i="2"/>
  <c r="W223" i="2"/>
  <c r="AA223" i="2"/>
  <c r="Z226" i="2"/>
  <c r="W227" i="2"/>
  <c r="AA227" i="2"/>
  <c r="Z230" i="2"/>
  <c r="W231" i="2"/>
  <c r="AA231" i="2"/>
  <c r="Z234" i="2"/>
  <c r="W235" i="2"/>
  <c r="AA235" i="2"/>
  <c r="Z238" i="2"/>
  <c r="W239" i="2"/>
  <c r="AA239" i="2"/>
  <c r="Z242" i="2"/>
  <c r="W243" i="2"/>
  <c r="AA243" i="2"/>
  <c r="Z246" i="2"/>
  <c r="W247" i="2"/>
  <c r="AA247" i="2"/>
  <c r="Z250" i="2"/>
  <c r="W251" i="2"/>
  <c r="AA251" i="2"/>
  <c r="Z254" i="2"/>
  <c r="W255" i="2"/>
  <c r="AA255" i="2"/>
  <c r="Z162" i="2"/>
  <c r="AH162" i="2"/>
  <c r="AH166" i="2"/>
  <c r="Z170" i="2"/>
  <c r="AH170" i="2"/>
  <c r="AH174" i="2"/>
  <c r="AH186" i="2"/>
  <c r="Z190" i="2"/>
  <c r="AH190" i="2"/>
  <c r="AH194" i="2"/>
  <c r="AH198" i="2"/>
  <c r="Z202" i="2"/>
  <c r="AH202" i="2"/>
  <c r="Z206" i="2"/>
  <c r="Z161" i="2"/>
  <c r="AH161" i="2"/>
  <c r="W162" i="2"/>
  <c r="AA162" i="2"/>
  <c r="AE162" i="2"/>
  <c r="Z165" i="2"/>
  <c r="AH165" i="2"/>
  <c r="W166" i="2"/>
  <c r="AA166" i="2"/>
  <c r="AE166" i="2"/>
  <c r="Z169" i="2"/>
  <c r="AH169" i="2"/>
  <c r="W170" i="2"/>
  <c r="AA170" i="2"/>
  <c r="AE170" i="2"/>
  <c r="Z173" i="2"/>
  <c r="AH173" i="2"/>
  <c r="W174" i="2"/>
  <c r="AA174" i="2"/>
  <c r="AE174" i="2"/>
  <c r="Z177" i="2"/>
  <c r="AH177" i="2"/>
  <c r="W178" i="2"/>
  <c r="AA178" i="2"/>
  <c r="AE178" i="2"/>
  <c r="Z181" i="2"/>
  <c r="AH181" i="2"/>
  <c r="W182" i="2"/>
  <c r="AA182" i="2"/>
  <c r="AE182" i="2"/>
  <c r="Z185" i="2"/>
  <c r="AH185" i="2"/>
  <c r="W186" i="2"/>
  <c r="AA186" i="2"/>
  <c r="AE186" i="2"/>
  <c r="Z189" i="2"/>
  <c r="AH189" i="2"/>
  <c r="W190" i="2"/>
  <c r="AA190" i="2"/>
  <c r="AE190" i="2"/>
  <c r="Z193" i="2"/>
  <c r="AH193" i="2"/>
  <c r="W194" i="2"/>
  <c r="AA194" i="2"/>
  <c r="AE194" i="2"/>
  <c r="Z197" i="2"/>
  <c r="AH197" i="2"/>
  <c r="W198" i="2"/>
  <c r="AA198" i="2"/>
  <c r="AE198" i="2"/>
  <c r="Z201" i="2"/>
  <c r="AH201" i="2"/>
  <c r="W202" i="2"/>
  <c r="AA202" i="2"/>
  <c r="AE202" i="2"/>
  <c r="Z205" i="2"/>
  <c r="AH205" i="2"/>
  <c r="W206" i="2"/>
  <c r="AA206" i="2"/>
  <c r="AE206" i="2"/>
  <c r="Z178" i="2"/>
  <c r="AH178" i="2"/>
  <c r="Z186" i="2"/>
  <c r="Z198" i="2"/>
  <c r="Z160" i="2"/>
  <c r="W161" i="2"/>
  <c r="AA161" i="2"/>
  <c r="AE161" i="2"/>
  <c r="Z164" i="2"/>
  <c r="W165" i="2"/>
  <c r="AA165" i="2"/>
  <c r="AE165" i="2"/>
  <c r="AJ166" i="2"/>
  <c r="Z168" i="2"/>
  <c r="W169" i="2"/>
  <c r="AA169" i="2"/>
  <c r="AE169" i="2"/>
  <c r="Z172" i="2"/>
  <c r="AH172" i="2"/>
  <c r="W173" i="2"/>
  <c r="AA173" i="2"/>
  <c r="AE173" i="2"/>
  <c r="AJ174" i="2"/>
  <c r="Z176" i="2"/>
  <c r="AH176" i="2"/>
  <c r="W177" i="2"/>
  <c r="AA177" i="2"/>
  <c r="AE177" i="2"/>
  <c r="Z180" i="2"/>
  <c r="AH180" i="2"/>
  <c r="W181" i="2"/>
  <c r="AA181" i="2"/>
  <c r="AE181" i="2"/>
  <c r="AJ182" i="2"/>
  <c r="Z184" i="2"/>
  <c r="AH184" i="2"/>
  <c r="W185" i="2"/>
  <c r="AA185" i="2"/>
  <c r="AE185" i="2"/>
  <c r="Z188" i="2"/>
  <c r="AH188" i="2"/>
  <c r="W189" i="2"/>
  <c r="AA189" i="2"/>
  <c r="AE189" i="2"/>
  <c r="Z192" i="2"/>
  <c r="AH192" i="2"/>
  <c r="W193" i="2"/>
  <c r="AA193" i="2"/>
  <c r="AE193" i="2"/>
  <c r="AJ194" i="2"/>
  <c r="Z196" i="2"/>
  <c r="AH196" i="2"/>
  <c r="W197" i="2"/>
  <c r="AA197" i="2"/>
  <c r="AE197" i="2"/>
  <c r="Z200" i="2"/>
  <c r="AH200" i="2"/>
  <c r="W201" i="2"/>
  <c r="AA201" i="2"/>
  <c r="AE201" i="2"/>
  <c r="Z204" i="2"/>
  <c r="AH204" i="2"/>
  <c r="W205" i="2"/>
  <c r="AA205" i="2"/>
  <c r="AE205" i="2"/>
  <c r="AJ206" i="2"/>
  <c r="Z182" i="2"/>
  <c r="Z163" i="2"/>
  <c r="Z167" i="2"/>
  <c r="Z171" i="2"/>
  <c r="AA172" i="2"/>
  <c r="Z175" i="2"/>
  <c r="W176" i="2"/>
  <c r="AA176" i="2"/>
  <c r="Z179" i="2"/>
  <c r="W180" i="2"/>
  <c r="AA180" i="2"/>
  <c r="Z183" i="2"/>
  <c r="W184" i="2"/>
  <c r="AA184" i="2"/>
  <c r="Z187" i="2"/>
  <c r="W188" i="2"/>
  <c r="AA188" i="2"/>
  <c r="Z191" i="2"/>
  <c r="W192" i="2"/>
  <c r="AA192" i="2"/>
  <c r="Z195" i="2"/>
  <c r="W196" i="2"/>
  <c r="AA196" i="2"/>
  <c r="Z199" i="2"/>
  <c r="W200" i="2"/>
  <c r="AA200" i="2"/>
  <c r="Z203" i="2"/>
  <c r="W204" i="2"/>
  <c r="AA204" i="2"/>
  <c r="AJ109" i="2"/>
  <c r="Z111" i="2"/>
  <c r="W112" i="2"/>
  <c r="AA112" i="2"/>
  <c r="AE112" i="2"/>
  <c r="AJ113" i="2"/>
  <c r="Z115" i="2"/>
  <c r="W116" i="2"/>
  <c r="AA116" i="2"/>
  <c r="AE116" i="2"/>
  <c r="AJ117" i="2"/>
  <c r="Z119" i="2"/>
  <c r="W120" i="2"/>
  <c r="AA120" i="2"/>
  <c r="AE120" i="2"/>
  <c r="AJ121" i="2"/>
  <c r="Z123" i="2"/>
  <c r="W124" i="2"/>
  <c r="AA124" i="2"/>
  <c r="AE124" i="2"/>
  <c r="AJ125" i="2"/>
  <c r="Z127" i="2"/>
  <c r="W128" i="2"/>
  <c r="AA128" i="2"/>
  <c r="AE128" i="2"/>
  <c r="AJ129" i="2"/>
  <c r="Z131" i="2"/>
  <c r="W132" i="2"/>
  <c r="AA132" i="2"/>
  <c r="AE132" i="2"/>
  <c r="AJ133" i="2"/>
  <c r="Z135" i="2"/>
  <c r="W136" i="2"/>
  <c r="AA136" i="2"/>
  <c r="AE136" i="2"/>
  <c r="AJ137" i="2"/>
  <c r="Z139" i="2"/>
  <c r="W140" i="2"/>
  <c r="AA140" i="2"/>
  <c r="AE140" i="2"/>
  <c r="AJ141" i="2"/>
  <c r="Z143" i="2"/>
  <c r="W144" i="2"/>
  <c r="AA144" i="2"/>
  <c r="AE144" i="2"/>
  <c r="AJ145" i="2"/>
  <c r="Z147" i="2"/>
  <c r="W148" i="2"/>
  <c r="AA148" i="2"/>
  <c r="AE148" i="2"/>
  <c r="AJ149" i="2"/>
  <c r="Z151" i="2"/>
  <c r="AH151" i="2"/>
  <c r="W152" i="2"/>
  <c r="AA152" i="2"/>
  <c r="AE152" i="2"/>
  <c r="AJ153" i="2"/>
  <c r="Z155" i="2"/>
  <c r="AH155" i="2"/>
  <c r="Z110" i="2"/>
  <c r="AH110" i="2"/>
  <c r="Z114" i="2"/>
  <c r="AH114" i="2"/>
  <c r="Z118" i="2"/>
  <c r="AH118" i="2"/>
  <c r="Z122" i="2"/>
  <c r="AH122" i="2"/>
  <c r="Z126" i="2"/>
  <c r="AH126" i="2"/>
  <c r="Z130" i="2"/>
  <c r="AH130" i="2"/>
  <c r="Z134" i="2"/>
  <c r="AH134" i="2"/>
  <c r="Z138" i="2"/>
  <c r="AH138" i="2"/>
  <c r="Z142" i="2"/>
  <c r="AH142" i="2"/>
  <c r="AJ144" i="2"/>
  <c r="Z146" i="2"/>
  <c r="AH146" i="2"/>
  <c r="AJ148" i="2"/>
  <c r="Z150" i="2"/>
  <c r="AH150" i="2"/>
  <c r="AA151" i="2"/>
  <c r="AJ152" i="2"/>
  <c r="Z154" i="2"/>
  <c r="AH154" i="2"/>
  <c r="W155" i="2"/>
  <c r="AA155" i="2"/>
  <c r="AE155" i="2"/>
  <c r="Z109" i="2"/>
  <c r="AH109" i="2"/>
  <c r="Z113" i="2"/>
  <c r="AH113" i="2"/>
  <c r="Z117" i="2"/>
  <c r="AH117" i="2"/>
  <c r="Z121" i="2"/>
  <c r="AH121" i="2"/>
  <c r="Z125" i="2"/>
  <c r="AH125" i="2"/>
  <c r="Z129" i="2"/>
  <c r="AH129" i="2"/>
  <c r="Z133" i="2"/>
  <c r="AH133" i="2"/>
  <c r="Z137" i="2"/>
  <c r="AH137" i="2"/>
  <c r="Z141" i="2"/>
  <c r="AH141" i="2"/>
  <c r="Z145" i="2"/>
  <c r="AH145" i="2"/>
  <c r="Z149" i="2"/>
  <c r="AH149" i="2"/>
  <c r="Z153" i="2"/>
  <c r="AH153" i="2"/>
  <c r="AA154" i="2"/>
  <c r="AE154" i="2"/>
  <c r="W109" i="2"/>
  <c r="AA109" i="2"/>
  <c r="Z112" i="2"/>
  <c r="W113" i="2"/>
  <c r="AA113" i="2"/>
  <c r="Z116" i="2"/>
  <c r="W117" i="2"/>
  <c r="AA117" i="2"/>
  <c r="Z120" i="2"/>
  <c r="W121" i="2"/>
  <c r="AA121" i="2"/>
  <c r="Z124" i="2"/>
  <c r="W125" i="2"/>
  <c r="AA125" i="2"/>
  <c r="Z128" i="2"/>
  <c r="W129" i="2"/>
  <c r="AA129" i="2"/>
  <c r="Z132" i="2"/>
  <c r="W133" i="2"/>
  <c r="AA133" i="2"/>
  <c r="Z136" i="2"/>
  <c r="W137" i="2"/>
  <c r="AA137" i="2"/>
  <c r="Z140" i="2"/>
  <c r="W141" i="2"/>
  <c r="AA141" i="2"/>
  <c r="Z144" i="2"/>
  <c r="W145" i="2"/>
  <c r="AA145" i="2"/>
  <c r="Z148" i="2"/>
  <c r="W149" i="2"/>
  <c r="AA149" i="2"/>
  <c r="Z152" i="2"/>
  <c r="W153" i="2"/>
  <c r="AA153" i="2"/>
  <c r="Z58" i="2"/>
  <c r="AH62" i="2"/>
  <c r="AH66" i="2"/>
  <c r="AJ58" i="2"/>
  <c r="Z60" i="2"/>
  <c r="W61" i="2"/>
  <c r="AA61" i="2"/>
  <c r="AE61" i="2"/>
  <c r="AJ62" i="2"/>
  <c r="Z64" i="2"/>
  <c r="W65" i="2"/>
  <c r="AA65" i="2"/>
  <c r="AE65" i="2"/>
  <c r="AJ66" i="2"/>
  <c r="Z68" i="2"/>
  <c r="W69" i="2"/>
  <c r="AA69" i="2"/>
  <c r="AE69" i="2"/>
  <c r="AJ70" i="2"/>
  <c r="Z72" i="2"/>
  <c r="W73" i="2"/>
  <c r="AA73" i="2"/>
  <c r="AE73" i="2"/>
  <c r="AJ74" i="2"/>
  <c r="Z76" i="2"/>
  <c r="W77" i="2"/>
  <c r="AA77" i="2"/>
  <c r="AE77" i="2"/>
  <c r="AJ78" i="2"/>
  <c r="Z80" i="2"/>
  <c r="W81" i="2"/>
  <c r="AA81" i="2"/>
  <c r="AE81" i="2"/>
  <c r="AJ82" i="2"/>
  <c r="Z84" i="2"/>
  <c r="W85" i="2"/>
  <c r="AA85" i="2"/>
  <c r="AE85" i="2"/>
  <c r="AJ86" i="2"/>
  <c r="Z88" i="2"/>
  <c r="W89" i="2"/>
  <c r="AA89" i="2"/>
  <c r="AE89" i="2"/>
  <c r="AJ90" i="2"/>
  <c r="Z92" i="2"/>
  <c r="W93" i="2"/>
  <c r="AA93" i="2"/>
  <c r="AE93" i="2"/>
  <c r="AJ94" i="2"/>
  <c r="Z96" i="2"/>
  <c r="W97" i="2"/>
  <c r="AA97" i="2"/>
  <c r="AE97" i="2"/>
  <c r="AJ98" i="2"/>
  <c r="Z100" i="2"/>
  <c r="AH100" i="2"/>
  <c r="W101" i="2"/>
  <c r="AA101" i="2"/>
  <c r="AE101" i="2"/>
  <c r="AJ102" i="2"/>
  <c r="Z104" i="2"/>
  <c r="AH104" i="2"/>
  <c r="AH58" i="2"/>
  <c r="Z66" i="2"/>
  <c r="Z59" i="2"/>
  <c r="AJ61" i="2"/>
  <c r="Z63" i="2"/>
  <c r="Z67" i="2"/>
  <c r="AH67" i="2"/>
  <c r="Z71" i="2"/>
  <c r="AH71" i="2"/>
  <c r="AU166" i="2" s="1"/>
  <c r="AU167" i="2" s="1"/>
  <c r="Z75" i="2"/>
  <c r="AH75" i="2"/>
  <c r="Z79" i="2"/>
  <c r="AH79" i="2"/>
  <c r="Z83" i="2"/>
  <c r="AH83" i="2"/>
  <c r="Z87" i="2"/>
  <c r="AH87" i="2"/>
  <c r="Z91" i="2"/>
  <c r="AH91" i="2"/>
  <c r="AJ93" i="2"/>
  <c r="Z95" i="2"/>
  <c r="AH95" i="2"/>
  <c r="AJ97" i="2"/>
  <c r="Z99" i="2"/>
  <c r="AH99" i="2"/>
  <c r="AA100" i="2"/>
  <c r="AJ101" i="2"/>
  <c r="Z103" i="2"/>
  <c r="AH103" i="2"/>
  <c r="W104" i="2"/>
  <c r="AA104" i="2"/>
  <c r="AE104" i="2"/>
  <c r="Z74" i="2"/>
  <c r="AH74" i="2"/>
  <c r="Z78" i="2"/>
  <c r="AH78" i="2"/>
  <c r="Z82" i="2"/>
  <c r="AH82" i="2"/>
  <c r="Z86" i="2"/>
  <c r="AH86" i="2"/>
  <c r="Z90" i="2"/>
  <c r="AH90" i="2"/>
  <c r="Z94" i="2"/>
  <c r="AH94" i="2"/>
  <c r="Z98" i="2"/>
  <c r="AH98" i="2"/>
  <c r="Z102" i="2"/>
  <c r="AH102" i="2"/>
  <c r="AE103" i="2"/>
  <c r="Z62" i="2"/>
  <c r="Z70" i="2"/>
  <c r="AH70" i="2"/>
  <c r="W58" i="2"/>
  <c r="AA58" i="2"/>
  <c r="Z61" i="2"/>
  <c r="W62" i="2"/>
  <c r="AA62" i="2"/>
  <c r="Z65" i="2"/>
  <c r="W66" i="2"/>
  <c r="AA66" i="2"/>
  <c r="Z69" i="2"/>
  <c r="W70" i="2"/>
  <c r="AA70" i="2"/>
  <c r="Z73" i="2"/>
  <c r="W74" i="2"/>
  <c r="AA74" i="2"/>
  <c r="Z77" i="2"/>
  <c r="W78" i="2"/>
  <c r="AA78" i="2"/>
  <c r="Z81" i="2"/>
  <c r="W82" i="2"/>
  <c r="AA82" i="2"/>
  <c r="Z85" i="2"/>
  <c r="W86" i="2"/>
  <c r="AA86" i="2"/>
  <c r="Z89" i="2"/>
  <c r="W90" i="2"/>
  <c r="AA90" i="2"/>
  <c r="Z93" i="2"/>
  <c r="W94" i="2"/>
  <c r="AA94" i="2"/>
  <c r="Z97" i="2"/>
  <c r="W98" i="2"/>
  <c r="AA98" i="2"/>
  <c r="Z101" i="2"/>
  <c r="W102" i="2"/>
  <c r="AA102" i="2"/>
  <c r="AJ52" i="2"/>
  <c r="AJ48" i="2"/>
  <c r="AJ44" i="2"/>
  <c r="AJ40" i="2"/>
  <c r="AJ36" i="2"/>
  <c r="AJ32" i="2"/>
  <c r="AJ28" i="2"/>
  <c r="AJ24" i="2"/>
  <c r="AE52" i="2"/>
  <c r="AA52" i="2"/>
  <c r="AE48" i="2"/>
  <c r="AA48" i="2"/>
  <c r="AE44" i="2"/>
  <c r="AA44" i="2"/>
  <c r="AE40" i="2"/>
  <c r="AA40" i="2"/>
  <c r="AE36" i="2"/>
  <c r="AA36" i="2"/>
  <c r="AE32" i="2"/>
  <c r="AA32" i="2"/>
  <c r="AE28" i="2"/>
  <c r="AA28" i="2"/>
  <c r="AE24" i="2"/>
  <c r="AA24" i="2"/>
  <c r="AJ21" i="2"/>
  <c r="AE20" i="2"/>
  <c r="AA20" i="2"/>
  <c r="AJ17" i="2"/>
  <c r="AE16" i="2"/>
  <c r="AA16" i="2"/>
  <c r="AJ13" i="2"/>
  <c r="AE12" i="2"/>
  <c r="AA12" i="2"/>
  <c r="AE8" i="2"/>
  <c r="AA8" i="2"/>
  <c r="AE21" i="2"/>
  <c r="AA21" i="2"/>
  <c r="AA17" i="2"/>
  <c r="AS13" i="2"/>
  <c r="AS14" i="2" s="1"/>
  <c r="AA7" i="2"/>
  <c r="AE7" i="2"/>
  <c r="AJ7" i="2"/>
  <c r="Z7" i="2"/>
  <c r="AS115" i="2"/>
  <c r="AS116" i="2" s="1"/>
  <c r="AS166" i="2"/>
  <c r="AS167" i="2" s="1"/>
  <c r="AR166" i="2"/>
  <c r="AR167" i="2" s="1"/>
  <c r="AW167" i="2" s="1"/>
  <c r="AT228" i="2" s="1"/>
  <c r="AW85" i="15" l="1"/>
  <c r="AW17" i="15"/>
  <c r="AT92" i="15" s="1"/>
  <c r="AY17" i="15"/>
  <c r="AZ17" i="15" s="1"/>
  <c r="AW34" i="15"/>
  <c r="AW51" i="15"/>
  <c r="AW68" i="15"/>
  <c r="AW34" i="14"/>
  <c r="AW17" i="14"/>
  <c r="AT96" i="15"/>
  <c r="AY85" i="15"/>
  <c r="AZ85" i="15" s="1"/>
  <c r="AT93" i="15"/>
  <c r="AY34" i="15"/>
  <c r="AZ34" i="15" s="1"/>
  <c r="AY68" i="14"/>
  <c r="AZ68" i="14" s="1"/>
  <c r="AT95" i="14"/>
  <c r="AT94" i="14"/>
  <c r="AY51" i="14"/>
  <c r="AZ51" i="14" s="1"/>
  <c r="AT92" i="14"/>
  <c r="AY17" i="14"/>
  <c r="AZ17" i="14" s="1"/>
  <c r="AT96" i="14"/>
  <c r="AY85" i="14"/>
  <c r="AZ85" i="14" s="1"/>
  <c r="AW17" i="13"/>
  <c r="AY17" i="13" s="1"/>
  <c r="AZ17" i="13" s="1"/>
  <c r="AW85" i="13"/>
  <c r="AY68" i="13"/>
  <c r="AZ68" i="13" s="1"/>
  <c r="AT95" i="13"/>
  <c r="AY34" i="13"/>
  <c r="AZ34" i="13" s="1"/>
  <c r="AT93" i="13"/>
  <c r="AT94" i="13"/>
  <c r="AY51" i="13"/>
  <c r="AZ51" i="13" s="1"/>
  <c r="AT92" i="13"/>
  <c r="AW85" i="12"/>
  <c r="AY17" i="12"/>
  <c r="AZ17" i="12" s="1"/>
  <c r="AW34" i="12"/>
  <c r="AW51" i="12"/>
  <c r="AW68" i="12"/>
  <c r="AT93" i="12"/>
  <c r="AY34" i="12"/>
  <c r="AZ34" i="12" s="1"/>
  <c r="AT96" i="12"/>
  <c r="AY85" i="12"/>
  <c r="AZ85" i="12" s="1"/>
  <c r="AT94" i="12"/>
  <c r="AY51" i="12"/>
  <c r="AZ51" i="12" s="1"/>
  <c r="AW85" i="11"/>
  <c r="AY85" i="11" s="1"/>
  <c r="AZ85" i="11" s="1"/>
  <c r="AT96" i="11"/>
  <c r="AW68" i="11"/>
  <c r="AW34" i="11"/>
  <c r="AW17" i="11"/>
  <c r="AT93" i="11"/>
  <c r="AY34" i="11"/>
  <c r="AZ34" i="11" s="1"/>
  <c r="AH88" i="10"/>
  <c r="AO83" i="10" s="1"/>
  <c r="AU84" i="10" s="1"/>
  <c r="AU85" i="10" s="1"/>
  <c r="AJ71" i="10"/>
  <c r="AP66" i="10" s="1"/>
  <c r="AV67" i="10" s="1"/>
  <c r="AV68" i="10" s="1"/>
  <c r="AE71" i="10"/>
  <c r="AN66" i="10" s="1"/>
  <c r="AT67" i="10" s="1"/>
  <c r="AT68" i="10" s="1"/>
  <c r="AJ54" i="10"/>
  <c r="AP49" i="10" s="1"/>
  <c r="AV50" i="10" s="1"/>
  <c r="AV51" i="10" s="1"/>
  <c r="AE37" i="10"/>
  <c r="AN32" i="10" s="1"/>
  <c r="AT33" i="10" s="1"/>
  <c r="AT34" i="10" s="1"/>
  <c r="AA37" i="10"/>
  <c r="AL32" i="10" s="1"/>
  <c r="AR33" i="10" s="1"/>
  <c r="AR34" i="10" s="1"/>
  <c r="AJ37" i="10"/>
  <c r="AP32" i="10" s="1"/>
  <c r="AV33" i="10" s="1"/>
  <c r="AV34" i="10" s="1"/>
  <c r="AE20" i="10"/>
  <c r="AN15" i="10" s="1"/>
  <c r="AT16" i="10" s="1"/>
  <c r="AT17" i="10" s="1"/>
  <c r="AJ20" i="10"/>
  <c r="AP15" i="10" s="1"/>
  <c r="AV16" i="10" s="1"/>
  <c r="AV17" i="10" s="1"/>
  <c r="AA71" i="10"/>
  <c r="AL66" i="10" s="1"/>
  <c r="AR67" i="10" s="1"/>
  <c r="AR68" i="10" s="1"/>
  <c r="AH54" i="10"/>
  <c r="AO49" i="10" s="1"/>
  <c r="AU50" i="10" s="1"/>
  <c r="AU51" i="10" s="1"/>
  <c r="AH20" i="10"/>
  <c r="AO15" i="10" s="1"/>
  <c r="AU16" i="10" s="1"/>
  <c r="AU17" i="10" s="1"/>
  <c r="AJ88" i="10"/>
  <c r="AP83" i="10" s="1"/>
  <c r="AV84" i="10" s="1"/>
  <c r="AV85" i="10" s="1"/>
  <c r="AH71" i="10"/>
  <c r="AO66" i="10" s="1"/>
  <c r="AU67" i="10" s="1"/>
  <c r="AU68" i="10" s="1"/>
  <c r="AE88" i="10"/>
  <c r="AN83" i="10" s="1"/>
  <c r="AT84" i="10" s="1"/>
  <c r="AT85" i="10" s="1"/>
  <c r="AA54" i="10"/>
  <c r="AL49" i="10" s="1"/>
  <c r="AR50" i="10" s="1"/>
  <c r="AR51" i="10" s="1"/>
  <c r="AA20" i="10"/>
  <c r="AL15" i="10" s="1"/>
  <c r="AR16" i="10" s="1"/>
  <c r="AR17" i="10" s="1"/>
  <c r="AA88" i="10"/>
  <c r="AL83" i="10" s="1"/>
  <c r="AR84" i="10" s="1"/>
  <c r="AR85" i="10" s="1"/>
  <c r="AE54" i="10"/>
  <c r="AN49" i="10" s="1"/>
  <c r="AT50" i="10" s="1"/>
  <c r="AT51" i="10" s="1"/>
  <c r="AA71" i="9"/>
  <c r="AL66" i="9" s="1"/>
  <c r="AR67" i="9" s="1"/>
  <c r="AR68" i="9" s="1"/>
  <c r="AW68" i="9" s="1"/>
  <c r="AY68" i="9" s="1"/>
  <c r="AZ68" i="9" s="1"/>
  <c r="AE71" i="9"/>
  <c r="AN66" i="9" s="1"/>
  <c r="AT67" i="9" s="1"/>
  <c r="AT68" i="9" s="1"/>
  <c r="AH54" i="9"/>
  <c r="AO49" i="9" s="1"/>
  <c r="AU50" i="9" s="1"/>
  <c r="AU51" i="9" s="1"/>
  <c r="AJ37" i="9"/>
  <c r="AP32" i="9" s="1"/>
  <c r="AV33" i="9" s="1"/>
  <c r="AV34" i="9" s="1"/>
  <c r="AH88" i="9"/>
  <c r="AO83" i="9" s="1"/>
  <c r="AU84" i="9" s="1"/>
  <c r="AU85" i="9" s="1"/>
  <c r="AJ54" i="9"/>
  <c r="AP49" i="9" s="1"/>
  <c r="AV50" i="9" s="1"/>
  <c r="AV51" i="9" s="1"/>
  <c r="AJ20" i="9"/>
  <c r="AE20" i="9"/>
  <c r="AN15" i="9" s="1"/>
  <c r="AT16" i="9" s="1"/>
  <c r="AT17" i="9" s="1"/>
  <c r="AA20" i="9"/>
  <c r="AL15" i="9" s="1"/>
  <c r="AR16" i="9" s="1"/>
  <c r="AR17" i="9" s="1"/>
  <c r="AE88" i="9"/>
  <c r="AN83" i="9" s="1"/>
  <c r="AT84" i="9" s="1"/>
  <c r="AT85" i="9" s="1"/>
  <c r="AA54" i="9"/>
  <c r="AL49" i="9" s="1"/>
  <c r="AR50" i="9" s="1"/>
  <c r="AR51" i="9" s="1"/>
  <c r="AJ88" i="9"/>
  <c r="AP83" i="9" s="1"/>
  <c r="AV84" i="9" s="1"/>
  <c r="AV85" i="9" s="1"/>
  <c r="AE37" i="9"/>
  <c r="AN32" i="9" s="1"/>
  <c r="AT33" i="9" s="1"/>
  <c r="AT34" i="9" s="1"/>
  <c r="AH37" i="9"/>
  <c r="AO32" i="9" s="1"/>
  <c r="AU33" i="9" s="1"/>
  <c r="AU34" i="9" s="1"/>
  <c r="AA88" i="9"/>
  <c r="AL83" i="9" s="1"/>
  <c r="AR84" i="9" s="1"/>
  <c r="AR85" i="9" s="1"/>
  <c r="AE54" i="9"/>
  <c r="AN49" i="9" s="1"/>
  <c r="AT50" i="9" s="1"/>
  <c r="AT51" i="9" s="1"/>
  <c r="AA37" i="9"/>
  <c r="AL32" i="9" s="1"/>
  <c r="AR33" i="9" s="1"/>
  <c r="AR34" i="9" s="1"/>
  <c r="AJ20" i="7"/>
  <c r="AP15" i="7" s="1"/>
  <c r="AV16" i="7" s="1"/>
  <c r="AV17" i="7" s="1"/>
  <c r="AA71" i="7"/>
  <c r="AL66" i="7" s="1"/>
  <c r="AR67" i="7" s="1"/>
  <c r="AR68" i="7" s="1"/>
  <c r="AH71" i="7"/>
  <c r="AO66" i="7" s="1"/>
  <c r="AU67" i="7" s="1"/>
  <c r="AU68" i="7" s="1"/>
  <c r="AE71" i="7"/>
  <c r="AN66" i="7" s="1"/>
  <c r="AT67" i="7" s="1"/>
  <c r="AT68" i="7" s="1"/>
  <c r="AJ60" i="7"/>
  <c r="AJ71" i="7" s="1"/>
  <c r="AP66" i="7" s="1"/>
  <c r="AV67" i="7" s="1"/>
  <c r="AV68" i="7" s="1"/>
  <c r="AA54" i="7"/>
  <c r="AL49" i="7" s="1"/>
  <c r="AR50" i="7" s="1"/>
  <c r="AR51" i="7" s="1"/>
  <c r="AE37" i="7"/>
  <c r="AN32" i="7" s="1"/>
  <c r="AT33" i="7" s="1"/>
  <c r="AT34" i="7" s="1"/>
  <c r="AH37" i="7"/>
  <c r="AO32" i="7" s="1"/>
  <c r="AU33" i="7" s="1"/>
  <c r="AU34" i="7" s="1"/>
  <c r="AA20" i="7"/>
  <c r="AL15" i="7" s="1"/>
  <c r="AR16" i="7" s="1"/>
  <c r="AR17" i="7" s="1"/>
  <c r="AH20" i="7"/>
  <c r="AO15" i="7" s="1"/>
  <c r="AU16" i="7" s="1"/>
  <c r="AU17" i="7" s="1"/>
  <c r="AE20" i="7"/>
  <c r="AN15" i="7" s="1"/>
  <c r="AT16" i="7" s="1"/>
  <c r="AT17" i="7" s="1"/>
  <c r="AJ37" i="7"/>
  <c r="AP32" i="7" s="1"/>
  <c r="AV33" i="7" s="1"/>
  <c r="AV34" i="7" s="1"/>
  <c r="AE54" i="7"/>
  <c r="AN49" i="7" s="1"/>
  <c r="AT50" i="7" s="1"/>
  <c r="AT51" i="7" s="1"/>
  <c r="AA37" i="7"/>
  <c r="AL32" i="7" s="1"/>
  <c r="AR33" i="7" s="1"/>
  <c r="AR34" i="7" s="1"/>
  <c r="AJ88" i="7"/>
  <c r="AP83" i="7" s="1"/>
  <c r="AV84" i="7" s="1"/>
  <c r="AV85" i="7" s="1"/>
  <c r="AE88" i="7"/>
  <c r="AN83" i="7" s="1"/>
  <c r="AT84" i="7" s="1"/>
  <c r="AT85" i="7" s="1"/>
  <c r="AJ54" i="7"/>
  <c r="AP49" i="7" s="1"/>
  <c r="AV50" i="7" s="1"/>
  <c r="AV51" i="7" s="1"/>
  <c r="AA88" i="7"/>
  <c r="AL83" i="7" s="1"/>
  <c r="AR84" i="7" s="1"/>
  <c r="AR85" i="7" s="1"/>
  <c r="AH54" i="7"/>
  <c r="AO49" i="7" s="1"/>
  <c r="AU50" i="7" s="1"/>
  <c r="AU51" i="7" s="1"/>
  <c r="AA88" i="5"/>
  <c r="AL83" i="5" s="1"/>
  <c r="AR84" i="5" s="1"/>
  <c r="AR85" i="5" s="1"/>
  <c r="AE88" i="5"/>
  <c r="AN83" i="5" s="1"/>
  <c r="AT84" i="5" s="1"/>
  <c r="AT85" i="5" s="1"/>
  <c r="AH88" i="5"/>
  <c r="AO83" i="5" s="1"/>
  <c r="AU84" i="5" s="1"/>
  <c r="AU85" i="5" s="1"/>
  <c r="AA71" i="5"/>
  <c r="AL66" i="5" s="1"/>
  <c r="AR67" i="5" s="1"/>
  <c r="AR68" i="5" s="1"/>
  <c r="AH71" i="5"/>
  <c r="AO66" i="5" s="1"/>
  <c r="AU67" i="5" s="1"/>
  <c r="AU68" i="5" s="1"/>
  <c r="AE71" i="5"/>
  <c r="AN66" i="5" s="1"/>
  <c r="AT67" i="5" s="1"/>
  <c r="AT68" i="5" s="1"/>
  <c r="AJ63" i="5"/>
  <c r="AJ71" i="5" s="1"/>
  <c r="AP66" i="5" s="1"/>
  <c r="AV67" i="5" s="1"/>
  <c r="AV68" i="5" s="1"/>
  <c r="AE54" i="5"/>
  <c r="AN49" i="5" s="1"/>
  <c r="AT50" i="5" s="1"/>
  <c r="AT51" i="5" s="1"/>
  <c r="AH54" i="5"/>
  <c r="AO49" i="5" s="1"/>
  <c r="AU50" i="5" s="1"/>
  <c r="AU51" i="5" s="1"/>
  <c r="AJ42" i="5"/>
  <c r="AJ54" i="5" s="1"/>
  <c r="AP49" i="5" s="1"/>
  <c r="AV50" i="5" s="1"/>
  <c r="AV51" i="5" s="1"/>
  <c r="AJ37" i="5"/>
  <c r="AP32" i="5" s="1"/>
  <c r="AV33" i="5" s="1"/>
  <c r="AV34" i="5" s="1"/>
  <c r="AE20" i="5"/>
  <c r="AN15" i="5" s="1"/>
  <c r="AT16" i="5" s="1"/>
  <c r="AT17" i="5" s="1"/>
  <c r="AJ8" i="5"/>
  <c r="AJ20" i="5" s="1"/>
  <c r="AP15" i="5" s="1"/>
  <c r="AV16" i="5" s="1"/>
  <c r="AV17" i="5" s="1"/>
  <c r="AJ88" i="5"/>
  <c r="AP83" i="5" s="1"/>
  <c r="AV84" i="5" s="1"/>
  <c r="AV85" i="5" s="1"/>
  <c r="AE37" i="5"/>
  <c r="AN32" i="5" s="1"/>
  <c r="AT33" i="5" s="1"/>
  <c r="AT34" i="5" s="1"/>
  <c r="AH20" i="5"/>
  <c r="AO15" i="5" s="1"/>
  <c r="AU16" i="5" s="1"/>
  <c r="AU17" i="5" s="1"/>
  <c r="AH37" i="5"/>
  <c r="AO32" i="5" s="1"/>
  <c r="AU33" i="5" s="1"/>
  <c r="AU34" i="5" s="1"/>
  <c r="AA20" i="5"/>
  <c r="AL15" i="5" s="1"/>
  <c r="AR16" i="5" s="1"/>
  <c r="AR17" i="5" s="1"/>
  <c r="AA37" i="5"/>
  <c r="AL32" i="5" s="1"/>
  <c r="AR33" i="5" s="1"/>
  <c r="AR34" i="5" s="1"/>
  <c r="AW34" i="5" s="1"/>
  <c r="AA258" i="3"/>
  <c r="AJ258" i="3"/>
  <c r="AE258" i="3"/>
  <c r="AJ156" i="3"/>
  <c r="AP114" i="3" s="1"/>
  <c r="AV115" i="3" s="1"/>
  <c r="AV116" i="3" s="1"/>
  <c r="AA105" i="3"/>
  <c r="AL63" i="3" s="1"/>
  <c r="AR64" i="3" s="1"/>
  <c r="AR65" i="3" s="1"/>
  <c r="AE105" i="3"/>
  <c r="AN63" i="3" s="1"/>
  <c r="AT64" i="3" s="1"/>
  <c r="AT65" i="3" s="1"/>
  <c r="AJ59" i="3"/>
  <c r="AJ105" i="3" s="1"/>
  <c r="AP63" i="3" s="1"/>
  <c r="AV64" i="3" s="1"/>
  <c r="AV65" i="3" s="1"/>
  <c r="AA71" i="4"/>
  <c r="AL66" i="4" s="1"/>
  <c r="AR67" i="4" s="1"/>
  <c r="AR68" i="4" s="1"/>
  <c r="AW68" i="4" s="1"/>
  <c r="AA54" i="4"/>
  <c r="AL49" i="4" s="1"/>
  <c r="AR50" i="4" s="1"/>
  <c r="AR51" i="4" s="1"/>
  <c r="AW51" i="4" s="1"/>
  <c r="AA88" i="4"/>
  <c r="AL83" i="4" s="1"/>
  <c r="AR84" i="4" s="1"/>
  <c r="AR85" i="4" s="1"/>
  <c r="AW85" i="4" s="1"/>
  <c r="AH71" i="4"/>
  <c r="AO66" i="4" s="1"/>
  <c r="AU67" i="4" s="1"/>
  <c r="AU68" i="4" s="1"/>
  <c r="AE54" i="4"/>
  <c r="AN49" i="4" s="1"/>
  <c r="AT50" i="4" s="1"/>
  <c r="AT51" i="4" s="1"/>
  <c r="AH20" i="4"/>
  <c r="AO15" i="4" s="1"/>
  <c r="AU16" i="4" s="1"/>
  <c r="AU17" i="4" s="1"/>
  <c r="AE88" i="4"/>
  <c r="AN83" i="4" s="1"/>
  <c r="AT84" i="4" s="1"/>
  <c r="AT85" i="4" s="1"/>
  <c r="AE37" i="4"/>
  <c r="AN32" i="4" s="1"/>
  <c r="AT33" i="4" s="1"/>
  <c r="AT34" i="4" s="1"/>
  <c r="AJ88" i="4"/>
  <c r="AP83" i="4" s="1"/>
  <c r="AV84" i="4" s="1"/>
  <c r="AV85" i="4" s="1"/>
  <c r="AA37" i="4"/>
  <c r="AL32" i="4" s="1"/>
  <c r="AR33" i="4" s="1"/>
  <c r="AR34" i="4" s="1"/>
  <c r="AW34" i="4" s="1"/>
  <c r="AA20" i="4"/>
  <c r="AL15" i="4" s="1"/>
  <c r="AR16" i="4" s="1"/>
  <c r="AR17" i="4" s="1"/>
  <c r="AW17" i="4" s="1"/>
  <c r="AH37" i="4"/>
  <c r="AO32" i="4" s="1"/>
  <c r="AU33" i="4" s="1"/>
  <c r="AU34" i="4" s="1"/>
  <c r="AH54" i="3"/>
  <c r="AO12" i="3" s="1"/>
  <c r="AU13" i="3" s="1"/>
  <c r="AU14" i="3" s="1"/>
  <c r="AE156" i="3"/>
  <c r="AN114" i="3" s="1"/>
  <c r="AT115" i="3" s="1"/>
  <c r="AT116" i="3" s="1"/>
  <c r="AA207" i="3"/>
  <c r="AL165" i="3" s="1"/>
  <c r="AR166" i="3" s="1"/>
  <c r="AR167" i="3" s="1"/>
  <c r="AH207" i="3"/>
  <c r="AO165" i="3" s="1"/>
  <c r="AU166" i="3" s="1"/>
  <c r="AU167" i="3" s="1"/>
  <c r="AE207" i="3"/>
  <c r="AN165" i="3" s="1"/>
  <c r="AT166" i="3" s="1"/>
  <c r="AT167" i="3" s="1"/>
  <c r="AA54" i="3"/>
  <c r="AL12" i="3" s="1"/>
  <c r="AR13" i="3" s="1"/>
  <c r="AR14" i="3" s="1"/>
  <c r="AA156" i="3"/>
  <c r="AL114" i="3" s="1"/>
  <c r="AR115" i="3" s="1"/>
  <c r="AR116" i="3" s="1"/>
  <c r="AW116" i="3" s="1"/>
  <c r="AJ207" i="3"/>
  <c r="AP165" i="3" s="1"/>
  <c r="AV166" i="3" s="1"/>
  <c r="AV167" i="3" s="1"/>
  <c r="AH105" i="3"/>
  <c r="AO63" i="3" s="1"/>
  <c r="AU64" i="3" s="1"/>
  <c r="AU65" i="3" s="1"/>
  <c r="AJ54" i="3"/>
  <c r="AP12" i="3" s="1"/>
  <c r="AV13" i="3" s="1"/>
  <c r="AV14" i="3" s="1"/>
  <c r="AE54" i="3"/>
  <c r="AN12" i="3" s="1"/>
  <c r="AT13" i="3" s="1"/>
  <c r="AT14" i="3" s="1"/>
  <c r="AY218" i="2"/>
  <c r="AZ218" i="2" s="1"/>
  <c r="AT229" i="2"/>
  <c r="AH54" i="2"/>
  <c r="AO12" i="2" s="1"/>
  <c r="AU13" i="2" s="1"/>
  <c r="AU14" i="2" s="1"/>
  <c r="AJ207" i="2"/>
  <c r="AJ54" i="2"/>
  <c r="AP12" i="2" s="1"/>
  <c r="AE207" i="2"/>
  <c r="AE105" i="2"/>
  <c r="AN63" i="2" s="1"/>
  <c r="AT64" i="2" s="1"/>
  <c r="AT65" i="2" s="1"/>
  <c r="AE54" i="2"/>
  <c r="AN12" i="2" s="1"/>
  <c r="AT13" i="2" s="1"/>
  <c r="AT14" i="2" s="1"/>
  <c r="AH207" i="2"/>
  <c r="AE156" i="2"/>
  <c r="AA54" i="2"/>
  <c r="AL12" i="2" s="1"/>
  <c r="AR13" i="2" s="1"/>
  <c r="AR14" i="2" s="1"/>
  <c r="AW14" i="2" s="1"/>
  <c r="AA207" i="2"/>
  <c r="AE258" i="2"/>
  <c r="AA258" i="2"/>
  <c r="AH258" i="2"/>
  <c r="AJ258" i="2"/>
  <c r="AA156" i="2"/>
  <c r="AJ156" i="2"/>
  <c r="AH156" i="2"/>
  <c r="AH105" i="2"/>
  <c r="AO63" i="2" s="1"/>
  <c r="AU64" i="2" s="1"/>
  <c r="AU65" i="2" s="1"/>
  <c r="AA105" i="2"/>
  <c r="AJ105" i="2"/>
  <c r="AP63" i="2" s="1"/>
  <c r="AV64" i="2" s="1"/>
  <c r="AV65" i="2" s="1"/>
  <c r="AV166" i="2"/>
  <c r="AV167" i="2" s="1"/>
  <c r="AV115" i="2"/>
  <c r="AV116" i="2" s="1"/>
  <c r="AR64" i="2"/>
  <c r="AR65" i="2" s="1"/>
  <c r="AW65" i="2" s="1"/>
  <c r="AT226" i="2" s="1"/>
  <c r="AT166" i="2"/>
  <c r="AT167" i="2" s="1"/>
  <c r="AV13" i="2"/>
  <c r="AV14" i="2" s="1"/>
  <c r="AY167" i="2"/>
  <c r="AZ167" i="2" s="1"/>
  <c r="AT94" i="15" l="1"/>
  <c r="AT97" i="15" s="1"/>
  <c r="C18" i="6" s="1"/>
  <c r="AY51" i="15"/>
  <c r="AZ51" i="15" s="1"/>
  <c r="AT95" i="15"/>
  <c r="AW97" i="15" s="1"/>
  <c r="F18" i="6" s="1"/>
  <c r="AY68" i="15"/>
  <c r="AZ68" i="15" s="1"/>
  <c r="AY34" i="14"/>
  <c r="AZ34" i="14" s="1"/>
  <c r="AT93" i="14"/>
  <c r="AT97" i="14" s="1"/>
  <c r="C17" i="6" s="1"/>
  <c r="AW97" i="14"/>
  <c r="F17" i="6" s="1"/>
  <c r="AY85" i="13"/>
  <c r="AZ85" i="13" s="1"/>
  <c r="AT96" i="13"/>
  <c r="AT97" i="13" s="1"/>
  <c r="AW97" i="13"/>
  <c r="AT95" i="12"/>
  <c r="AY68" i="12"/>
  <c r="AZ68" i="12" s="1"/>
  <c r="AY68" i="11"/>
  <c r="AZ68" i="11" s="1"/>
  <c r="AT95" i="11"/>
  <c r="AY17" i="11"/>
  <c r="AZ17" i="11" s="1"/>
  <c r="AT92" i="11"/>
  <c r="AW97" i="11" s="1"/>
  <c r="AW85" i="10"/>
  <c r="AW68" i="10"/>
  <c r="AY68" i="10" s="1"/>
  <c r="AZ68" i="10" s="1"/>
  <c r="AW51" i="10"/>
  <c r="AT94" i="10" s="1"/>
  <c r="AW17" i="10"/>
  <c r="AW34" i="10"/>
  <c r="AT96" i="10"/>
  <c r="AY85" i="10"/>
  <c r="AZ85" i="10" s="1"/>
  <c r="AT95" i="10"/>
  <c r="AT92" i="10"/>
  <c r="AY17" i="10"/>
  <c r="AZ17" i="10" s="1"/>
  <c r="AY51" i="10"/>
  <c r="AZ51" i="10" s="1"/>
  <c r="AW85" i="9"/>
  <c r="AT96" i="9" s="1"/>
  <c r="AW51" i="9"/>
  <c r="AT95" i="9"/>
  <c r="AP15" i="9"/>
  <c r="AV16" i="9" s="1"/>
  <c r="AV17" i="9" s="1"/>
  <c r="AW17" i="9" s="1"/>
  <c r="AY17" i="9" s="1"/>
  <c r="AZ17" i="9" s="1"/>
  <c r="AW34" i="9"/>
  <c r="AT93" i="9" s="1"/>
  <c r="AT94" i="9"/>
  <c r="AY51" i="9"/>
  <c r="AZ51" i="9" s="1"/>
  <c r="AW85" i="7"/>
  <c r="AW68" i="7"/>
  <c r="AW51" i="7"/>
  <c r="AW34" i="7"/>
  <c r="AT93" i="7" s="1"/>
  <c r="AW17" i="7"/>
  <c r="AT96" i="7"/>
  <c r="AY85" i="7"/>
  <c r="AZ85" i="7" s="1"/>
  <c r="AW85" i="5"/>
  <c r="AW68" i="5"/>
  <c r="AW51" i="5"/>
  <c r="AW17" i="5"/>
  <c r="AT92" i="5" s="1"/>
  <c r="AT93" i="5"/>
  <c r="AY34" i="5"/>
  <c r="AZ34" i="5" s="1"/>
  <c r="AW167" i="3"/>
  <c r="AT228" i="3" s="1"/>
  <c r="AW65" i="3"/>
  <c r="AT96" i="4"/>
  <c r="AY85" i="4"/>
  <c r="AZ85" i="4" s="1"/>
  <c r="AT93" i="4"/>
  <c r="AY34" i="4"/>
  <c r="AZ34" i="4" s="1"/>
  <c r="AT94" i="4"/>
  <c r="AY51" i="4"/>
  <c r="AZ51" i="4" s="1"/>
  <c r="AT92" i="4"/>
  <c r="AY17" i="4"/>
  <c r="AZ17" i="4" s="1"/>
  <c r="AY68" i="4"/>
  <c r="AZ68" i="4" s="1"/>
  <c r="AT95" i="4"/>
  <c r="AW14" i="3"/>
  <c r="AT225" i="3" s="1"/>
  <c r="AT227" i="3"/>
  <c r="AY116" i="3"/>
  <c r="AZ116" i="3" s="1"/>
  <c r="AV227" i="3" s="1"/>
  <c r="AY167" i="3"/>
  <c r="AZ167" i="3" s="1"/>
  <c r="AV228" i="3" s="1"/>
  <c r="AT115" i="2"/>
  <c r="AT116" i="2" s="1"/>
  <c r="AU115" i="2"/>
  <c r="AU116" i="2" s="1"/>
  <c r="AY14" i="2"/>
  <c r="AZ14" i="2" s="1"/>
  <c r="AT225" i="2"/>
  <c r="AR115" i="2"/>
  <c r="AR116" i="2" s="1"/>
  <c r="AW116" i="2" s="1"/>
  <c r="AT227" i="2" s="1"/>
  <c r="AY65" i="2"/>
  <c r="AZ65" i="2" s="1"/>
  <c r="AW97" i="12" l="1"/>
  <c r="AT97" i="12"/>
  <c r="AT97" i="11"/>
  <c r="AY34" i="10"/>
  <c r="AZ34" i="10" s="1"/>
  <c r="AT93" i="10"/>
  <c r="AT97" i="10"/>
  <c r="AW97" i="10"/>
  <c r="AY85" i="9"/>
  <c r="AZ85" i="9" s="1"/>
  <c r="AY34" i="9"/>
  <c r="AZ34" i="9" s="1"/>
  <c r="AT92" i="9"/>
  <c r="AY34" i="7"/>
  <c r="AZ34" i="7" s="1"/>
  <c r="AT95" i="7"/>
  <c r="AY68" i="7"/>
  <c r="AZ68" i="7" s="1"/>
  <c r="AY51" i="7"/>
  <c r="AZ51" i="7" s="1"/>
  <c r="AT94" i="7"/>
  <c r="AY17" i="7"/>
  <c r="AZ17" i="7" s="1"/>
  <c r="AT92" i="7"/>
  <c r="AT96" i="5"/>
  <c r="AY85" i="5"/>
  <c r="AZ85" i="5" s="1"/>
  <c r="AT95" i="5"/>
  <c r="AY68" i="5"/>
  <c r="AZ68" i="5" s="1"/>
  <c r="AT94" i="5"/>
  <c r="AY51" i="5"/>
  <c r="AZ51" i="5" s="1"/>
  <c r="AY17" i="5"/>
  <c r="AZ17" i="5" s="1"/>
  <c r="AT97" i="5"/>
  <c r="AW97" i="5"/>
  <c r="AY65" i="3"/>
  <c r="AZ65" i="3" s="1"/>
  <c r="AV226" i="3" s="1"/>
  <c r="AT226" i="3"/>
  <c r="AT230" i="3" s="1"/>
  <c r="AW97" i="4"/>
  <c r="AT97" i="4"/>
  <c r="AY14" i="3"/>
  <c r="AZ14" i="3" s="1"/>
  <c r="AV225" i="3" s="1"/>
  <c r="AT230" i="2"/>
  <c r="AY116" i="2"/>
  <c r="AZ116" i="2" s="1"/>
  <c r="AW97" i="9" l="1"/>
  <c r="AT97" i="9"/>
  <c r="AW97" i="7"/>
  <c r="AT97" i="7"/>
</calcChain>
</file>

<file path=xl/sharedStrings.xml><?xml version="1.0" encoding="utf-8"?>
<sst xmlns="http://schemas.openxmlformats.org/spreadsheetml/2006/main" count="12445" uniqueCount="1002">
  <si>
    <t xml:space="preserve"> </t>
  </si>
  <si>
    <t>Endpoints</t>
  </si>
  <si>
    <t>For CCS data use boldface values/units</t>
  </si>
  <si>
    <t>Endpoints:</t>
  </si>
  <si>
    <t>% DO sat</t>
  </si>
  <si>
    <t>Secchi or Turbidity</t>
  </si>
  <si>
    <t>Chl/Phaeo</t>
  </si>
  <si>
    <t>DIN</t>
  </si>
  <si>
    <t>TON</t>
  </si>
  <si>
    <t>Comments</t>
  </si>
  <si>
    <t>0 (Poor)</t>
  </si>
  <si>
    <r>
      <t>0.6 m (Secchi) or</t>
    </r>
    <r>
      <rPr>
        <b/>
        <sz val="12"/>
        <color rgb="FF000000"/>
        <rFont val="Calibri"/>
        <family val="2"/>
        <scheme val="minor"/>
      </rPr>
      <t xml:space="preserve"> 17 NTUs (turbidity)</t>
    </r>
  </si>
  <si>
    <r>
      <rPr>
        <b/>
        <sz val="12"/>
        <color rgb="FF000000"/>
        <rFont val="Calibri"/>
        <family val="2"/>
        <scheme val="minor"/>
      </rPr>
      <t>10 ug/L</t>
    </r>
    <r>
      <rPr>
        <sz val="12"/>
        <color rgb="FF000000"/>
        <rFont val="Calibri"/>
        <family val="2"/>
        <scheme val="minor"/>
      </rPr>
      <t xml:space="preserve"> or ppb</t>
    </r>
  </si>
  <si>
    <r>
      <rPr>
        <b/>
        <sz val="12"/>
        <color rgb="FF000000"/>
        <rFont val="Calibri"/>
        <family val="2"/>
        <scheme val="minor"/>
      </rPr>
      <t xml:space="preserve">10 uM </t>
    </r>
    <r>
      <rPr>
        <sz val="12"/>
        <color rgb="FF000000"/>
        <rFont val="Calibri"/>
        <family val="2"/>
        <scheme val="minor"/>
      </rPr>
      <t>or 0.14 ppm</t>
    </r>
  </si>
  <si>
    <r>
      <rPr>
        <b/>
        <sz val="12"/>
        <color rgb="FF000000"/>
        <rFont val="Calibri"/>
        <family val="2"/>
        <scheme val="minor"/>
      </rPr>
      <t>43 uM</t>
    </r>
    <r>
      <rPr>
        <sz val="12"/>
        <color rgb="FF000000"/>
        <rFont val="Calibri"/>
        <family val="2"/>
        <scheme val="minor"/>
      </rPr>
      <t xml:space="preserve"> or 0.60 ppm</t>
    </r>
  </si>
  <si>
    <t>Less DO, low transparency, high Chl, high DIN, high TON</t>
  </si>
  <si>
    <t>100 (Excellent)</t>
  </si>
  <si>
    <r>
      <t xml:space="preserve">3 m (Secchi) or </t>
    </r>
    <r>
      <rPr>
        <b/>
        <sz val="12"/>
        <color rgb="FF000000"/>
        <rFont val="Calibri"/>
        <family val="2"/>
        <scheme val="minor"/>
      </rPr>
      <t>0.5 NTUs (turbidity)</t>
    </r>
  </si>
  <si>
    <r>
      <rPr>
        <b/>
        <sz val="12"/>
        <color rgb="FF000000"/>
        <rFont val="Calibri"/>
        <family val="2"/>
        <scheme val="minor"/>
      </rPr>
      <t>3 ug/L</t>
    </r>
    <r>
      <rPr>
        <sz val="12"/>
        <color rgb="FF000000"/>
        <rFont val="Calibri"/>
        <family val="2"/>
        <scheme val="minor"/>
      </rPr>
      <t xml:space="preserve"> or ppb</t>
    </r>
  </si>
  <si>
    <r>
      <rPr>
        <b/>
        <sz val="12"/>
        <color rgb="FF000000"/>
        <rFont val="Calibri"/>
        <family val="2"/>
        <scheme val="minor"/>
      </rPr>
      <t>1 uM</t>
    </r>
    <r>
      <rPr>
        <sz val="12"/>
        <color rgb="FF000000"/>
        <rFont val="Calibri"/>
        <family val="2"/>
        <scheme val="minor"/>
      </rPr>
      <t xml:space="preserve"> or 0.014 ppm</t>
    </r>
  </si>
  <si>
    <r>
      <rPr>
        <b/>
        <sz val="12"/>
        <color rgb="FF000000"/>
        <rFont val="Calibri"/>
        <family val="2"/>
        <scheme val="minor"/>
      </rPr>
      <t>20 uM</t>
    </r>
    <r>
      <rPr>
        <sz val="12"/>
        <color rgb="FF000000"/>
        <rFont val="Calibri"/>
        <family val="2"/>
        <scheme val="minor"/>
      </rPr>
      <t xml:space="preserve"> or 0.28 ppm</t>
    </r>
  </si>
  <si>
    <t>More DO, high transparency, low Chl, low DIN, low TON</t>
  </si>
  <si>
    <t>Salt Marsh Alteration</t>
  </si>
  <si>
    <t>Not included</t>
  </si>
  <si>
    <r>
      <rPr>
        <b/>
        <sz val="12"/>
        <rFont val="Calibri"/>
        <family val="2"/>
        <scheme val="minor"/>
      </rPr>
      <t>10 ug/L</t>
    </r>
    <r>
      <rPr>
        <sz val="12"/>
        <rFont val="Calibri"/>
        <family val="2"/>
        <scheme val="minor"/>
      </rPr>
      <t xml:space="preserve"> or ppb</t>
    </r>
  </si>
  <si>
    <t>20  uM</t>
  </si>
  <si>
    <r>
      <rPr>
        <b/>
        <sz val="12"/>
        <rFont val="Calibri"/>
        <family val="2"/>
        <scheme val="minor"/>
      </rPr>
      <t>3 ug/L</t>
    </r>
    <r>
      <rPr>
        <sz val="12"/>
        <rFont val="Calibri"/>
        <family val="2"/>
        <scheme val="minor"/>
      </rPr>
      <t xml:space="preserve"> or ppb</t>
    </r>
  </si>
  <si>
    <t>1 uM</t>
  </si>
  <si>
    <t>% DO saturation table</t>
  </si>
  <si>
    <t>From BBC's webpage on Eutrophic Indicator</t>
  </si>
  <si>
    <t>Oxygen Saturation Table (in mg/l or ppm)</t>
  </si>
  <si>
    <t>(assume elevation at sea level and 100% water saturation of air above sample)</t>
  </si>
  <si>
    <t>Temp</t>
  </si>
  <si>
    <t>Salinity (ppt)</t>
  </si>
  <si>
    <t>(°C)</t>
  </si>
  <si>
    <t>(°K)</t>
  </si>
  <si>
    <t>Table prepared by Dr. Joe Costa, Buzzards Bay National Estuary Program.  Send comments to: jcosta@buzzardsbay.org</t>
  </si>
  <si>
    <t xml:space="preserve"> This table uses the formula % saturation = </t>
  </si>
  <si>
    <t xml:space="preserve"> = EXP(-173.4292+249.6339*100/T+143.3483*LN(+T/100)-21.8492*T/100+S*(-0.033096+0.014259*T/100-0.0017*(T/100)^2))*1.4276</t>
  </si>
  <si>
    <t>where S is salinity in ppt and T is degrees Kelvin (=C+273.15)</t>
  </si>
  <si>
    <t>Formula from Grasshoff, K., et al. (1999), and is generally accurate to 0.1 ppm to empirical studies.</t>
  </si>
  <si>
    <t>Saturation values are for 760 mm mercury (29.92").  During a high pressure system, saturation values may be  0.4 ppm higher. During a low pressure system, saturation may be 0.5 ppm lower.</t>
  </si>
  <si>
    <t>Note: Salinity is generally reported today at PSU (practical salinity units), rather than ppt (parts per thousand), but for the purposes of this table they can be considered equal.</t>
  </si>
  <si>
    <t>DO saturation equations</t>
  </si>
  <si>
    <t>Equation:</t>
  </si>
  <si>
    <t>Test</t>
  </si>
  <si>
    <t>temp ( C)</t>
  </si>
  <si>
    <t>T (=temp + 273.15)</t>
  </si>
  <si>
    <t>S (ppt)</t>
  </si>
  <si>
    <t>% saturation (calculated)</t>
  </si>
  <si>
    <t>Table value:</t>
  </si>
  <si>
    <t>Buzzards Bay Project Eutrophication Index*</t>
  </si>
  <si>
    <t>mean of 33%</t>
  </si>
  <si>
    <t>lowest</t>
  </si>
  <si>
    <t>depth m</t>
  </si>
  <si>
    <t>ug/l</t>
  </si>
  <si>
    <t>ug/L</t>
  </si>
  <si>
    <t>summer</t>
  </si>
  <si>
    <t>0 Pts:</t>
  </si>
  <si>
    <r>
      <t>O</t>
    </r>
    <r>
      <rPr>
        <vertAlign val="subscript"/>
        <sz val="12"/>
        <rFont val="Times New Roman"/>
        <family val="1"/>
      </rPr>
      <t>2</t>
    </r>
    <r>
      <rPr>
        <sz val="12"/>
        <rFont val="Times New Roman"/>
        <family val="1"/>
      </rPr>
      <t xml:space="preserve"> % sat</t>
    </r>
  </si>
  <si>
    <t>mean</t>
  </si>
  <si>
    <t>Mean</t>
  </si>
  <si>
    <t>acid corr.</t>
  </si>
  <si>
    <t>TON**</t>
  </si>
  <si>
    <t>100 Pts:</t>
  </si>
  <si>
    <t>(mean</t>
  </si>
  <si>
    <t>secchi</t>
  </si>
  <si>
    <t>Chl A</t>
  </si>
  <si>
    <t>Oxsat</t>
  </si>
  <si>
    <t>CHL/pHAE</t>
  </si>
  <si>
    <t>EUTRO</t>
  </si>
  <si>
    <t>Average:</t>
  </si>
  <si>
    <t>lowest 1/3)</t>
  </si>
  <si>
    <t>(m)</t>
  </si>
  <si>
    <t>(uM)</t>
  </si>
  <si>
    <t>(ug/l)</t>
  </si>
  <si>
    <t>(mg/l)</t>
  </si>
  <si>
    <t>SCORE</t>
  </si>
  <si>
    <t>INDEX</t>
  </si>
  <si>
    <t>=========</t>
  </si>
  <si>
    <t>fill in shaded cells</t>
  </si>
  <si>
    <t>JM note: For %DO sat, use decimal fraction, not %.</t>
  </si>
  <si>
    <t xml:space="preserve">* This index uses "good" (100 point) and "bad" (0 point) water quality values based on </t>
  </si>
  <si>
    <t>local conditions for what is considered unimpacted to near pristine conditions for 100 point</t>
  </si>
  <si>
    <t>and those conditions considered eutrophic for 0 points.  Application of this index for other</t>
  </si>
  <si>
    <t>geographic regions may require adjustment of the 0 and 100 point values.</t>
  </si>
  <si>
    <t xml:space="preserve">** IF TON is not available, PON may be substituted using 0.1 and 0.2 ppm for 100 and </t>
  </si>
  <si>
    <t>0 point criteria respectively.</t>
  </si>
  <si>
    <t>Note: CCS uses turbidity not Secchi:</t>
  </si>
  <si>
    <t>Scoring</t>
  </si>
  <si>
    <t>Center for Coastal Studies endpoints</t>
  </si>
  <si>
    <t xml:space="preserve">% DO sat </t>
  </si>
  <si>
    <t>Turbidity</t>
  </si>
  <si>
    <t>Chl/Phae</t>
  </si>
  <si>
    <t>Score</t>
  </si>
  <si>
    <t>0 points (Poor)</t>
  </si>
  <si>
    <t>100 points (Excellent)</t>
  </si>
  <si>
    <t>Test, below, using actual CCS data:</t>
  </si>
  <si>
    <t>Boardwalk, Row 2, CCS example sent after 1/16/19 meeting</t>
  </si>
  <si>
    <t>NA</t>
  </si>
  <si>
    <t>OK</t>
  </si>
  <si>
    <t>SOTW Equations</t>
  </si>
  <si>
    <t>Test, below:</t>
  </si>
  <si>
    <t>Set values &gt;100 to 100:</t>
  </si>
  <si>
    <t>Row 3:</t>
  </si>
  <si>
    <t>Grading System:</t>
  </si>
  <si>
    <t>BBC Scoring</t>
  </si>
  <si>
    <t>Grading</t>
  </si>
  <si>
    <t>Water Quality Status</t>
  </si>
  <si>
    <t>65 to 100</t>
  </si>
  <si>
    <t>Good-Excellent</t>
  </si>
  <si>
    <t>Acceptable; Ongoing Protection is Required</t>
  </si>
  <si>
    <t>35 to 65</t>
  </si>
  <si>
    <t>Fair</t>
  </si>
  <si>
    <t>Unacceptable; Immediate Restoration is Required</t>
  </si>
  <si>
    <t>&lt; 35</t>
  </si>
  <si>
    <t>Poor (eutrophic)</t>
  </si>
  <si>
    <t>Procedure for calculating Eutrophic Index</t>
  </si>
  <si>
    <r>
      <t xml:space="preserve">The steps involved in calculating these scores largely </t>
    </r>
    <r>
      <rPr>
        <sz val="12"/>
        <color rgb="FF000000"/>
        <rFont val="Times New Roman"/>
        <family val="1"/>
      </rPr>
      <t>followed the BBC's procedures:</t>
    </r>
  </si>
  <si>
    <t>For DO, calculate the actual % saturated DO (fractional value), using the DO Saturation Equation instead of the table.</t>
  </si>
  <si>
    <t>1) You will need salinity, temperature and DO values for the DO Saturation Equation.</t>
  </si>
  <si>
    <t>2) Using the DO Saturation Equation, calculate the theoretical DO Saturation for each DO value (occasionally check result against the table).</t>
  </si>
  <si>
    <t>3) Divide the actual DO by the theoretical DO calculated - this gives you a fractional value of % DO saturation. Do this for each DO value</t>
  </si>
  <si>
    <t>4) Calculate the annual average of the fractional DO saturation.</t>
  </si>
  <si>
    <t>Step 5. Calculate Eutrophic Index for each parameter.</t>
  </si>
  <si>
    <t>The QC process is as follows:</t>
  </si>
  <si>
    <t>For each data station and each year used:</t>
  </si>
  <si>
    <t>1. Check to make sure each average calculated for every year is calculated using the appropriate cells, that is, data from June through September only.</t>
  </si>
  <si>
    <t>2. Check to make sure the averages associated with calculating the Eutrophic Index scores are linked to the appropriate average cell in the data.</t>
  </si>
  <si>
    <t>3. Check to make sure the formulas for calculating the Eutrophic Index scores are correct and use the appropriate endpoints and averages.</t>
  </si>
  <si>
    <t>4. Check to make sure any zeros associated with NaN are deleted and not included in the averages.</t>
  </si>
  <si>
    <t>Note: Zeros associated with BDL are included in averages since they were tested for.</t>
  </si>
  <si>
    <t xml:space="preserve">5. Check to see if all data from June through September is highlighted and used in calculations. </t>
  </si>
  <si>
    <t>6. Check salinity values to see if they are appropriate for the study of coastal embayments, if they are not, make a note about salinity in QC column of Scores and Grades.</t>
  </si>
  <si>
    <t>7. Omit years where there are less than three available calculated criteria due to lack of data.</t>
  </si>
  <si>
    <t>8. Check that calculated Eutrophic Index scores that are negative or above 100 are set to zero and 100, respectively.</t>
  </si>
  <si>
    <t>9. Check to make sure the Scores and Grades sheet is linked to the correct cells for each data station, that being the total average score table.</t>
  </si>
  <si>
    <t>10. Once all values for each year have been reviewed, make a QC note at the bottom next to the total average score table and link the cell to the Scores and Grades sheet.</t>
  </si>
  <si>
    <t>Every two stations:</t>
  </si>
  <si>
    <t>1. Check the DO equation for each year using numbers from the original DO Equation sheet to make sure the formula was copied correctly.</t>
  </si>
  <si>
    <t>APCC Status</t>
  </si>
  <si>
    <t>Site Name</t>
  </si>
  <si>
    <t>Site #</t>
  </si>
  <si>
    <t>BBC</t>
  </si>
  <si>
    <t>No. Years</t>
  </si>
  <si>
    <t>Years</t>
  </si>
  <si>
    <t>QC</t>
  </si>
  <si>
    <r>
      <t>Seapit River</t>
    </r>
    <r>
      <rPr>
        <sz val="11"/>
        <rFont val="Calibri"/>
        <family val="2"/>
        <scheme val="minor"/>
      </rPr>
      <t> </t>
    </r>
  </si>
  <si>
    <t>Site 1</t>
  </si>
  <si>
    <r>
      <t>North Basin-WB*</t>
    </r>
    <r>
      <rPr>
        <sz val="11"/>
        <rFont val="Calibri"/>
        <family val="2"/>
        <scheme val="minor"/>
      </rPr>
      <t> </t>
    </r>
  </si>
  <si>
    <t>Site 2</t>
  </si>
  <si>
    <r>
      <t>Hamblin Pond</t>
    </r>
    <r>
      <rPr>
        <sz val="11"/>
        <rFont val="Calibri"/>
        <family val="2"/>
        <scheme val="minor"/>
      </rPr>
      <t> </t>
    </r>
  </si>
  <si>
    <t>Site 3</t>
  </si>
  <si>
    <r>
      <t>Jehu Pond</t>
    </r>
    <r>
      <rPr>
        <sz val="11"/>
        <rFont val="Calibri"/>
        <family val="2"/>
        <scheme val="minor"/>
      </rPr>
      <t> </t>
    </r>
  </si>
  <si>
    <t>Site 4</t>
  </si>
  <si>
    <r>
      <t>Quashnet River</t>
    </r>
    <r>
      <rPr>
        <sz val="11"/>
        <rFont val="Calibri"/>
        <family val="2"/>
        <scheme val="minor"/>
      </rPr>
      <t> </t>
    </r>
  </si>
  <si>
    <t>Site 5</t>
  </si>
  <si>
    <r>
      <t>Menauhant </t>
    </r>
    <r>
      <rPr>
        <sz val="11"/>
        <rFont val="Calibri"/>
        <family val="2"/>
        <scheme val="minor"/>
      </rPr>
      <t> </t>
    </r>
  </si>
  <si>
    <t>Site 6</t>
  </si>
  <si>
    <r>
      <t>Childs River</t>
    </r>
    <r>
      <rPr>
        <sz val="11"/>
        <rFont val="Calibri"/>
        <family val="2"/>
        <scheme val="minor"/>
      </rPr>
      <t> </t>
    </r>
  </si>
  <si>
    <t>Site 7</t>
  </si>
  <si>
    <r>
      <t>Eel River</t>
    </r>
    <r>
      <rPr>
        <sz val="11"/>
        <rFont val="Calibri"/>
        <family val="2"/>
        <scheme val="minor"/>
      </rPr>
      <t> </t>
    </r>
  </si>
  <si>
    <t>Site 8</t>
  </si>
  <si>
    <r>
      <t>South Basin-WB*</t>
    </r>
    <r>
      <rPr>
        <sz val="11"/>
        <rFont val="Calibri"/>
        <family val="2"/>
        <scheme val="minor"/>
      </rPr>
      <t> </t>
    </r>
  </si>
  <si>
    <t>Site 9</t>
  </si>
  <si>
    <t>Site 10</t>
  </si>
  <si>
    <t>Latitude</t>
  </si>
  <si>
    <t>Longitude</t>
  </si>
  <si>
    <r>
      <t>1</t>
    </r>
    <r>
      <rPr>
        <sz val="9"/>
        <rFont val="Segoe UI"/>
        <family val="2"/>
      </rPr>
      <t> </t>
    </r>
  </si>
  <si>
    <r>
      <t>Seapit River</t>
    </r>
    <r>
      <rPr>
        <sz val="11"/>
        <rFont val="Segoe UI"/>
        <family val="2"/>
      </rPr>
      <t> </t>
    </r>
  </si>
  <si>
    <r>
      <t>41.568207</t>
    </r>
    <r>
      <rPr>
        <sz val="11"/>
        <rFont val="Segoe UI"/>
        <family val="2"/>
      </rPr>
      <t> </t>
    </r>
  </si>
  <si>
    <r>
      <t>2</t>
    </r>
    <r>
      <rPr>
        <sz val="9"/>
        <rFont val="Segoe UI"/>
        <family val="2"/>
      </rPr>
      <t> </t>
    </r>
  </si>
  <si>
    <r>
      <t>North Basin-WB*</t>
    </r>
    <r>
      <rPr>
        <sz val="11"/>
        <rFont val="Segoe UI"/>
        <family val="2"/>
      </rPr>
      <t> </t>
    </r>
  </si>
  <si>
    <r>
      <t>41.577016</t>
    </r>
    <r>
      <rPr>
        <sz val="11"/>
        <rFont val="Segoe UI"/>
        <family val="2"/>
      </rPr>
      <t> </t>
    </r>
  </si>
  <si>
    <r>
      <t>3</t>
    </r>
    <r>
      <rPr>
        <sz val="9"/>
        <rFont val="Segoe UI"/>
        <family val="2"/>
      </rPr>
      <t> </t>
    </r>
  </si>
  <si>
    <r>
      <t>Hamblin Pond</t>
    </r>
    <r>
      <rPr>
        <sz val="11"/>
        <rFont val="Segoe UI"/>
        <family val="2"/>
      </rPr>
      <t> </t>
    </r>
  </si>
  <si>
    <r>
      <t>41.572115</t>
    </r>
    <r>
      <rPr>
        <sz val="11"/>
        <rFont val="Segoe UI"/>
        <family val="2"/>
      </rPr>
      <t> </t>
    </r>
  </si>
  <si>
    <r>
      <t>4</t>
    </r>
    <r>
      <rPr>
        <sz val="9"/>
        <rFont val="Segoe UI"/>
        <family val="2"/>
      </rPr>
      <t> </t>
    </r>
  </si>
  <si>
    <r>
      <t>Jehu Pond</t>
    </r>
    <r>
      <rPr>
        <sz val="11"/>
        <rFont val="Segoe UI"/>
        <family val="2"/>
      </rPr>
      <t> </t>
    </r>
  </si>
  <si>
    <r>
      <t>41.565729</t>
    </r>
    <r>
      <rPr>
        <sz val="11"/>
        <rFont val="Segoe UI"/>
        <family val="2"/>
      </rPr>
      <t> </t>
    </r>
  </si>
  <si>
    <r>
      <t>5</t>
    </r>
    <r>
      <rPr>
        <sz val="9"/>
        <rFont val="Segoe UI"/>
        <family val="2"/>
      </rPr>
      <t> </t>
    </r>
  </si>
  <si>
    <r>
      <t>Quashnet River</t>
    </r>
    <r>
      <rPr>
        <sz val="11"/>
        <rFont val="Segoe UI"/>
        <family val="2"/>
      </rPr>
      <t> </t>
    </r>
  </si>
  <si>
    <r>
      <t>41.579893</t>
    </r>
    <r>
      <rPr>
        <sz val="11"/>
        <rFont val="Segoe UI"/>
        <family val="2"/>
      </rPr>
      <t> </t>
    </r>
  </si>
  <si>
    <r>
      <t>6</t>
    </r>
    <r>
      <rPr>
        <sz val="9"/>
        <rFont val="Segoe UI"/>
        <family val="2"/>
      </rPr>
      <t> </t>
    </r>
  </si>
  <si>
    <r>
      <t>Menauhant </t>
    </r>
    <r>
      <rPr>
        <sz val="11"/>
        <rFont val="Segoe UI"/>
        <family val="2"/>
      </rPr>
      <t> </t>
    </r>
  </si>
  <si>
    <r>
      <t>41.552734</t>
    </r>
    <r>
      <rPr>
        <sz val="11"/>
        <rFont val="Segoe UI"/>
        <family val="2"/>
      </rPr>
      <t> </t>
    </r>
  </si>
  <si>
    <r>
      <t>7</t>
    </r>
    <r>
      <rPr>
        <sz val="9"/>
        <rFont val="Segoe UI"/>
        <family val="2"/>
      </rPr>
      <t> </t>
    </r>
  </si>
  <si>
    <r>
      <t>Childs River</t>
    </r>
    <r>
      <rPr>
        <sz val="11"/>
        <rFont val="Segoe UI"/>
        <family val="2"/>
      </rPr>
      <t> </t>
    </r>
  </si>
  <si>
    <r>
      <t>41.579956</t>
    </r>
    <r>
      <rPr>
        <sz val="11"/>
        <rFont val="Segoe UI"/>
        <family val="2"/>
      </rPr>
      <t> </t>
    </r>
  </si>
  <si>
    <r>
      <t>8</t>
    </r>
    <r>
      <rPr>
        <sz val="9"/>
        <rFont val="Segoe UI"/>
        <family val="2"/>
      </rPr>
      <t> </t>
    </r>
  </si>
  <si>
    <r>
      <t>Eel River</t>
    </r>
    <r>
      <rPr>
        <sz val="11"/>
        <rFont val="Segoe UI"/>
        <family val="2"/>
      </rPr>
      <t> </t>
    </r>
  </si>
  <si>
    <r>
      <t>41.564090</t>
    </r>
    <r>
      <rPr>
        <sz val="11"/>
        <rFont val="Segoe UI"/>
        <family val="2"/>
      </rPr>
      <t> </t>
    </r>
  </si>
  <si>
    <r>
      <t>9</t>
    </r>
    <r>
      <rPr>
        <sz val="9"/>
        <rFont val="Segoe UI"/>
        <family val="2"/>
      </rPr>
      <t> </t>
    </r>
  </si>
  <si>
    <r>
      <t>South Basin-WB*</t>
    </r>
    <r>
      <rPr>
        <sz val="11"/>
        <rFont val="Segoe UI"/>
        <family val="2"/>
      </rPr>
      <t> </t>
    </r>
  </si>
  <si>
    <r>
      <t>41.551930</t>
    </r>
    <r>
      <rPr>
        <sz val="11"/>
        <rFont val="Segoe UI"/>
        <family val="2"/>
      </rPr>
      <t> </t>
    </r>
  </si>
  <si>
    <t>Site</t>
  </si>
  <si>
    <t>year</t>
  </si>
  <si>
    <t>month</t>
  </si>
  <si>
    <t>day</t>
  </si>
  <si>
    <t>temp</t>
  </si>
  <si>
    <t>salinity</t>
  </si>
  <si>
    <t>%DO</t>
  </si>
  <si>
    <t>DO</t>
  </si>
  <si>
    <t>Turbidity (NTU)</t>
  </si>
  <si>
    <t>Chlorophyll-A</t>
  </si>
  <si>
    <t>Pheophytin</t>
  </si>
  <si>
    <t>NH4</t>
  </si>
  <si>
    <t>NO2+NO3</t>
  </si>
  <si>
    <t>SiO2</t>
  </si>
  <si>
    <t>PO4</t>
  </si>
  <si>
    <t>TN</t>
  </si>
  <si>
    <t>TDN</t>
  </si>
  <si>
    <t>PON</t>
  </si>
  <si>
    <t>POC</t>
  </si>
  <si>
    <t>Calculate T</t>
  </si>
  <si>
    <t>Sal.</t>
  </si>
  <si>
    <t>Calculated % DO from equation:</t>
  </si>
  <si>
    <t>% DO sat. using calculated %DO</t>
  </si>
  <si>
    <t>NO3 + NO2</t>
  </si>
  <si>
    <t>Chl</t>
  </si>
  <si>
    <t>Phaeo</t>
  </si>
  <si>
    <t>Eutrophic Index Scores (Corrected):</t>
  </si>
  <si>
    <t>Averages to use in calculating Eutrophic Index scores:</t>
  </si>
  <si>
    <t>Chl A/Phaeo</t>
  </si>
  <si>
    <t>decimal fraction</t>
  </si>
  <si>
    <t>(NTUs)</t>
  </si>
  <si>
    <t>GRADE</t>
  </si>
  <si>
    <t>Status</t>
  </si>
  <si>
    <t>Set values &gt;100 to 100, &lt; 0 to 0:</t>
  </si>
  <si>
    <t>Test:</t>
  </si>
  <si>
    <t>0 endpoint</t>
  </si>
  <si>
    <t>100 endpoint</t>
  </si>
  <si>
    <t>CCS data</t>
  </si>
  <si>
    <t>AVERAGE SCORE FOR YEARS TESTED:</t>
  </si>
  <si>
    <t>NO. YEARS</t>
  </si>
  <si>
    <t>Years Covered</t>
  </si>
  <si>
    <t>Average Score:</t>
  </si>
  <si>
    <t>O2 % sat</t>
  </si>
  <si>
    <t>ObsID</t>
  </si>
  <si>
    <t>Level</t>
  </si>
  <si>
    <t>Date mm/dd/yy</t>
  </si>
  <si>
    <t>Time hh:mm</t>
  </si>
  <si>
    <t>Depth (m)</t>
  </si>
  <si>
    <t>H2OTemp (C)</t>
  </si>
  <si>
    <t>DO Saturation %</t>
  </si>
  <si>
    <t>DO (mg/L) or (ppm)</t>
  </si>
  <si>
    <t>Chlor-A (ug/L)</t>
  </si>
  <si>
    <t>Pheo (ug/L)</t>
  </si>
  <si>
    <t>NH4 (uM)</t>
  </si>
  <si>
    <t>NO2 + NO3 (uM)</t>
  </si>
  <si>
    <t>SiO2 (uM)</t>
  </si>
  <si>
    <t>PO4 (uM)</t>
  </si>
  <si>
    <t>TN (uM)</t>
  </si>
  <si>
    <t>TP (uM)</t>
  </si>
  <si>
    <t>TDN (uM)</t>
  </si>
  <si>
    <t>PON (uM)</t>
  </si>
  <si>
    <t>POC (uM)</t>
  </si>
  <si>
    <t>TDP (uM)</t>
  </si>
  <si>
    <t>B</t>
  </si>
  <si>
    <t>01/16/16</t>
  </si>
  <si>
    <t/>
  </si>
  <si>
    <t>S</t>
  </si>
  <si>
    <t>7:15</t>
  </si>
  <si>
    <t>02/13/16</t>
  </si>
  <si>
    <t>8:09</t>
  </si>
  <si>
    <t>7:30</t>
  </si>
  <si>
    <t>7:50</t>
  </si>
  <si>
    <t>03/26/16</t>
  </si>
  <si>
    <t>8:15</t>
  </si>
  <si>
    <t>04/08/16</t>
  </si>
  <si>
    <t>7:17</t>
  </si>
  <si>
    <t>7:54</t>
  </si>
  <si>
    <t>7:35</t>
  </si>
  <si>
    <t>05/27/16</t>
  </si>
  <si>
    <t>7:20</t>
  </si>
  <si>
    <t>8:13</t>
  </si>
  <si>
    <t>8:41</t>
  </si>
  <si>
    <t>05/28/16</t>
  </si>
  <si>
    <t>8:00</t>
  </si>
  <si>
    <t>8:30</t>
  </si>
  <si>
    <t>7:45</t>
  </si>
  <si>
    <t>06/10/16</t>
  </si>
  <si>
    <t>6:49</t>
  </si>
  <si>
    <t>7:10</t>
  </si>
  <si>
    <t>06/11/16</t>
  </si>
  <si>
    <t>6:46</t>
  </si>
  <si>
    <t>8:14</t>
  </si>
  <si>
    <t>7:57</t>
  </si>
  <si>
    <t>8:25</t>
  </si>
  <si>
    <t>7:24</t>
  </si>
  <si>
    <t>7:51</t>
  </si>
  <si>
    <t>06/24/16</t>
  </si>
  <si>
    <t>7:04</t>
  </si>
  <si>
    <t>7:43</t>
  </si>
  <si>
    <t>8:12</t>
  </si>
  <si>
    <t>8:36</t>
  </si>
  <si>
    <t>06/25/16</t>
  </si>
  <si>
    <t>8:20</t>
  </si>
  <si>
    <t>06/26/16</t>
  </si>
  <si>
    <t>07/07/16</t>
  </si>
  <si>
    <t>9:14</t>
  </si>
  <si>
    <t>8:06</t>
  </si>
  <si>
    <t>7:06</t>
  </si>
  <si>
    <t>7:36</t>
  </si>
  <si>
    <t>7:23</t>
  </si>
  <si>
    <t>8:38</t>
  </si>
  <si>
    <t>07/08/16</t>
  </si>
  <si>
    <t>7:59</t>
  </si>
  <si>
    <t>07/23/16</t>
  </si>
  <si>
    <t>7:37</t>
  </si>
  <si>
    <t>8:07</t>
  </si>
  <si>
    <t>07/24/16</t>
  </si>
  <si>
    <t>19:30</t>
  </si>
  <si>
    <t>19:50</t>
  </si>
  <si>
    <t>08/05/16</t>
  </si>
  <si>
    <t>7:40</t>
  </si>
  <si>
    <t>7:13</t>
  </si>
  <si>
    <t>08/06/16</t>
  </si>
  <si>
    <t>7:25</t>
  </si>
  <si>
    <t>8:42</t>
  </si>
  <si>
    <t>7:05</t>
  </si>
  <si>
    <t>8:24</t>
  </si>
  <si>
    <t>08/19/16</t>
  </si>
  <si>
    <t>08/20/16</t>
  </si>
  <si>
    <t>8:10</t>
  </si>
  <si>
    <t>08/27/16</t>
  </si>
  <si>
    <t>8:05</t>
  </si>
  <si>
    <t>09/03/16</t>
  </si>
  <si>
    <t>8:59</t>
  </si>
  <si>
    <t>7:11</t>
  </si>
  <si>
    <t>8:02</t>
  </si>
  <si>
    <t>09/16/16</t>
  </si>
  <si>
    <t>7:58</t>
  </si>
  <si>
    <t>09/17/16</t>
  </si>
  <si>
    <t>7:55</t>
  </si>
  <si>
    <t>09/19/16</t>
  </si>
  <si>
    <t>09/24/16</t>
  </si>
  <si>
    <t>10/07/16</t>
  </si>
  <si>
    <t>10/08/16</t>
  </si>
  <si>
    <t>6:59</t>
  </si>
  <si>
    <t>7:32</t>
  </si>
  <si>
    <t>10/10/16</t>
  </si>
  <si>
    <t>11:20</t>
  </si>
  <si>
    <t>11:00</t>
  </si>
  <si>
    <t>11/05/16</t>
  </si>
  <si>
    <t>12/16/16</t>
  </si>
  <si>
    <t>8:52</t>
  </si>
  <si>
    <t>8:43</t>
  </si>
  <si>
    <t>01/21/17</t>
  </si>
  <si>
    <t>02/17/17</t>
  </si>
  <si>
    <t>7:34</t>
  </si>
  <si>
    <t>03/18/17</t>
  </si>
  <si>
    <t>04/14/17</t>
  </si>
  <si>
    <t>05/27/17</t>
  </si>
  <si>
    <t>7:14</t>
  </si>
  <si>
    <t>8:45</t>
  </si>
  <si>
    <t>06/17/17</t>
  </si>
  <si>
    <t>7:48</t>
  </si>
  <si>
    <t>7:22</t>
  </si>
  <si>
    <t>06/30/17</t>
  </si>
  <si>
    <t>8:23</t>
  </si>
  <si>
    <t>07/01/17</t>
  </si>
  <si>
    <t>07/13/17</t>
  </si>
  <si>
    <t>07/15/17</t>
  </si>
  <si>
    <t>8:40</t>
  </si>
  <si>
    <t>6:38</t>
  </si>
  <si>
    <t>6:54</t>
  </si>
  <si>
    <t>8:16</t>
  </si>
  <si>
    <t>07/28/17</t>
  </si>
  <si>
    <t>7:19</t>
  </si>
  <si>
    <t>7:42</t>
  </si>
  <si>
    <t>8:11</t>
  </si>
  <si>
    <t>07/29/17</t>
  </si>
  <si>
    <t>08/11/17</t>
  </si>
  <si>
    <t>9:15</t>
  </si>
  <si>
    <t>7:01</t>
  </si>
  <si>
    <t>08/25/17</t>
  </si>
  <si>
    <t>7:09</t>
  </si>
  <si>
    <t>08/26/17</t>
  </si>
  <si>
    <t>09/08/17</t>
  </si>
  <si>
    <t>9:00</t>
  </si>
  <si>
    <t>8:47</t>
  </si>
  <si>
    <t>09/09/17</t>
  </si>
  <si>
    <t>09/23/17</t>
  </si>
  <si>
    <t>09/24/17</t>
  </si>
  <si>
    <t>10/06/17</t>
  </si>
  <si>
    <t>9:12</t>
  </si>
  <si>
    <t>8:50</t>
  </si>
  <si>
    <t>10/07/17</t>
  </si>
  <si>
    <t>11/18/17</t>
  </si>
  <si>
    <t>14:00</t>
  </si>
  <si>
    <t>12/15/17</t>
  </si>
  <si>
    <t>01/20/18</t>
  </si>
  <si>
    <t>02/24/18</t>
  </si>
  <si>
    <t>04/20/18</t>
  </si>
  <si>
    <t>05/18/18</t>
  </si>
  <si>
    <t>7:07</t>
  </si>
  <si>
    <t>8:27</t>
  </si>
  <si>
    <t>7:47</t>
  </si>
  <si>
    <t>05/19/18</t>
  </si>
  <si>
    <t>06/15/18</t>
  </si>
  <si>
    <t>9:05</t>
  </si>
  <si>
    <t>7:08</t>
  </si>
  <si>
    <t>06/16/18</t>
  </si>
  <si>
    <t>8:22</t>
  </si>
  <si>
    <t>7:27</t>
  </si>
  <si>
    <t>06/29/18</t>
  </si>
  <si>
    <t>8:46</t>
  </si>
  <si>
    <t>06/30/18</t>
  </si>
  <si>
    <t>07/13/18</t>
  </si>
  <si>
    <t>8:55</t>
  </si>
  <si>
    <t>07/27/18</t>
  </si>
  <si>
    <t>8:31</t>
  </si>
  <si>
    <t>7:00</t>
  </si>
  <si>
    <t>6:45</t>
  </si>
  <si>
    <t>07/28/18</t>
  </si>
  <si>
    <t>08/10/18</t>
  </si>
  <si>
    <t>9:40</t>
  </si>
  <si>
    <t>9:10</t>
  </si>
  <si>
    <t>08/11/18</t>
  </si>
  <si>
    <t>7:12</t>
  </si>
  <si>
    <t>08/25/18</t>
  </si>
  <si>
    <t>09/14/18</t>
  </si>
  <si>
    <t>09/15/18</t>
  </si>
  <si>
    <t>09/28/18</t>
  </si>
  <si>
    <t>09/29/18</t>
  </si>
  <si>
    <t>10/13/18</t>
  </si>
  <si>
    <t>7:31</t>
  </si>
  <si>
    <t>11/10/18</t>
  </si>
  <si>
    <t>12/14/18</t>
  </si>
  <si>
    <t>01/11/19</t>
  </si>
  <si>
    <t>02/24/19</t>
  </si>
  <si>
    <t>03/23/19</t>
  </si>
  <si>
    <t>04/20/19</t>
  </si>
  <si>
    <t>05/24/19</t>
  </si>
  <si>
    <t>06/08/19</t>
  </si>
  <si>
    <t>06/20/19</t>
  </si>
  <si>
    <t>06/21/19</t>
  </si>
  <si>
    <t>7:02</t>
  </si>
  <si>
    <t>07/05/19</t>
  </si>
  <si>
    <t>7:41</t>
  </si>
  <si>
    <t>9:18</t>
  </si>
  <si>
    <t>07/07/19</t>
  </si>
  <si>
    <t>07/19/19</t>
  </si>
  <si>
    <t>7:28</t>
  </si>
  <si>
    <t>7:38</t>
  </si>
  <si>
    <t>7:53</t>
  </si>
  <si>
    <t>07/20/19</t>
  </si>
  <si>
    <t>08/03/19</t>
  </si>
  <si>
    <t>8:04</t>
  </si>
  <si>
    <t>7:26</t>
  </si>
  <si>
    <t>08/16/19</t>
  </si>
  <si>
    <t>8:29</t>
  </si>
  <si>
    <t>08/31/19</t>
  </si>
  <si>
    <t>8:21</t>
  </si>
  <si>
    <t>7:49</t>
  </si>
  <si>
    <t>09/13/19</t>
  </si>
  <si>
    <t>9:07</t>
  </si>
  <si>
    <t>7:21</t>
  </si>
  <si>
    <t>09/28/19</t>
  </si>
  <si>
    <t>09/29/19</t>
  </si>
  <si>
    <t>8:26</t>
  </si>
  <si>
    <t>10/12/19</t>
  </si>
  <si>
    <t>7:39</t>
  </si>
  <si>
    <t>10/14/19</t>
  </si>
  <si>
    <t>8:54</t>
  </si>
  <si>
    <t>8:18</t>
  </si>
  <si>
    <t>11/15/19</t>
  </si>
  <si>
    <t>12/13/19</t>
  </si>
  <si>
    <t>01/17/20</t>
  </si>
  <si>
    <t>02/16/20</t>
  </si>
  <si>
    <t>03/13/20</t>
  </si>
  <si>
    <t>04/23/20</t>
  </si>
  <si>
    <t>05/22/20</t>
  </si>
  <si>
    <t>6:57</t>
  </si>
  <si>
    <t>6:02</t>
  </si>
  <si>
    <t>6:37</t>
  </si>
  <si>
    <t>6:25</t>
  </si>
  <si>
    <t>05/24/20</t>
  </si>
  <si>
    <t>8:51</t>
  </si>
  <si>
    <t>8:32</t>
  </si>
  <si>
    <t>8:19</t>
  </si>
  <si>
    <t>06/08/20</t>
  </si>
  <si>
    <t>8:37</t>
  </si>
  <si>
    <t>8:35</t>
  </si>
  <si>
    <t>8:01</t>
  </si>
  <si>
    <t>06/22/20</t>
  </si>
  <si>
    <t>7:56</t>
  </si>
  <si>
    <t>6:30</t>
  </si>
  <si>
    <t>6:55</t>
  </si>
  <si>
    <t>07/08/20</t>
  </si>
  <si>
    <t>6:20</t>
  </si>
  <si>
    <t>6:50</t>
  </si>
  <si>
    <t>6:35</t>
  </si>
  <si>
    <t>07/09/20</t>
  </si>
  <si>
    <t>8:58</t>
  </si>
  <si>
    <t>07/24/20</t>
  </si>
  <si>
    <t>6:47</t>
  </si>
  <si>
    <t>08/07/20</t>
  </si>
  <si>
    <t>08/08/20</t>
  </si>
  <si>
    <t>08/21/20</t>
  </si>
  <si>
    <t>08/22/20</t>
  </si>
  <si>
    <t>09/05/20</t>
  </si>
  <si>
    <t>8:17</t>
  </si>
  <si>
    <t>8:48</t>
  </si>
  <si>
    <t>9:02</t>
  </si>
  <si>
    <t>09/19/20</t>
  </si>
  <si>
    <t>10/18/20</t>
  </si>
  <si>
    <t>7:29</t>
  </si>
  <si>
    <t>11/06/20</t>
  </si>
  <si>
    <t>12/05/20</t>
  </si>
  <si>
    <t>Year</t>
  </si>
  <si>
    <t>Month</t>
  </si>
  <si>
    <t>Day</t>
  </si>
  <si>
    <t>16</t>
  </si>
  <si>
    <t>01</t>
  </si>
  <si>
    <t>Site 2, TN</t>
  </si>
  <si>
    <t>omit this value</t>
  </si>
  <si>
    <t>Updated 7/5/22</t>
  </si>
  <si>
    <r>
      <t>Step 1. For each station in an embayment of interest, </t>
    </r>
    <r>
      <rPr>
        <u/>
        <sz val="12"/>
        <color rgb="FF000000"/>
        <rFont val="Times New Roman"/>
        <family val="1"/>
      </rPr>
      <t>highlight the seasonal data</t>
    </r>
    <r>
      <rPr>
        <sz val="12"/>
        <color rgb="FF000000"/>
        <rFont val="Times New Roman"/>
        <family val="1"/>
      </rPr>
      <t> to be used (June-July-Aug-Sept were selected as these likely represent worst-case water quality). Do this for each year.</t>
    </r>
  </si>
  <si>
    <t>Step 2. Calculate % saturated DO. First calculate theoretical DO at saturation using DO Saturation Equation. Then calculate the fractional % of saturated DO by dividing the actual average DO divided by theoretical DO at saturation.</t>
  </si>
  <si>
    <r>
      <t>Step 3:  For all highlighted data, calculate </t>
    </r>
    <r>
      <rPr>
        <u/>
        <sz val="12"/>
        <color rgb="FF000000"/>
        <rFont val="Times New Roman"/>
        <family val="1"/>
      </rPr>
      <t>annual averages</t>
    </r>
    <r>
      <rPr>
        <sz val="12"/>
        <color rgb="FF000000"/>
        <rFont val="Times New Roman"/>
        <family val="1"/>
      </rPr>
      <t> of water quality parameters.</t>
    </r>
  </si>
  <si>
    <t xml:space="preserve">Step 4. Enter annual averages of parameters (DO, chlorophyll, DIN) into the Eutrophic Index equation. The EI equation, originally developed by Joe Costa, was scaled so that the best water quality data represents 100% (e.g., Nantucket Sound), and the worst water quality data represents 0% (Mashapaquit Creek in West Falmouth). </t>
  </si>
  <si>
    <t>Step 6. Normalization: if the Eutrophic Index for a parameter is greater than 100, set it to 100. If it is less than 0, set it to 0.</t>
  </si>
  <si>
    <r>
      <t xml:space="preserve">Step 7. Add </t>
    </r>
    <r>
      <rPr>
        <sz val="12"/>
        <color rgb="FFFF0000"/>
        <rFont val="Times New Roman"/>
        <family val="1"/>
      </rPr>
      <t>all Eutrophic Index values</t>
    </r>
    <r>
      <rPr>
        <sz val="12"/>
        <color rgb="FF000000"/>
        <rFont val="Times New Roman"/>
        <family val="1"/>
      </rPr>
      <t xml:space="preserve"> for individual parameters and calculate the average EI value. This is the Eutrophic Index score for that station.</t>
    </r>
  </si>
  <si>
    <t>Step 8. To calculate the 5-year moving average for a station, collect the average EI values for the most recent 5 years. Calculate the average of these 5 values. This is the 5-year moving average for that station.</t>
  </si>
  <si>
    <t>Step 9. Assign grade to 5-year moving average score for a station. If score is &gt; 65, grade is Acceptable. If score is &lt;= 65, grade is Unacceptable.</t>
  </si>
  <si>
    <r>
      <t xml:space="preserve">Step </t>
    </r>
    <r>
      <rPr>
        <sz val="12"/>
        <color rgb="FFFF0000"/>
        <rFont val="Times New Roman"/>
        <family val="1"/>
      </rPr>
      <t>10</t>
    </r>
    <r>
      <rPr>
        <sz val="12"/>
        <color rgb="FF000000"/>
        <rFont val="Times New Roman"/>
        <family val="1"/>
      </rPr>
      <t>. Repeat for other stations in an embayment.  Review results to see if they make sense.</t>
    </r>
  </si>
  <si>
    <t>Step 11. Decide if any stations should be left out or not due to their locations, or whether the salt marsh scoring corrections should be applied.</t>
  </si>
  <si>
    <t>Step 12. For the Embayment status, if there is even 1 station with an Unacceptable grade, then the entire Embayment is graded as Unacceptable. If all stations in an embayment are graded as Acceptable, then that embayment is graded as Acceptable.</t>
  </si>
  <si>
    <t>Note:  Averaging of station scores within an embayment is not done. That was done in 2019 but the results were not used; instead the Acceptable-Unacceptable method of grading was used.</t>
  </si>
  <si>
    <t>&gt;65</t>
  </si>
  <si>
    <t>&lt;= 65</t>
  </si>
  <si>
    <t>2022 State of the Waters: Cape Cod</t>
  </si>
  <si>
    <t>Embayments</t>
  </si>
  <si>
    <t>Number</t>
  </si>
  <si>
    <t>% of Total</t>
  </si>
  <si>
    <t>Acceptable:</t>
  </si>
  <si>
    <t>Unacceptable:</t>
  </si>
  <si>
    <t>Total number of embayments with grades:</t>
  </si>
  <si>
    <t>Number of embayments with no data</t>
  </si>
  <si>
    <t>Total number of embayments:</t>
  </si>
  <si>
    <t>Embayment Stations</t>
  </si>
  <si>
    <t>Total number of stations with grades:</t>
  </si>
  <si>
    <t>Embayment</t>
  </si>
  <si>
    <t>Source</t>
  </si>
  <si>
    <t>2022 Embayment Status</t>
  </si>
  <si>
    <t>Allen Harbor</t>
  </si>
  <si>
    <t>Town of Harwich</t>
  </si>
  <si>
    <t>Barnstable Harbor</t>
  </si>
  <si>
    <t>Town of Barnstable</t>
  </si>
  <si>
    <t>Bass River</t>
  </si>
  <si>
    <t>Center for Coastal Studies</t>
  </si>
  <si>
    <t>Boat Meadow River</t>
  </si>
  <si>
    <t>Bournes Pond</t>
  </si>
  <si>
    <t>Buttermilk Bay</t>
  </si>
  <si>
    <t>Buzzards Bay Coalition</t>
  </si>
  <si>
    <t>Centerville River</t>
  </si>
  <si>
    <t>Falmouth Inner Harbor</t>
  </si>
  <si>
    <t>Fiddlers Cove</t>
  </si>
  <si>
    <t>Great Pond</t>
  </si>
  <si>
    <t>Green Pond</t>
  </si>
  <si>
    <t>Herring River (EA)</t>
  </si>
  <si>
    <t>Herring River (HA)</t>
  </si>
  <si>
    <t>Lewis Bay</t>
  </si>
  <si>
    <t>Little Namskaket Creek</t>
  </si>
  <si>
    <t>Town of Orleans</t>
  </si>
  <si>
    <t>Little Pond</t>
  </si>
  <si>
    <t>Little Sippewissett Marsh</t>
  </si>
  <si>
    <t>Megansett Harbor</t>
  </si>
  <si>
    <t>Namskaket Creek</t>
  </si>
  <si>
    <t>Nauset Marsh</t>
  </si>
  <si>
    <t>Oyster Pond (FA)</t>
  </si>
  <si>
    <t>Pamet Harbor</t>
  </si>
  <si>
    <t>Parkers River (YA)</t>
  </si>
  <si>
    <t>Phinneys Harbor, Eel Pond &amp; Back River</t>
  </si>
  <si>
    <t>Pleasant Bay</t>
  </si>
  <si>
    <t>Town of Chatham/Pleasant Bay Alliance</t>
  </si>
  <si>
    <t>Pocasset Harbor</t>
  </si>
  <si>
    <t>Pocasset River</t>
  </si>
  <si>
    <t>Popponesset Bay</t>
  </si>
  <si>
    <t>Provincetown Harbor</t>
  </si>
  <si>
    <t>Quissett Harbor</t>
  </si>
  <si>
    <t>Quivett Creek</t>
  </si>
  <si>
    <t>Rands Harbor</t>
  </si>
  <si>
    <t>Rock Harbor</t>
  </si>
  <si>
    <t>Rushy Marsh Pond</t>
  </si>
  <si>
    <t>Sandwich Harbor</t>
  </si>
  <si>
    <t>Saquetucket Harbor</t>
  </si>
  <si>
    <t>Scorton Harbor</t>
  </si>
  <si>
    <t>Sesuit Harbor</t>
  </si>
  <si>
    <t>Stage Harbor</t>
  </si>
  <si>
    <t>Town of Chatham</t>
  </si>
  <si>
    <t>Sulfur Springs/Bucks Creek</t>
  </si>
  <si>
    <t>Swan Pond River</t>
  </si>
  <si>
    <t>Taylor's Pond/Mill Creek</t>
  </si>
  <si>
    <t>Three Bays</t>
  </si>
  <si>
    <t>Barnstable Clean Water Coalition</t>
  </si>
  <si>
    <t>Waquoit Bay</t>
  </si>
  <si>
    <t>Waquoit Bay National Estuarine Research Reserve</t>
  </si>
  <si>
    <t>Wellfleet Harbor</t>
  </si>
  <si>
    <t>West Falmouth Harbor</t>
  </si>
  <si>
    <t>Wild Harbor</t>
  </si>
  <si>
    <t>Wychmere Harbor</t>
  </si>
  <si>
    <t>208 Embayments with no data:</t>
  </si>
  <si>
    <t>Chase Garden Creek (YA)</t>
  </si>
  <si>
    <t>Great Sippewissett Creek (FA)</t>
  </si>
  <si>
    <t>Hatches Harbor (PR)</t>
  </si>
  <si>
    <t>Red River (CH)</t>
  </si>
  <si>
    <t>Salt Pond (FA)</t>
  </si>
  <si>
    <t>Summary:</t>
  </si>
  <si>
    <t>ObjectID_1</t>
  </si>
  <si>
    <t>Station</t>
  </si>
  <si>
    <t>Site_Name</t>
  </si>
  <si>
    <t>Score 2021</t>
  </si>
  <si>
    <t>Change in Score</t>
  </si>
  <si>
    <t>No# Years</t>
  </si>
  <si>
    <t>Location</t>
  </si>
  <si>
    <t>Sampler</t>
  </si>
  <si>
    <t>note_omitted in 2021 SOTW; review after preliminary map</t>
  </si>
  <si>
    <t>North Prince's Cove</t>
  </si>
  <si>
    <t>2017-2021</t>
  </si>
  <si>
    <t>BCWC</t>
  </si>
  <si>
    <t>Warren's Cove</t>
  </si>
  <si>
    <t>North N. Bay</t>
  </si>
  <si>
    <t>South N. Bay</t>
  </si>
  <si>
    <t>South West Bay</t>
  </si>
  <si>
    <t>South West Bay - confirm</t>
  </si>
  <si>
    <t>South Cotuit Bay</t>
  </si>
  <si>
    <t>Site 13</t>
  </si>
  <si>
    <t>Cotuit Sentinel</t>
  </si>
  <si>
    <t>Site 18</t>
  </si>
  <si>
    <t>Rushy Marsh</t>
  </si>
  <si>
    <t>Site RM3</t>
  </si>
  <si>
    <t>Site RM4</t>
  </si>
  <si>
    <t>BB4</t>
  </si>
  <si>
    <t>Buzzard's Bay</t>
  </si>
  <si>
    <t>not listed in document that contains lat/lons- location is approximate</t>
  </si>
  <si>
    <t>Little Buttermilk Bay</t>
  </si>
  <si>
    <t>FC1N</t>
  </si>
  <si>
    <t>LSM1</t>
  </si>
  <si>
    <t>Little Sippewisset Marsh</t>
  </si>
  <si>
    <t>MG4</t>
  </si>
  <si>
    <t>SQ1N</t>
  </si>
  <si>
    <t>Squeteague Harbor</t>
  </si>
  <si>
    <t>EP3</t>
  </si>
  <si>
    <t>Back River</t>
  </si>
  <si>
    <t>EP2</t>
  </si>
  <si>
    <t>Eel Pond, Bourne</t>
  </si>
  <si>
    <t>PH2</t>
  </si>
  <si>
    <t>Phinneys Harbor</t>
  </si>
  <si>
    <t>HC2</t>
  </si>
  <si>
    <t>Hen Cove</t>
  </si>
  <si>
    <t>PC1</t>
  </si>
  <si>
    <t>Pocasset Harbor Inner</t>
  </si>
  <si>
    <t>PC3</t>
  </si>
  <si>
    <t>Pocasset Harbor Outer</t>
  </si>
  <si>
    <t>RB4</t>
  </si>
  <si>
    <t>Red Brook Harbor Inner</t>
  </si>
  <si>
    <t>RB2</t>
  </si>
  <si>
    <t>Red Brook Harbor Outer</t>
  </si>
  <si>
    <t>PR3</t>
  </si>
  <si>
    <t>QH2</t>
  </si>
  <si>
    <t>Quissett Harbor Inner</t>
  </si>
  <si>
    <t>QH1</t>
  </si>
  <si>
    <t>Quissett Harbor Outer</t>
  </si>
  <si>
    <t>RH1</t>
  </si>
  <si>
    <t>MAC1</t>
  </si>
  <si>
    <t>Mashapaquit Creek</t>
  </si>
  <si>
    <t>WF4N</t>
  </si>
  <si>
    <t>West Falmouth Harbor Head</t>
  </si>
  <si>
    <t>WF9N</t>
  </si>
  <si>
    <t>West Falmouth Harbor Outer</t>
  </si>
  <si>
    <t>WF1N</t>
  </si>
  <si>
    <t>West Falmouth Harbor Town Dock</t>
  </si>
  <si>
    <t>WF5N</t>
  </si>
  <si>
    <t>West Falmouth Mid-Harbor</t>
  </si>
  <si>
    <t>WF8</t>
  </si>
  <si>
    <t>West Falmouth Oyster Pond</t>
  </si>
  <si>
    <t>WF2</t>
  </si>
  <si>
    <t>West Falmouth Snug Harbor</t>
  </si>
  <si>
    <t>Potters Hole Pond</t>
  </si>
  <si>
    <t>WH1N</t>
  </si>
  <si>
    <t>Wild Harbor Inner</t>
  </si>
  <si>
    <t>WH3</t>
  </si>
  <si>
    <t>Wild Harbor Outer</t>
  </si>
  <si>
    <t>WH2</t>
  </si>
  <si>
    <t>Wild Harbor River</t>
  </si>
  <si>
    <t>524</t>
  </si>
  <si>
    <t>HAR-4</t>
  </si>
  <si>
    <t>Cape Cod</t>
  </si>
  <si>
    <t>CCS</t>
  </si>
  <si>
    <t>131</t>
  </si>
  <si>
    <t>Millway Beach</t>
  </si>
  <si>
    <t>505</t>
  </si>
  <si>
    <t>BR-7</t>
  </si>
  <si>
    <t>11.5</t>
  </si>
  <si>
    <t>Boat Meadow</t>
  </si>
  <si>
    <t>21.5</t>
  </si>
  <si>
    <t>First Encounter</t>
  </si>
  <si>
    <t>500</t>
  </si>
  <si>
    <t>B3</t>
  </si>
  <si>
    <t>1</t>
  </si>
  <si>
    <t>5N</t>
  </si>
  <si>
    <t>Cape Cod Bay</t>
  </si>
  <si>
    <t>2</t>
  </si>
  <si>
    <t>5S</t>
  </si>
  <si>
    <t>3</t>
  </si>
  <si>
    <t>6M</t>
  </si>
  <si>
    <t>4</t>
  </si>
  <si>
    <t>6S</t>
  </si>
  <si>
    <t>5</t>
  </si>
  <si>
    <t>7S</t>
  </si>
  <si>
    <t>6</t>
  </si>
  <si>
    <t>8M</t>
  </si>
  <si>
    <t>8</t>
  </si>
  <si>
    <t>9S</t>
  </si>
  <si>
    <t>15</t>
  </si>
  <si>
    <t>Canal</t>
  </si>
  <si>
    <t>new data to SOTW 2021</t>
  </si>
  <si>
    <t>502</t>
  </si>
  <si>
    <t>BCT-1</t>
  </si>
  <si>
    <t>503</t>
  </si>
  <si>
    <t>BCT-2</t>
  </si>
  <si>
    <t>518</t>
  </si>
  <si>
    <t>FHx</t>
  </si>
  <si>
    <t>521</t>
  </si>
  <si>
    <t>GT-5</t>
  </si>
  <si>
    <t>520</t>
  </si>
  <si>
    <t>G4</t>
  </si>
  <si>
    <t>129</t>
  </si>
  <si>
    <t>Cole Road Brook</t>
  </si>
  <si>
    <t>501</t>
  </si>
  <si>
    <t>BC-14 (Halls Creek)</t>
  </si>
  <si>
    <t>504</t>
  </si>
  <si>
    <t>BHY-3</t>
  </si>
  <si>
    <t>542</t>
  </si>
  <si>
    <t>Stewarts Creek</t>
  </si>
  <si>
    <t>107</t>
  </si>
  <si>
    <t>Little Namskaket</t>
  </si>
  <si>
    <t>Volunteer</t>
  </si>
  <si>
    <t>568</t>
  </si>
  <si>
    <t>LP-2</t>
  </si>
  <si>
    <t>108</t>
  </si>
  <si>
    <t>Namskaket (inner)</t>
  </si>
  <si>
    <t>52</t>
  </si>
  <si>
    <t>NTKS_10</t>
  </si>
  <si>
    <t>Nantucket Sound</t>
  </si>
  <si>
    <t>not an embayment</t>
  </si>
  <si>
    <t>53</t>
  </si>
  <si>
    <t>NTKS_13</t>
  </si>
  <si>
    <t>54</t>
  </si>
  <si>
    <t>NTKS_16</t>
  </si>
  <si>
    <t>60</t>
  </si>
  <si>
    <t>NTKS_14</t>
  </si>
  <si>
    <t>534</t>
  </si>
  <si>
    <t>OP-3</t>
  </si>
  <si>
    <t>25</t>
  </si>
  <si>
    <t>Inner Pamet Harbor</t>
  </si>
  <si>
    <t>117</t>
  </si>
  <si>
    <t>Pamet River</t>
  </si>
  <si>
    <t>536</t>
  </si>
  <si>
    <t>PR-2</t>
  </si>
  <si>
    <t>535</t>
  </si>
  <si>
    <t>PBh</t>
  </si>
  <si>
    <t>23</t>
  </si>
  <si>
    <t>Holiday Inn</t>
  </si>
  <si>
    <t>30</t>
  </si>
  <si>
    <t>MacMillan</t>
  </si>
  <si>
    <t>110</t>
  </si>
  <si>
    <t>Paines Creek</t>
  </si>
  <si>
    <t>128</t>
  </si>
  <si>
    <t>Quivet Marsh</t>
  </si>
  <si>
    <t>26.5</t>
  </si>
  <si>
    <t>Inner Rock Harbor</t>
  </si>
  <si>
    <t>39.5</t>
  </si>
  <si>
    <t>304</t>
  </si>
  <si>
    <t>RH-bend</t>
  </si>
  <si>
    <t>538</t>
  </si>
  <si>
    <t>RM-2</t>
  </si>
  <si>
    <t>101</t>
  </si>
  <si>
    <t>Boardwalk</t>
  </si>
  <si>
    <t>522</t>
  </si>
  <si>
    <t>HAR-2</t>
  </si>
  <si>
    <t>114</t>
  </si>
  <si>
    <t>Scorton</t>
  </si>
  <si>
    <t>27</t>
  </si>
  <si>
    <t>Inner Sesuit Harbor</t>
  </si>
  <si>
    <t>507</t>
  </si>
  <si>
    <t>CM-1A</t>
  </si>
  <si>
    <t>508</t>
  </si>
  <si>
    <t>CM-5A</t>
  </si>
  <si>
    <t>509</t>
  </si>
  <si>
    <t>CM-8</t>
  </si>
  <si>
    <t>543</t>
  </si>
  <si>
    <t>SWP-2</t>
  </si>
  <si>
    <t>506</t>
  </si>
  <si>
    <t>CM-10</t>
  </si>
  <si>
    <t>510</t>
  </si>
  <si>
    <t>Cotuit Bay</t>
  </si>
  <si>
    <t>532</t>
  </si>
  <si>
    <t>Narrows</t>
  </si>
  <si>
    <t>533</t>
  </si>
  <si>
    <t>North Bay</t>
  </si>
  <si>
    <t>551</t>
  </si>
  <si>
    <t>Warrens Cove</t>
  </si>
  <si>
    <t>seapit river/eel pond</t>
  </si>
  <si>
    <t>553</t>
  </si>
  <si>
    <t>West Bay</t>
  </si>
  <si>
    <t>waquoit bay</t>
  </si>
  <si>
    <t>119</t>
  </si>
  <si>
    <t>Pilgrim Lake East</t>
  </si>
  <si>
    <t>511</t>
  </si>
  <si>
    <t>Site 7 - CR-2</t>
  </si>
  <si>
    <t>2016-2020</t>
  </si>
  <si>
    <t>last years scores</t>
  </si>
  <si>
    <t>517</t>
  </si>
  <si>
    <t>Site 8 - ER-2</t>
  </si>
  <si>
    <t>526</t>
  </si>
  <si>
    <t>Site 3 - HPu</t>
  </si>
  <si>
    <t>527</t>
  </si>
  <si>
    <t>Site 4 - JHP</t>
  </si>
  <si>
    <t>537</t>
  </si>
  <si>
    <t>Site 5 - QRm</t>
  </si>
  <si>
    <t>552</t>
  </si>
  <si>
    <t>Site 10 - WBu/Metoxit</t>
  </si>
  <si>
    <t>564</t>
  </si>
  <si>
    <t>Site 1 - Seapit</t>
  </si>
  <si>
    <t>565</t>
  </si>
  <si>
    <t>Site 2 - WB north</t>
  </si>
  <si>
    <t>566</t>
  </si>
  <si>
    <t>Site 9 - WB south</t>
  </si>
  <si>
    <t>567</t>
  </si>
  <si>
    <t>Site 6 - Menauhant</t>
  </si>
  <si>
    <t>10</t>
  </si>
  <si>
    <t>Blackfish Creek</t>
  </si>
  <si>
    <t>22</t>
  </si>
  <si>
    <t>Great Island Channel</t>
  </si>
  <si>
    <t>28</t>
  </si>
  <si>
    <t>Inner Wellfleet Harbor</t>
  </si>
  <si>
    <t>42</t>
  </si>
  <si>
    <t>Sunken Meadow</t>
  </si>
  <si>
    <t>43</t>
  </si>
  <si>
    <t>105</t>
  </si>
  <si>
    <t>Herring River, Wellfleet</t>
  </si>
  <si>
    <t>138</t>
  </si>
  <si>
    <t>WH-5</t>
  </si>
  <si>
    <t>202</t>
  </si>
  <si>
    <t>Channel</t>
  </si>
  <si>
    <t>205</t>
  </si>
  <si>
    <t>Transect 2</t>
  </si>
  <si>
    <t>212</t>
  </si>
  <si>
    <t>DB-pipe, Mayo Creek</t>
  </si>
  <si>
    <t>523</t>
  </si>
  <si>
    <t>HAR-3</t>
  </si>
  <si>
    <t>PBA-1</t>
  </si>
  <si>
    <t>Chatham Harbor</t>
  </si>
  <si>
    <t>Pleasant Bay Alliance</t>
  </si>
  <si>
    <t>PBA-3</t>
  </si>
  <si>
    <t>Inner Ryder's Cove</t>
  </si>
  <si>
    <t>PBA-4</t>
  </si>
  <si>
    <t>Crows Pond</t>
  </si>
  <si>
    <t>PBA-5</t>
  </si>
  <si>
    <t>Muddy Creek</t>
  </si>
  <si>
    <t>PBA-5A</t>
  </si>
  <si>
    <t>Muddy Creek - Upper</t>
  </si>
  <si>
    <t>PBA-6</t>
  </si>
  <si>
    <t>Big Bay - SW</t>
  </si>
  <si>
    <t>PBA-8</t>
  </si>
  <si>
    <t>Big Bay - NE</t>
  </si>
  <si>
    <t>PBA-9</t>
  </si>
  <si>
    <t>Round Cove</t>
  </si>
  <si>
    <t>PBA-10</t>
  </si>
  <si>
    <t>Quanset Pond</t>
  </si>
  <si>
    <t>PBA-11</t>
  </si>
  <si>
    <t>Paw Wah Pond</t>
  </si>
  <si>
    <t>PBA-12</t>
  </si>
  <si>
    <t>Namequoit Point - South</t>
  </si>
  <si>
    <t>PBA-13</t>
  </si>
  <si>
    <t>Namequoit Point - North</t>
  </si>
  <si>
    <t>PBA-14</t>
  </si>
  <si>
    <t>Areys Pond</t>
  </si>
  <si>
    <t>PBA-15</t>
  </si>
  <si>
    <t>Kescayo Gansett Pond</t>
  </si>
  <si>
    <t>PBA-16</t>
  </si>
  <si>
    <t>Pochet-mouth</t>
  </si>
  <si>
    <t>PBA-19</t>
  </si>
  <si>
    <t>Strong Island - NE</t>
  </si>
  <si>
    <t>PBA-20</t>
  </si>
  <si>
    <t>Nickerson's Neck</t>
  </si>
  <si>
    <t>PBA-21</t>
  </si>
  <si>
    <t>Little Pleasant Bay</t>
  </si>
  <si>
    <t>WMO-3</t>
  </si>
  <si>
    <t>WMO-5</t>
  </si>
  <si>
    <t>Pochet-Upper</t>
  </si>
  <si>
    <t>WMO-6</t>
  </si>
  <si>
    <t>Namequoit River-Upper</t>
  </si>
  <si>
    <t>WMO-8</t>
  </si>
  <si>
    <t>Lower River</t>
  </si>
  <si>
    <t>WMO-10</t>
  </si>
  <si>
    <t>Meetinghouse-Rattles dock</t>
  </si>
  <si>
    <t>WMO-12</t>
  </si>
  <si>
    <t>Little Quanset Pond</t>
  </si>
  <si>
    <t>CM-13</t>
  </si>
  <si>
    <t>Outer Ryder's Cove</t>
  </si>
  <si>
    <t>Chatham</t>
  </si>
  <si>
    <t>BM1</t>
  </si>
  <si>
    <t>BARNSTABLE HARBOR</t>
  </si>
  <si>
    <t>BM2</t>
  </si>
  <si>
    <t>BM3</t>
  </si>
  <si>
    <t>BM10</t>
  </si>
  <si>
    <t>CALVES PASTURE</t>
  </si>
  <si>
    <t>BM11</t>
  </si>
  <si>
    <t>SPRING CREEK</t>
  </si>
  <si>
    <t>BM12</t>
  </si>
  <si>
    <t>SCORTON CREEK</t>
  </si>
  <si>
    <t>BM13</t>
  </si>
  <si>
    <t>MC1</t>
  </si>
  <si>
    <t>MILL CREEK</t>
  </si>
  <si>
    <t>MC2</t>
  </si>
  <si>
    <t>BC10</t>
  </si>
  <si>
    <t>EAST BAY</t>
  </si>
  <si>
    <t>BH1</t>
  </si>
  <si>
    <t>LEWIS BAY</t>
  </si>
  <si>
    <t>BH2</t>
  </si>
  <si>
    <t>BH3</t>
  </si>
  <si>
    <t>BH4</t>
  </si>
  <si>
    <t>SNOW'S CREEK</t>
  </si>
  <si>
    <t>BH7</t>
  </si>
  <si>
    <t>STEWART'S CREEK</t>
  </si>
  <si>
    <t>BC14</t>
  </si>
  <si>
    <t>HALLS CREEK</t>
  </si>
  <si>
    <t>BC15</t>
  </si>
  <si>
    <t>CM-7</t>
  </si>
  <si>
    <t>CM-1</t>
  </si>
  <si>
    <t>Oyster Pond</t>
  </si>
  <si>
    <t>Oyster Pond-Outer</t>
  </si>
  <si>
    <t>CM-3</t>
  </si>
  <si>
    <t>Outer Stage Harbor</t>
  </si>
  <si>
    <t>CM-4</t>
  </si>
  <si>
    <t>Inner Stage Harbor</t>
  </si>
  <si>
    <t>CM-5</t>
  </si>
  <si>
    <t>Mill Pond - Inner</t>
  </si>
  <si>
    <t>Mill Pond - Outer</t>
  </si>
  <si>
    <t>Upper Bucks Creek</t>
  </si>
  <si>
    <t xml:space="preserve">CM-12 </t>
  </si>
  <si>
    <t>Lower Cockle Cove Creek</t>
  </si>
  <si>
    <t xml:space="preserve">CM-10 </t>
  </si>
  <si>
    <t>Taylors Pond</t>
  </si>
  <si>
    <t>WMO39</t>
  </si>
  <si>
    <t>Town of Eastham</t>
  </si>
  <si>
    <t>Nausset Marsh</t>
  </si>
  <si>
    <t>Eastham</t>
  </si>
  <si>
    <t>HAR4</t>
  </si>
  <si>
    <t>ALLENS HARBOR MARINA</t>
  </si>
  <si>
    <t>2016-2019, 2021</t>
  </si>
  <si>
    <t>HAR4A</t>
  </si>
  <si>
    <t>ALLEN HULSE PT</t>
  </si>
  <si>
    <t>HAR5</t>
  </si>
  <si>
    <t>ALLENS HARBOR CREEK</t>
  </si>
  <si>
    <t>HAR7</t>
  </si>
  <si>
    <t>HERRING RIVER 7 - 28 BRIDGE</t>
  </si>
  <si>
    <t>HAR2</t>
  </si>
  <si>
    <t>SAQUATUCKET HARBOR</t>
  </si>
  <si>
    <t>HAR2A</t>
  </si>
  <si>
    <t>WYCHMERE OUTER HARBOR</t>
  </si>
  <si>
    <t>HAR3</t>
  </si>
  <si>
    <t>WYCHMERE HARBOR</t>
  </si>
  <si>
    <t>WMO25</t>
  </si>
  <si>
    <t>WMO26</t>
  </si>
  <si>
    <t>WMO27</t>
  </si>
  <si>
    <t>WMO28</t>
  </si>
  <si>
    <t>Towns of Eastham and Orleans</t>
  </si>
  <si>
    <t>Eastham/Orleans</t>
  </si>
  <si>
    <t>WMO29</t>
  </si>
  <si>
    <t>WMO30</t>
  </si>
  <si>
    <t>WMO31</t>
  </si>
  <si>
    <t>WMO32</t>
  </si>
  <si>
    <t>WMO33</t>
  </si>
  <si>
    <t>WMO34</t>
  </si>
  <si>
    <t>WMO35</t>
  </si>
  <si>
    <t>WMO36</t>
  </si>
  <si>
    <t>WMO37</t>
  </si>
  <si>
    <t>WMO38</t>
  </si>
  <si>
    <t>WMO15</t>
  </si>
  <si>
    <t>WMO19</t>
  </si>
  <si>
    <t>Seapit River </t>
  </si>
  <si>
    <t>Waqoit Bay</t>
  </si>
  <si>
    <t>North Basin-WB* </t>
  </si>
  <si>
    <t>Hamblin Pond </t>
  </si>
  <si>
    <t>Jehu Pond </t>
  </si>
  <si>
    <t>Quashnet River </t>
  </si>
  <si>
    <t>Menauhant  </t>
  </si>
  <si>
    <t>Childs River </t>
  </si>
  <si>
    <t>Eel River </t>
  </si>
  <si>
    <t>South Basin-WB* </t>
  </si>
  <si>
    <t>Status:</t>
  </si>
  <si>
    <t>Total number:</t>
  </si>
  <si>
    <t>Status of Coastal Embayments</t>
  </si>
  <si>
    <t>Status of Coastal Stations and Embayments</t>
  </si>
  <si>
    <t>Station Score 2022</t>
  </si>
  <si>
    <t>APCC Station Status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</si>
</sst>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mm/dd/yy"/>
  </numFmts>
  <fonts count="45" x14ac:knownFonts="1">
    <font>
      <sz val="11"/>
      <color theme="1"/>
      <name val="Calibri"/>
      <family val="2"/>
      <scheme val="minor"/>
    </font>
    <font>
      <sz val="12"/>
      <color theme="1"/>
      <name val="Calibri"/>
      <family val="2"/>
      <scheme val="minor"/>
    </font>
    <font>
      <b/>
      <sz val="11"/>
      <color rgb="FF000000"/>
      <name val="Calibri"/>
      <family val="2"/>
    </font>
    <font>
      <sz val="11"/>
      <color rgb="FF000000"/>
      <name val="Calibri"/>
      <family val="2"/>
    </font>
    <font>
      <sz val="11"/>
      <color theme="1"/>
      <name val="Calibri"/>
      <family val="2"/>
      <scheme val="minor"/>
    </font>
    <font>
      <b/>
      <sz val="12"/>
      <color theme="1"/>
      <name val="Calibri"/>
      <family val="2"/>
      <scheme val="minor"/>
    </font>
    <font>
      <sz val="11"/>
      <color rgb="FF000000"/>
      <name val="Calibri"/>
      <family val="2"/>
      <scheme val="minor"/>
    </font>
    <font>
      <b/>
      <sz val="12"/>
      <name val="Times New Roman"/>
      <family val="1"/>
    </font>
    <font>
      <sz val="12"/>
      <name val="Times New Roman"/>
      <family val="1"/>
    </font>
    <font>
      <sz val="10"/>
      <name val="Calibri"/>
      <family val="2"/>
      <scheme val="minor"/>
    </font>
    <font>
      <sz val="12"/>
      <color rgb="FF000000"/>
      <name val="Calibri"/>
      <family val="2"/>
      <scheme val="minor"/>
    </font>
    <font>
      <b/>
      <sz val="12"/>
      <color rgb="FF000000"/>
      <name val="Calibri"/>
      <family val="2"/>
      <scheme val="minor"/>
    </font>
    <font>
      <vertAlign val="subscript"/>
      <sz val="12"/>
      <name val="Times New Roman"/>
      <family val="1"/>
    </font>
    <font>
      <sz val="11"/>
      <color rgb="FFFF0000"/>
      <name val="Calibri"/>
      <family val="2"/>
      <scheme val="minor"/>
    </font>
    <font>
      <sz val="11"/>
      <name val="Times New Roman"/>
      <family val="1"/>
    </font>
    <font>
      <b/>
      <sz val="11"/>
      <color rgb="FF000000"/>
      <name val="Calibri"/>
      <family val="2"/>
      <scheme val="minor"/>
    </font>
    <font>
      <b/>
      <sz val="11"/>
      <color rgb="FFFF0000"/>
      <name val="Calibri"/>
      <family val="2"/>
      <scheme val="minor"/>
    </font>
    <font>
      <sz val="12"/>
      <color rgb="FFFF0000"/>
      <name val="Times New Roman"/>
      <family val="1"/>
    </font>
    <font>
      <b/>
      <sz val="11"/>
      <color theme="1"/>
      <name val="Calibri"/>
      <family val="2"/>
      <scheme val="minor"/>
    </font>
    <font>
      <sz val="10"/>
      <color theme="1"/>
      <name val="Calibri"/>
      <family val="2"/>
      <scheme val="minor"/>
    </font>
    <font>
      <b/>
      <sz val="12"/>
      <color theme="1"/>
      <name val="Times New Roman"/>
      <family val="1"/>
    </font>
    <font>
      <sz val="12"/>
      <color theme="1"/>
      <name val="Times New Roman"/>
      <family val="1"/>
    </font>
    <font>
      <sz val="11"/>
      <name val="Calibri"/>
      <family val="2"/>
      <scheme val="minor"/>
    </font>
    <font>
      <sz val="11"/>
      <color theme="1"/>
      <name val="Calibri"/>
      <family val="2"/>
    </font>
    <font>
      <sz val="12"/>
      <name val="Calibri"/>
      <family val="2"/>
      <scheme val="minor"/>
    </font>
    <font>
      <b/>
      <sz val="12"/>
      <name val="Calibri"/>
      <family val="2"/>
      <scheme val="minor"/>
    </font>
    <font>
      <sz val="10"/>
      <name val="Arial"/>
      <family val="2"/>
    </font>
    <font>
      <sz val="10"/>
      <name val="Times New Roman"/>
      <family val="1"/>
    </font>
    <font>
      <sz val="8"/>
      <name val="Times New Roman"/>
      <family val="1"/>
    </font>
    <font>
      <b/>
      <sz val="14"/>
      <name val="Times New Roman"/>
      <family val="1"/>
    </font>
    <font>
      <sz val="12"/>
      <name val="Arial"/>
      <family val="2"/>
    </font>
    <font>
      <sz val="9"/>
      <name val="Times New Roman"/>
      <family val="1"/>
    </font>
    <font>
      <sz val="12"/>
      <color indexed="72"/>
      <name val="Arial"/>
      <family val="2"/>
    </font>
    <font>
      <sz val="12"/>
      <color rgb="FF000000"/>
      <name val="Times New Roman"/>
      <family val="1"/>
    </font>
    <font>
      <u/>
      <sz val="12"/>
      <color rgb="FF000000"/>
      <name val="Times New Roman"/>
      <family val="1"/>
    </font>
    <font>
      <b/>
      <sz val="12"/>
      <color rgb="FF000000"/>
      <name val="Times New Roman"/>
      <family val="1"/>
    </font>
    <font>
      <sz val="9"/>
      <color rgb="FF000000"/>
      <name val="Segoe UI"/>
      <family val="2"/>
    </font>
    <font>
      <sz val="9"/>
      <name val="Segoe UI"/>
      <family val="2"/>
    </font>
    <font>
      <sz val="11"/>
      <color rgb="FF000000"/>
      <name val="Segoe UI"/>
      <family val="2"/>
    </font>
    <font>
      <sz val="11"/>
      <name val="Segoe UI"/>
      <family val="2"/>
    </font>
    <font>
      <sz val="12"/>
      <color rgb="FFFF0000"/>
      <name val="Calibri"/>
      <family val="2"/>
      <scheme val="minor"/>
    </font>
    <font>
      <b/>
      <sz val="12"/>
      <color theme="1"/>
      <name val="Arial"/>
      <family val="2"/>
    </font>
    <font>
      <sz val="12"/>
      <color theme="1"/>
      <name val="Arial"/>
      <family val="2"/>
    </font>
    <font>
      <sz val="11"/>
      <color theme="1"/>
      <name val="Arial"/>
      <family val="2"/>
    </font>
    <font>
      <b/>
      <sz val="12"/>
      <name val="Arial"/>
      <family val="2"/>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rgb="FFFFFF00"/>
        <bgColor rgb="FF000000"/>
      </patternFill>
    </fill>
    <fill>
      <patternFill patternType="solid">
        <fgColor rgb="FFFFFF00"/>
        <bgColor indexed="64"/>
      </patternFill>
    </fill>
    <fill>
      <patternFill patternType="solid">
        <fgColor rgb="FFDDEBF7"/>
        <bgColor rgb="FF000000"/>
      </patternFill>
    </fill>
    <fill>
      <patternFill patternType="solid">
        <fgColor indexed="26"/>
        <bgColor indexed="8"/>
      </patternFill>
    </fill>
  </fills>
  <borders count="22">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style="thick">
        <color indexed="64"/>
      </top>
      <bottom/>
      <diagonal/>
    </border>
    <border>
      <left style="thin">
        <color rgb="FFD0D7E5"/>
      </left>
      <right style="thin">
        <color rgb="FFD0D7E5"/>
      </right>
      <top/>
      <bottom style="thin">
        <color rgb="FFD0D7E5"/>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auto="1"/>
      </bottom>
      <diagonal/>
    </border>
    <border>
      <left/>
      <right style="thin">
        <color rgb="FF000000"/>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rgb="FF000000"/>
      </right>
      <top/>
      <bottom/>
      <diagonal/>
    </border>
    <border>
      <left style="thin">
        <color rgb="FFC0C0C0"/>
      </left>
      <right style="thin">
        <color auto="1"/>
      </right>
      <top/>
      <bottom style="thin">
        <color rgb="FFC0C0C0"/>
      </bottom>
      <diagonal/>
    </border>
    <border>
      <left style="thin">
        <color rgb="FFC0C0C0"/>
      </left>
      <right style="thin">
        <color auto="1"/>
      </right>
      <top style="thin">
        <color rgb="FFC0C0C0"/>
      </top>
      <bottom style="thin">
        <color rgb="FFC0C0C0"/>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6">
    <xf numFmtId="0" fontId="0" fillId="0" borderId="0"/>
    <xf numFmtId="0" fontId="1" fillId="3" borderId="0"/>
    <xf numFmtId="0" fontId="4" fillId="3" borderId="0"/>
    <xf numFmtId="0" fontId="26" fillId="3" borderId="0">
      <alignment vertical="top"/>
    </xf>
    <xf numFmtId="0" fontId="26" fillId="3" borderId="0"/>
    <xf numFmtId="0" fontId="4" fillId="3" borderId="0"/>
  </cellStyleXfs>
  <cellXfs count="202">
    <xf numFmtId="0" fontId="0" fillId="0" borderId="0" xfId="0"/>
    <xf numFmtId="0" fontId="2" fillId="2" borderId="1" xfId="0" applyFont="1" applyFill="1" applyBorder="1" applyAlignment="1">
      <alignment horizontal="center" vertical="center"/>
    </xf>
    <xf numFmtId="0" fontId="6" fillId="0" borderId="0" xfId="0" applyFont="1"/>
    <xf numFmtId="0" fontId="7" fillId="0" borderId="0" xfId="0" applyFont="1"/>
    <xf numFmtId="0" fontId="8" fillId="0" borderId="0" xfId="0" applyFont="1"/>
    <xf numFmtId="0" fontId="13" fillId="0" borderId="0" xfId="0" applyFont="1"/>
    <xf numFmtId="0" fontId="15" fillId="0" borderId="0" xfId="0" applyFont="1"/>
    <xf numFmtId="0" fontId="17" fillId="0" borderId="0" xfId="0" applyFont="1"/>
    <xf numFmtId="0" fontId="9" fillId="0" borderId="0" xfId="0" applyFont="1"/>
    <xf numFmtId="1" fontId="0" fillId="0" borderId="0" xfId="0" applyNumberFormat="1"/>
    <xf numFmtId="4" fontId="0" fillId="0" borderId="0" xfId="0" applyNumberFormat="1"/>
    <xf numFmtId="164" fontId="0" fillId="0" borderId="0" xfId="0" applyNumberFormat="1"/>
    <xf numFmtId="165" fontId="0" fillId="0" borderId="0" xfId="0" applyNumberFormat="1"/>
    <xf numFmtId="2" fontId="0" fillId="0" borderId="0" xfId="0" applyNumberFormat="1"/>
    <xf numFmtId="0" fontId="18" fillId="0" borderId="0" xfId="0" applyFont="1"/>
    <xf numFmtId="0" fontId="18" fillId="0" borderId="0" xfId="0" applyFont="1" applyAlignment="1">
      <alignment wrapText="1"/>
    </xf>
    <xf numFmtId="0" fontId="0" fillId="0" borderId="0" xfId="0" applyAlignment="1">
      <alignment wrapText="1"/>
    </xf>
    <xf numFmtId="164" fontId="18" fillId="0" borderId="0" xfId="0" applyNumberFormat="1" applyFont="1"/>
    <xf numFmtId="165" fontId="13" fillId="0" borderId="0" xfId="0" applyNumberFormat="1" applyFont="1"/>
    <xf numFmtId="0" fontId="0" fillId="5" borderId="0" xfId="0" applyFill="1"/>
    <xf numFmtId="165" fontId="0" fillId="5" borderId="0" xfId="0" applyNumberFormat="1" applyFill="1"/>
    <xf numFmtId="2" fontId="0" fillId="5" borderId="0" xfId="0" applyNumberFormat="1" applyFill="1"/>
    <xf numFmtId="165" fontId="18" fillId="0" borderId="0" xfId="0" applyNumberFormat="1" applyFont="1"/>
    <xf numFmtId="0" fontId="18" fillId="5" borderId="0" xfId="0" applyFont="1" applyFill="1"/>
    <xf numFmtId="165" fontId="18" fillId="5" borderId="0" xfId="0" applyNumberFormat="1" applyFont="1" applyFill="1"/>
    <xf numFmtId="0" fontId="16" fillId="0" borderId="0" xfId="0" applyFont="1"/>
    <xf numFmtId="2" fontId="0" fillId="0" borderId="0" xfId="0" applyNumberFormat="1" applyAlignment="1">
      <alignment wrapText="1"/>
    </xf>
    <xf numFmtId="0" fontId="4" fillId="0" borderId="0" xfId="0" applyFont="1"/>
    <xf numFmtId="0" fontId="19" fillId="0" borderId="0" xfId="0" applyFont="1" applyAlignment="1">
      <alignment horizontal="center"/>
    </xf>
    <xf numFmtId="0" fontId="10" fillId="0" borderId="0" xfId="0" applyFont="1" applyAlignment="1">
      <alignment horizontal="center" wrapText="1"/>
    </xf>
    <xf numFmtId="0" fontId="11" fillId="0" borderId="3" xfId="0" applyFont="1" applyBorder="1" applyAlignment="1">
      <alignment horizontal="center" wrapText="1"/>
    </xf>
    <xf numFmtId="0" fontId="10" fillId="0" borderId="0" xfId="0" applyFont="1" applyAlignment="1">
      <alignment wrapText="1"/>
    </xf>
    <xf numFmtId="0" fontId="5" fillId="0" borderId="0" xfId="0" applyFont="1" applyAlignment="1">
      <alignment wrapText="1"/>
    </xf>
    <xf numFmtId="0" fontId="11" fillId="0" borderId="0" xfId="0" applyFont="1" applyAlignment="1">
      <alignment horizontal="center" wrapText="1"/>
    </xf>
    <xf numFmtId="0" fontId="11" fillId="0" borderId="0" xfId="0" applyFont="1" applyAlignment="1">
      <alignment wrapText="1"/>
    </xf>
    <xf numFmtId="0" fontId="9" fillId="0" borderId="0" xfId="0" applyFont="1" applyAlignment="1">
      <alignment wrapText="1"/>
    </xf>
    <xf numFmtId="0" fontId="10" fillId="0" borderId="0" xfId="0" applyFont="1"/>
    <xf numFmtId="164" fontId="10" fillId="0" borderId="0" xfId="0" applyNumberFormat="1" applyFont="1"/>
    <xf numFmtId="164" fontId="9" fillId="0" borderId="0" xfId="0" applyNumberFormat="1" applyFont="1"/>
    <xf numFmtId="0" fontId="20" fillId="5" borderId="0" xfId="0" applyFont="1" applyFill="1"/>
    <xf numFmtId="0" fontId="4" fillId="5" borderId="0" xfId="0" applyFont="1" applyFill="1"/>
    <xf numFmtId="165" fontId="8" fillId="5" borderId="0" xfId="0" applyNumberFormat="1" applyFont="1" applyFill="1" applyAlignment="1">
      <alignment horizontal="right"/>
    </xf>
    <xf numFmtId="165" fontId="7" fillId="5" borderId="0" xfId="0" applyNumberFormat="1" applyFont="1" applyFill="1" applyAlignment="1">
      <alignment horizontal="right"/>
    </xf>
    <xf numFmtId="0" fontId="5" fillId="0" borderId="0" xfId="0" applyFont="1"/>
    <xf numFmtId="0" fontId="7" fillId="5" borderId="0" xfId="0" applyFont="1" applyFill="1" applyAlignment="1">
      <alignment horizontal="right"/>
    </xf>
    <xf numFmtId="0" fontId="8" fillId="5" borderId="0" xfId="0" applyFont="1" applyFill="1" applyAlignment="1">
      <alignment horizontal="right"/>
    </xf>
    <xf numFmtId="0" fontId="8" fillId="0" borderId="0" xfId="0" applyFont="1" applyAlignment="1">
      <alignment horizontal="left"/>
    </xf>
    <xf numFmtId="165" fontId="8" fillId="0" borderId="0" xfId="0" applyNumberFormat="1" applyFont="1"/>
    <xf numFmtId="2" fontId="8" fillId="5" borderId="0" xfId="0" applyNumberFormat="1" applyFont="1" applyFill="1" applyAlignment="1">
      <alignment horizontal="right"/>
    </xf>
    <xf numFmtId="2" fontId="21" fillId="5" borderId="0" xfId="0" applyNumberFormat="1" applyFont="1" applyFill="1" applyAlignment="1">
      <alignment horizontal="right"/>
    </xf>
    <xf numFmtId="0" fontId="4" fillId="0" borderId="0" xfId="0" applyFont="1" applyAlignment="1">
      <alignment horizontal="right"/>
    </xf>
    <xf numFmtId="49" fontId="4" fillId="0" borderId="0" xfId="0" applyNumberFormat="1" applyFont="1"/>
    <xf numFmtId="49" fontId="13" fillId="0" borderId="0" xfId="0" applyNumberFormat="1" applyFont="1" applyAlignment="1">
      <alignment wrapText="1"/>
    </xf>
    <xf numFmtId="0" fontId="14" fillId="0" borderId="0" xfId="0" applyFont="1" applyAlignment="1">
      <alignment horizontal="left"/>
    </xf>
    <xf numFmtId="165" fontId="14" fillId="0" borderId="0" xfId="0" applyNumberFormat="1" applyFont="1"/>
    <xf numFmtId="0" fontId="14" fillId="0" borderId="0" xfId="0" applyFont="1"/>
    <xf numFmtId="0" fontId="5" fillId="5" borderId="0" xfId="0" applyFont="1" applyFill="1"/>
    <xf numFmtId="165" fontId="8" fillId="5" borderId="0" xfId="0" applyNumberFormat="1" applyFont="1" applyFill="1"/>
    <xf numFmtId="0" fontId="21" fillId="0" borderId="0" xfId="0" applyFont="1"/>
    <xf numFmtId="165" fontId="5" fillId="0" borderId="0" xfId="0" applyNumberFormat="1" applyFont="1"/>
    <xf numFmtId="165" fontId="17" fillId="0" borderId="0" xfId="0" applyNumberFormat="1" applyFont="1"/>
    <xf numFmtId="165" fontId="5" fillId="5" borderId="0" xfId="0" applyNumberFormat="1" applyFont="1" applyFill="1"/>
    <xf numFmtId="0" fontId="6" fillId="0" borderId="0" xfId="0" applyFont="1" applyAlignment="1">
      <alignment horizontal="left" vertical="center" wrapText="1"/>
    </xf>
    <xf numFmtId="0" fontId="0" fillId="3" borderId="0" xfId="0" applyFill="1"/>
    <xf numFmtId="165" fontId="0" fillId="0" borderId="6" xfId="0" applyNumberFormat="1" applyBorder="1"/>
    <xf numFmtId="165" fontId="0" fillId="0" borderId="7" xfId="0" applyNumberFormat="1" applyBorder="1"/>
    <xf numFmtId="165" fontId="0" fillId="0" borderId="8" xfId="0" applyNumberFormat="1" applyBorder="1"/>
    <xf numFmtId="164" fontId="9" fillId="0" borderId="5" xfId="0" applyNumberFormat="1" applyFont="1" applyBorder="1"/>
    <xf numFmtId="0" fontId="0" fillId="0" borderId="6" xfId="0" applyBorder="1"/>
    <xf numFmtId="4" fontId="0" fillId="0" borderId="8" xfId="0" applyNumberFormat="1" applyBorder="1"/>
    <xf numFmtId="164" fontId="9" fillId="0" borderId="9" xfId="0" applyNumberFormat="1" applyFont="1" applyBorder="1"/>
    <xf numFmtId="0" fontId="0" fillId="0" borderId="10" xfId="0" applyBorder="1"/>
    <xf numFmtId="0" fontId="1" fillId="3" borderId="0" xfId="1"/>
    <xf numFmtId="0" fontId="11" fillId="3" borderId="0" xfId="1" applyFont="1" applyAlignment="1">
      <alignment horizontal="left" wrapText="1"/>
    </xf>
    <xf numFmtId="0" fontId="11" fillId="3" borderId="0" xfId="1" applyFont="1" applyAlignment="1">
      <alignment horizontal="left"/>
    </xf>
    <xf numFmtId="165" fontId="10" fillId="3" borderId="0" xfId="1" applyNumberFormat="1" applyFont="1" applyAlignment="1">
      <alignment horizontal="left" wrapText="1"/>
    </xf>
    <xf numFmtId="0" fontId="10" fillId="3" borderId="0" xfId="1" applyFont="1" applyAlignment="1">
      <alignment horizontal="left" wrapText="1"/>
    </xf>
    <xf numFmtId="0" fontId="10" fillId="3" borderId="0" xfId="1" applyFont="1" applyAlignment="1">
      <alignment horizontal="left"/>
    </xf>
    <xf numFmtId="0" fontId="10" fillId="4" borderId="0" xfId="1" applyFont="1" applyFill="1" applyAlignment="1">
      <alignment horizontal="left" wrapText="1"/>
    </xf>
    <xf numFmtId="0" fontId="10" fillId="4" borderId="11" xfId="1" applyFont="1" applyFill="1" applyBorder="1" applyAlignment="1">
      <alignment horizontal="left" wrapText="1"/>
    </xf>
    <xf numFmtId="165" fontId="24" fillId="3" borderId="0" xfId="1" applyNumberFormat="1" applyFont="1" applyAlignment="1">
      <alignment horizontal="left"/>
    </xf>
    <xf numFmtId="0" fontId="24" fillId="3" borderId="0" xfId="1" applyFont="1" applyAlignment="1">
      <alignment horizontal="left"/>
    </xf>
    <xf numFmtId="2" fontId="24" fillId="3" borderId="0" xfId="1" applyNumberFormat="1" applyFont="1" applyAlignment="1">
      <alignment horizontal="left"/>
    </xf>
    <xf numFmtId="165" fontId="25" fillId="3" borderId="0" xfId="1" applyNumberFormat="1" applyFont="1" applyAlignment="1">
      <alignment horizontal="left"/>
    </xf>
    <xf numFmtId="0" fontId="26" fillId="3" borderId="0" xfId="1" applyFont="1"/>
    <xf numFmtId="165" fontId="26" fillId="3" borderId="14" xfId="1" applyNumberFormat="1" applyFont="1" applyBorder="1"/>
    <xf numFmtId="165" fontId="26" fillId="3" borderId="0" xfId="1" applyNumberFormat="1" applyFont="1"/>
    <xf numFmtId="165" fontId="27" fillId="3" borderId="0" xfId="1" applyNumberFormat="1" applyFont="1"/>
    <xf numFmtId="165" fontId="27" fillId="3" borderId="0" xfId="1" applyNumberFormat="1" applyFont="1" applyProtection="1">
      <protection locked="0"/>
    </xf>
    <xf numFmtId="0" fontId="27" fillId="3" borderId="0" xfId="1" applyFont="1" applyProtection="1">
      <protection locked="0"/>
    </xf>
    <xf numFmtId="0" fontId="27" fillId="3" borderId="15" xfId="1" applyFont="1" applyBorder="1" applyAlignment="1" applyProtection="1">
      <alignment horizontal="left"/>
      <protection locked="0"/>
    </xf>
    <xf numFmtId="0" fontId="27" fillId="3" borderId="15" xfId="1" applyFont="1" applyBorder="1" applyProtection="1">
      <protection locked="0"/>
    </xf>
    <xf numFmtId="165" fontId="28" fillId="3" borderId="14" xfId="1" applyNumberFormat="1" applyFont="1" applyBorder="1"/>
    <xf numFmtId="165" fontId="28" fillId="3" borderId="0" xfId="1" applyNumberFormat="1" applyFont="1"/>
    <xf numFmtId="0" fontId="28" fillId="3" borderId="0" xfId="1" applyFont="1" applyProtection="1">
      <protection locked="0"/>
    </xf>
    <xf numFmtId="0" fontId="28" fillId="3" borderId="15" xfId="1" applyFont="1" applyBorder="1" applyProtection="1">
      <protection locked="0"/>
    </xf>
    <xf numFmtId="165" fontId="26" fillId="3" borderId="17" xfId="1" applyNumberFormat="1" applyFont="1" applyBorder="1"/>
    <xf numFmtId="0" fontId="26" fillId="3" borderId="0" xfId="1" applyFont="1" applyProtection="1">
      <protection locked="0"/>
    </xf>
    <xf numFmtId="0" fontId="7" fillId="3" borderId="15" xfId="1" applyFont="1" applyBorder="1" applyProtection="1">
      <protection locked="0"/>
    </xf>
    <xf numFmtId="165" fontId="26" fillId="3" borderId="18" xfId="1" applyNumberFormat="1" applyFont="1" applyBorder="1"/>
    <xf numFmtId="0" fontId="7" fillId="3" borderId="14" xfId="1" applyFont="1" applyBorder="1"/>
    <xf numFmtId="0" fontId="7" fillId="3" borderId="0" xfId="1" applyFont="1"/>
    <xf numFmtId="0" fontId="7" fillId="3" borderId="0" xfId="1" applyFont="1" applyProtection="1">
      <protection locked="0"/>
    </xf>
    <xf numFmtId="0" fontId="26" fillId="3" borderId="15" xfId="1" applyFont="1" applyBorder="1" applyProtection="1">
      <protection locked="0"/>
    </xf>
    <xf numFmtId="0" fontId="26" fillId="3" borderId="14" xfId="1" applyFont="1" applyBorder="1"/>
    <xf numFmtId="0" fontId="26" fillId="3" borderId="19" xfId="1" applyFont="1" applyBorder="1"/>
    <xf numFmtId="0" fontId="26" fillId="3" borderId="20" xfId="1" applyFont="1" applyBorder="1"/>
    <xf numFmtId="0" fontId="29" fillId="3" borderId="20" xfId="1" applyFont="1" applyBorder="1"/>
    <xf numFmtId="0" fontId="26" fillId="3" borderId="20" xfId="1" applyFont="1" applyBorder="1" applyProtection="1">
      <protection locked="0"/>
    </xf>
    <xf numFmtId="0" fontId="26" fillId="3" borderId="21" xfId="1" applyFont="1" applyBorder="1" applyProtection="1">
      <protection locked="0"/>
    </xf>
    <xf numFmtId="0" fontId="14" fillId="3" borderId="15" xfId="1" applyFont="1" applyBorder="1" applyProtection="1">
      <protection locked="0"/>
    </xf>
    <xf numFmtId="0" fontId="8" fillId="3" borderId="0" xfId="1" applyFont="1"/>
    <xf numFmtId="0" fontId="30" fillId="3" borderId="0" xfId="1" applyFont="1"/>
    <xf numFmtId="0" fontId="5" fillId="3" borderId="0" xfId="1" applyFont="1"/>
    <xf numFmtId="165" fontId="7" fillId="3" borderId="0" xfId="1" applyNumberFormat="1" applyFont="1"/>
    <xf numFmtId="165" fontId="8" fillId="3" borderId="0" xfId="1" applyNumberFormat="1" applyFont="1" applyAlignment="1">
      <alignment horizontal="right"/>
    </xf>
    <xf numFmtId="165" fontId="8" fillId="3" borderId="0" xfId="1" applyNumberFormat="1" applyFont="1"/>
    <xf numFmtId="165" fontId="8" fillId="5" borderId="0" xfId="1" applyNumberFormat="1" applyFont="1" applyFill="1" applyAlignment="1">
      <alignment horizontal="right"/>
    </xf>
    <xf numFmtId="0" fontId="1" fillId="3" borderId="0" xfId="1" applyAlignment="1">
      <alignment wrapText="1"/>
    </xf>
    <xf numFmtId="165" fontId="7" fillId="5" borderId="0" xfId="1" applyNumberFormat="1" applyFont="1" applyFill="1"/>
    <xf numFmtId="165" fontId="8" fillId="5" borderId="0" xfId="1" applyNumberFormat="1" applyFont="1" applyFill="1"/>
    <xf numFmtId="0" fontId="1" fillId="5" borderId="0" xfId="1" applyFill="1"/>
    <xf numFmtId="165" fontId="7" fillId="5" borderId="0" xfId="1" applyNumberFormat="1" applyFont="1" applyFill="1" applyAlignment="1">
      <alignment horizontal="right"/>
    </xf>
    <xf numFmtId="0" fontId="8" fillId="5" borderId="0" xfId="1" applyFont="1" applyFill="1"/>
    <xf numFmtId="2" fontId="21" fillId="5" borderId="0" xfId="1" applyNumberFormat="1" applyFont="1" applyFill="1" applyAlignment="1">
      <alignment horizontal="right"/>
    </xf>
    <xf numFmtId="2" fontId="8" fillId="5" borderId="0" xfId="1" applyNumberFormat="1" applyFont="1" applyFill="1" applyAlignment="1">
      <alignment horizontal="right"/>
    </xf>
    <xf numFmtId="0" fontId="8" fillId="5" borderId="0" xfId="1" applyFont="1" applyFill="1" applyAlignment="1">
      <alignment horizontal="right"/>
    </xf>
    <xf numFmtId="0" fontId="7" fillId="5" borderId="0" xfId="1" applyFont="1" applyFill="1"/>
    <xf numFmtId="0" fontId="5" fillId="5" borderId="0" xfId="1" applyFont="1" applyFill="1"/>
    <xf numFmtId="0" fontId="8" fillId="3" borderId="0" xfId="1" applyFont="1" applyAlignment="1">
      <alignment horizontal="right"/>
    </xf>
    <xf numFmtId="1" fontId="7" fillId="3" borderId="0" xfId="1" applyNumberFormat="1" applyFont="1"/>
    <xf numFmtId="166" fontId="8" fillId="3" borderId="0" xfId="1" applyNumberFormat="1" applyFont="1"/>
    <xf numFmtId="0" fontId="30" fillId="3" borderId="0" xfId="1" applyFont="1" applyAlignment="1">
      <alignment horizontal="right"/>
    </xf>
    <xf numFmtId="0" fontId="7" fillId="3" borderId="0" xfId="1" applyFont="1" applyAlignment="1">
      <alignment horizontal="right"/>
    </xf>
    <xf numFmtId="2" fontId="21" fillId="3" borderId="0" xfId="1" applyNumberFormat="1" applyFont="1" applyAlignment="1">
      <alignment horizontal="right"/>
    </xf>
    <xf numFmtId="2" fontId="8" fillId="3" borderId="0" xfId="1" applyNumberFormat="1" applyFont="1" applyAlignment="1">
      <alignment horizontal="right"/>
    </xf>
    <xf numFmtId="1" fontId="6" fillId="6" borderId="0" xfId="1" applyNumberFormat="1" applyFont="1" applyFill="1" applyAlignment="1">
      <alignment horizontal="center" vertical="center"/>
    </xf>
    <xf numFmtId="0" fontId="31" fillId="3" borderId="0" xfId="1" applyFont="1"/>
    <xf numFmtId="165" fontId="32" fillId="3" borderId="0" xfId="1" applyNumberFormat="1" applyFont="1"/>
    <xf numFmtId="0" fontId="8" fillId="7" borderId="1" xfId="1" applyFont="1" applyFill="1" applyBorder="1"/>
    <xf numFmtId="9" fontId="8" fillId="7" borderId="1" xfId="1" applyNumberFormat="1" applyFont="1" applyFill="1" applyBorder="1"/>
    <xf numFmtId="165" fontId="8" fillId="3" borderId="0" xfId="1" quotePrefix="1" applyNumberFormat="1" applyFont="1"/>
    <xf numFmtId="0" fontId="14" fillId="3" borderId="0" xfId="1" applyFont="1"/>
    <xf numFmtId="0" fontId="14" fillId="3" borderId="0" xfId="1" applyFont="1" applyAlignment="1">
      <alignment horizontal="left"/>
    </xf>
    <xf numFmtId="165" fontId="14" fillId="3" borderId="0" xfId="1" applyNumberFormat="1" applyFont="1"/>
    <xf numFmtId="2" fontId="8" fillId="3" borderId="0" xfId="1" applyNumberFormat="1" applyFont="1"/>
    <xf numFmtId="0" fontId="8" fillId="3" borderId="0" xfId="1" applyFont="1" applyAlignment="1">
      <alignment horizontal="left"/>
    </xf>
    <xf numFmtId="0" fontId="36" fillId="3" borderId="0" xfId="0" applyFont="1" applyFill="1" applyAlignment="1">
      <alignment horizontal="center" vertical="center" wrapText="1"/>
    </xf>
    <xf numFmtId="0" fontId="38" fillId="3" borderId="0" xfId="0" applyFont="1" applyFill="1" applyAlignment="1">
      <alignment horizontal="left" vertical="center" wrapText="1"/>
    </xf>
    <xf numFmtId="0" fontId="38" fillId="3" borderId="0" xfId="0" applyFont="1" applyFill="1" applyAlignment="1">
      <alignment horizontal="right" vertical="center" wrapText="1"/>
    </xf>
    <xf numFmtId="0" fontId="23" fillId="3" borderId="0" xfId="0" applyFont="1" applyFill="1"/>
    <xf numFmtId="0" fontId="23" fillId="3" borderId="0" xfId="0" applyFont="1" applyFill="1" applyAlignment="1">
      <alignment horizontal="center" vertical="center"/>
    </xf>
    <xf numFmtId="0" fontId="23" fillId="3" borderId="0" xfId="0" applyFont="1" applyFill="1" applyAlignment="1">
      <alignment vertical="center"/>
    </xf>
    <xf numFmtId="0" fontId="2" fillId="2" borderId="1" xfId="2" applyFont="1" applyFill="1" applyBorder="1" applyAlignment="1">
      <alignment horizontal="center" vertical="center"/>
    </xf>
    <xf numFmtId="0" fontId="4" fillId="3" borderId="0" xfId="2"/>
    <xf numFmtId="0" fontId="3" fillId="3" borderId="2" xfId="2" applyFont="1" applyBorder="1" applyAlignment="1">
      <alignment horizontal="right" vertical="center" wrapText="1"/>
    </xf>
    <xf numFmtId="2" fontId="3" fillId="3" borderId="2" xfId="2" applyNumberFormat="1" applyFont="1" applyBorder="1" applyAlignment="1">
      <alignment horizontal="center" vertical="center" wrapText="1"/>
    </xf>
    <xf numFmtId="0" fontId="3" fillId="3" borderId="2" xfId="2" applyFont="1" applyBorder="1" applyAlignment="1">
      <alignment horizontal="center" vertical="center" wrapText="1"/>
    </xf>
    <xf numFmtId="167" fontId="3" fillId="3" borderId="2" xfId="2" applyNumberFormat="1" applyFont="1" applyBorder="1" applyAlignment="1">
      <alignment horizontal="center" vertical="center" wrapText="1"/>
    </xf>
    <xf numFmtId="20" fontId="3" fillId="3" borderId="2" xfId="2" applyNumberFormat="1" applyFont="1" applyBorder="1" applyAlignment="1">
      <alignment horizontal="center" vertical="center" wrapText="1"/>
    </xf>
    <xf numFmtId="4" fontId="3" fillId="3" borderId="2" xfId="2" applyNumberFormat="1" applyFont="1" applyBorder="1" applyAlignment="1">
      <alignment horizontal="center" vertical="center" wrapText="1"/>
    </xf>
    <xf numFmtId="4" fontId="3" fillId="3" borderId="2" xfId="2" applyNumberFormat="1" applyFont="1" applyBorder="1" applyAlignment="1">
      <alignment horizontal="right" vertical="center" wrapText="1"/>
    </xf>
    <xf numFmtId="0" fontId="4" fillId="3" borderId="0" xfId="5"/>
    <xf numFmtId="0" fontId="2" fillId="3" borderId="0" xfId="0" applyFont="1" applyFill="1" applyAlignment="1">
      <alignment vertical="center"/>
    </xf>
    <xf numFmtId="1"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4" fontId="3" fillId="0" borderId="0" xfId="0" applyNumberFormat="1" applyFont="1" applyAlignment="1">
      <alignment horizontal="right" vertical="center" wrapText="1"/>
    </xf>
    <xf numFmtId="2" fontId="2" fillId="2" borderId="1" xfId="0" applyNumberFormat="1" applyFont="1" applyFill="1" applyBorder="1" applyAlignment="1">
      <alignment horizontal="center" vertical="center"/>
    </xf>
    <xf numFmtId="0" fontId="3" fillId="3" borderId="2" xfId="0" applyFont="1" applyFill="1" applyBorder="1" applyAlignment="1">
      <alignment horizontal="right" vertical="center" wrapText="1"/>
    </xf>
    <xf numFmtId="2"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20"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wrapText="1"/>
    </xf>
    <xf numFmtId="4" fontId="3" fillId="3" borderId="0" xfId="0" applyNumberFormat="1" applyFont="1" applyFill="1" applyAlignment="1">
      <alignment horizontal="right" vertical="center" wrapText="1"/>
    </xf>
    <xf numFmtId="4" fontId="3" fillId="3" borderId="5" xfId="0" applyNumberFormat="1" applyFont="1" applyFill="1" applyBorder="1" applyAlignment="1">
      <alignment horizontal="right" vertical="center" wrapText="1"/>
    </xf>
    <xf numFmtId="4" fontId="3" fillId="3" borderId="4" xfId="0" applyNumberFormat="1" applyFont="1" applyFill="1" applyBorder="1" applyAlignment="1">
      <alignment horizontal="right" vertical="center" wrapText="1"/>
    </xf>
    <xf numFmtId="0" fontId="40" fillId="3" borderId="0" xfId="5" applyFont="1"/>
    <xf numFmtId="0" fontId="21" fillId="3" borderId="0" xfId="5" applyFont="1" applyAlignment="1">
      <alignment vertical="center"/>
    </xf>
    <xf numFmtId="0" fontId="33" fillId="3" borderId="0" xfId="5" applyFont="1" applyAlignment="1">
      <alignment vertical="center"/>
    </xf>
    <xf numFmtId="0" fontId="35" fillId="3" borderId="0" xfId="5" applyFont="1" applyAlignment="1">
      <alignment vertical="center"/>
    </xf>
    <xf numFmtId="0" fontId="17" fillId="3" borderId="0" xfId="5" applyFont="1" applyAlignment="1">
      <alignment vertical="center"/>
    </xf>
    <xf numFmtId="0" fontId="6" fillId="0" borderId="0" xfId="0" applyFont="1" applyFill="1"/>
    <xf numFmtId="0" fontId="15" fillId="0" borderId="0" xfId="0" applyFont="1" applyFill="1" applyAlignment="1">
      <alignment horizontal="right"/>
    </xf>
    <xf numFmtId="0" fontId="15" fillId="0" borderId="0" xfId="0" applyFont="1" applyFill="1"/>
    <xf numFmtId="0" fontId="6" fillId="0" borderId="0" xfId="0" applyFont="1" applyFill="1" applyAlignment="1">
      <alignment horizontal="right"/>
    </xf>
    <xf numFmtId="0" fontId="41" fillId="3" borderId="0" xfId="5" applyFont="1"/>
    <xf numFmtId="0" fontId="42" fillId="3" borderId="0" xfId="5" applyFont="1"/>
    <xf numFmtId="0" fontId="43" fillId="3" borderId="0" xfId="5" applyFont="1"/>
    <xf numFmtId="9" fontId="42" fillId="3" borderId="0" xfId="5" applyNumberFormat="1" applyFont="1"/>
    <xf numFmtId="0" fontId="44" fillId="0" borderId="0" xfId="0" applyFont="1"/>
    <xf numFmtId="0" fontId="30" fillId="0" borderId="0" xfId="0" applyFont="1"/>
    <xf numFmtId="0" fontId="27" fillId="3" borderId="15" xfId="1" applyFont="1" applyBorder="1" applyAlignment="1" applyProtection="1">
      <alignment horizontal="left" wrapText="1"/>
      <protection locked="0"/>
    </xf>
    <xf numFmtId="0" fontId="27" fillId="3" borderId="0" xfId="1" applyFont="1" applyAlignment="1" applyProtection="1">
      <alignment horizontal="left" wrapText="1"/>
      <protection locked="0"/>
    </xf>
    <xf numFmtId="0" fontId="27" fillId="3" borderId="16" xfId="1" applyFont="1" applyBorder="1" applyAlignment="1" applyProtection="1">
      <alignment horizontal="left" wrapText="1"/>
      <protection locked="0"/>
    </xf>
    <xf numFmtId="0" fontId="27" fillId="3" borderId="13" xfId="1" applyFont="1" applyBorder="1" applyAlignment="1" applyProtection="1">
      <alignment wrapText="1"/>
      <protection locked="0"/>
    </xf>
    <xf numFmtId="0" fontId="27" fillId="3" borderId="11" xfId="1" applyFont="1" applyBorder="1" applyAlignment="1" applyProtection="1">
      <alignment wrapText="1"/>
      <protection locked="0"/>
    </xf>
    <xf numFmtId="0" fontId="27" fillId="3" borderId="12" xfId="1" applyFont="1" applyBorder="1" applyAlignment="1" applyProtection="1">
      <alignment wrapText="1"/>
      <protection locked="0"/>
    </xf>
  </cellXfs>
  <cellStyles count="6">
    <cellStyle name="Normal" xfId="0" builtinId="0"/>
    <cellStyle name="Normal 2" xfId="1" xr:uid="{A4942F13-6E10-5041-89FA-428CB2E55ABD}"/>
    <cellStyle name="Normal 2 2" xfId="5" xr:uid="{AAE2238A-95E7-5040-BD57-A941DF704299}"/>
    <cellStyle name="Normal 3" xfId="2" xr:uid="{D762DA47-8DA0-3149-9B01-FB733BA62114}"/>
    <cellStyle name="Normal 3 2" xfId="3" xr:uid="{A2385F82-29A6-7D43-8B86-34F62E31A615}"/>
    <cellStyle name="Normal 4" xfId="4" xr:uid="{07013CF1-54C0-A345-BCDF-7E0F062BCB29}"/>
  </cellStyles>
  <dxfs count="6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C20D-4094-9949-904C-DC135D80AA08}">
  <dimension ref="A1:D15"/>
  <sheetViews>
    <sheetView tabSelected="1" workbookViewId="0">
      <selection activeCell="B20" sqref="B20"/>
    </sheetView>
  </sheetViews>
  <sheetFormatPr baseColWidth="10" defaultColWidth="10.83203125" defaultRowHeight="15" x14ac:dyDescent="0.2"/>
  <cols>
    <col min="1" max="1" width="16.5" style="162" customWidth="1"/>
    <col min="2" max="2" width="41.5" style="162" customWidth="1"/>
    <col min="3" max="16384" width="10.83203125" style="162"/>
  </cols>
  <sheetData>
    <row r="1" spans="1:4" ht="16" x14ac:dyDescent="0.2">
      <c r="A1" s="190" t="s">
        <v>533</v>
      </c>
      <c r="B1" s="191"/>
      <c r="C1" s="191"/>
      <c r="D1" s="191"/>
    </row>
    <row r="2" spans="1:4" ht="16" x14ac:dyDescent="0.2">
      <c r="A2" s="191"/>
      <c r="B2" s="191"/>
      <c r="C2" s="191"/>
      <c r="D2" s="191"/>
    </row>
    <row r="3" spans="1:4" ht="16" x14ac:dyDescent="0.2">
      <c r="A3" s="192"/>
      <c r="B3" s="190" t="s">
        <v>227</v>
      </c>
      <c r="C3" s="190" t="s">
        <v>535</v>
      </c>
      <c r="D3" s="190" t="s">
        <v>536</v>
      </c>
    </row>
    <row r="4" spans="1:4" ht="16" x14ac:dyDescent="0.2">
      <c r="A4" s="190" t="s">
        <v>534</v>
      </c>
      <c r="B4" s="190"/>
      <c r="C4" s="190"/>
      <c r="D4" s="190"/>
    </row>
    <row r="5" spans="1:4" ht="16" x14ac:dyDescent="0.2">
      <c r="A5" s="191"/>
      <c r="B5" s="191" t="s">
        <v>537</v>
      </c>
      <c r="C5" s="191">
        <v>5</v>
      </c>
      <c r="D5" s="193">
        <v>0.10416666666666667</v>
      </c>
    </row>
    <row r="6" spans="1:4" ht="16" x14ac:dyDescent="0.2">
      <c r="A6" s="191"/>
      <c r="B6" s="191" t="s">
        <v>538</v>
      </c>
      <c r="C6" s="191">
        <v>43</v>
      </c>
      <c r="D6" s="193">
        <v>0.89583333333333337</v>
      </c>
    </row>
    <row r="7" spans="1:4" ht="16" x14ac:dyDescent="0.2">
      <c r="A7" s="191"/>
      <c r="B7" s="190" t="s">
        <v>539</v>
      </c>
      <c r="C7" s="190">
        <v>48</v>
      </c>
      <c r="D7" s="193"/>
    </row>
    <row r="8" spans="1:4" ht="16" x14ac:dyDescent="0.2">
      <c r="A8" s="191"/>
      <c r="B8" s="191" t="s">
        <v>540</v>
      </c>
      <c r="C8" s="191">
        <v>5</v>
      </c>
      <c r="D8" s="193"/>
    </row>
    <row r="9" spans="1:4" ht="16" x14ac:dyDescent="0.2">
      <c r="A9" s="191"/>
      <c r="B9" s="191" t="s">
        <v>541</v>
      </c>
      <c r="C9" s="191">
        <v>53</v>
      </c>
      <c r="D9" s="193"/>
    </row>
    <row r="10" spans="1:4" ht="16" x14ac:dyDescent="0.2">
      <c r="A10" s="191"/>
      <c r="B10" s="191"/>
      <c r="C10" s="191"/>
      <c r="D10" s="193"/>
    </row>
    <row r="11" spans="1:4" ht="16" x14ac:dyDescent="0.2">
      <c r="A11" s="190" t="s">
        <v>542</v>
      </c>
      <c r="B11" s="191"/>
      <c r="C11" s="191"/>
      <c r="D11" s="193"/>
    </row>
    <row r="12" spans="1:4" ht="16" x14ac:dyDescent="0.2">
      <c r="A12" s="191"/>
      <c r="B12" s="191" t="s">
        <v>537</v>
      </c>
      <c r="C12" s="191">
        <v>60</v>
      </c>
      <c r="D12" s="193">
        <v>0.31413612565445026</v>
      </c>
    </row>
    <row r="13" spans="1:4" ht="16" x14ac:dyDescent="0.2">
      <c r="A13" s="191"/>
      <c r="B13" s="191" t="s">
        <v>538</v>
      </c>
      <c r="C13" s="191">
        <v>131</v>
      </c>
      <c r="D13" s="193">
        <v>0.68586387434554974</v>
      </c>
    </row>
    <row r="14" spans="1:4" ht="16" x14ac:dyDescent="0.2">
      <c r="A14" s="191"/>
      <c r="B14" s="190" t="s">
        <v>543</v>
      </c>
      <c r="C14" s="190">
        <v>191</v>
      </c>
      <c r="D14" s="193"/>
    </row>
    <row r="15" spans="1:4" ht="16" x14ac:dyDescent="0.2">
      <c r="A15" s="191"/>
      <c r="B15" s="191"/>
      <c r="C15" s="191"/>
      <c r="D15" s="1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6280-1EFB-CF4F-95E9-F7899D889DF1}">
  <dimension ref="A1:F202"/>
  <sheetViews>
    <sheetView workbookViewId="0">
      <selection sqref="A1:A2"/>
    </sheetView>
  </sheetViews>
  <sheetFormatPr baseColWidth="10" defaultColWidth="10.83203125" defaultRowHeight="16" x14ac:dyDescent="0.2"/>
  <cols>
    <col min="1" max="1" width="29.5" style="191" customWidth="1"/>
    <col min="2" max="2" width="38.5" style="191" customWidth="1"/>
    <col min="3" max="3" width="43.83203125" style="191" customWidth="1"/>
    <col min="4" max="16384" width="10.83203125" style="162"/>
  </cols>
  <sheetData>
    <row r="1" spans="1:3" x14ac:dyDescent="0.2">
      <c r="A1" s="194" t="s">
        <v>533</v>
      </c>
    </row>
    <row r="2" spans="1:3" x14ac:dyDescent="0.2">
      <c r="A2" s="195" t="s">
        <v>998</v>
      </c>
    </row>
    <row r="4" spans="1:3" x14ac:dyDescent="0.2">
      <c r="A4" s="190" t="s">
        <v>544</v>
      </c>
      <c r="B4" s="190" t="s">
        <v>545</v>
      </c>
      <c r="C4" s="190" t="s">
        <v>546</v>
      </c>
    </row>
    <row r="5" spans="1:3" x14ac:dyDescent="0.2">
      <c r="A5" s="191" t="s">
        <v>547</v>
      </c>
      <c r="B5" s="191" t="s">
        <v>548</v>
      </c>
      <c r="C5" s="191" t="s">
        <v>114</v>
      </c>
    </row>
    <row r="6" spans="1:3" x14ac:dyDescent="0.2">
      <c r="A6" s="191" t="s">
        <v>549</v>
      </c>
      <c r="B6" s="191" t="s">
        <v>550</v>
      </c>
      <c r="C6" s="191" t="s">
        <v>114</v>
      </c>
    </row>
    <row r="7" spans="1:3" x14ac:dyDescent="0.2">
      <c r="A7" s="191" t="s">
        <v>551</v>
      </c>
      <c r="B7" s="191" t="s">
        <v>552</v>
      </c>
      <c r="C7" s="191" t="s">
        <v>114</v>
      </c>
    </row>
    <row r="8" spans="1:3" x14ac:dyDescent="0.2">
      <c r="A8" s="191" t="s">
        <v>553</v>
      </c>
      <c r="B8" s="191" t="s">
        <v>552</v>
      </c>
      <c r="C8" s="191" t="s">
        <v>114</v>
      </c>
    </row>
    <row r="9" spans="1:3" x14ac:dyDescent="0.2">
      <c r="A9" s="191" t="s">
        <v>554</v>
      </c>
      <c r="B9" s="191" t="s">
        <v>552</v>
      </c>
      <c r="C9" s="191" t="s">
        <v>114</v>
      </c>
    </row>
    <row r="10" spans="1:3" x14ac:dyDescent="0.2">
      <c r="A10" s="191" t="s">
        <v>555</v>
      </c>
      <c r="B10" s="191" t="s">
        <v>556</v>
      </c>
      <c r="C10" s="191" t="s">
        <v>114</v>
      </c>
    </row>
    <row r="11" spans="1:3" x14ac:dyDescent="0.2">
      <c r="A11" s="191" t="s">
        <v>557</v>
      </c>
      <c r="B11" s="191" t="s">
        <v>552</v>
      </c>
      <c r="C11" s="191" t="s">
        <v>114</v>
      </c>
    </row>
    <row r="12" spans="1:3" x14ac:dyDescent="0.2">
      <c r="A12" s="191" t="s">
        <v>558</v>
      </c>
      <c r="B12" s="191" t="s">
        <v>552</v>
      </c>
      <c r="C12" s="191" t="s">
        <v>114</v>
      </c>
    </row>
    <row r="13" spans="1:3" x14ac:dyDescent="0.2">
      <c r="A13" s="191" t="s">
        <v>559</v>
      </c>
      <c r="B13" s="191" t="s">
        <v>556</v>
      </c>
      <c r="C13" s="191" t="s">
        <v>114</v>
      </c>
    </row>
    <row r="14" spans="1:3" ht="16" customHeight="1" x14ac:dyDescent="0.2">
      <c r="A14" s="191" t="s">
        <v>560</v>
      </c>
      <c r="B14" s="191" t="s">
        <v>552</v>
      </c>
      <c r="C14" s="191" t="s">
        <v>114</v>
      </c>
    </row>
    <row r="15" spans="1:3" x14ac:dyDescent="0.2">
      <c r="A15" s="191" t="s">
        <v>561</v>
      </c>
      <c r="B15" s="191" t="s">
        <v>552</v>
      </c>
      <c r="C15" s="191" t="s">
        <v>114</v>
      </c>
    </row>
    <row r="16" spans="1:3" x14ac:dyDescent="0.2">
      <c r="A16" s="191" t="s">
        <v>562</v>
      </c>
      <c r="B16" s="191" t="s">
        <v>552</v>
      </c>
      <c r="C16" s="191" t="s">
        <v>114</v>
      </c>
    </row>
    <row r="17" spans="1:3" x14ac:dyDescent="0.2">
      <c r="A17" s="191" t="s">
        <v>563</v>
      </c>
      <c r="B17" s="191" t="s">
        <v>548</v>
      </c>
      <c r="C17" s="191" t="s">
        <v>114</v>
      </c>
    </row>
    <row r="18" spans="1:3" x14ac:dyDescent="0.2">
      <c r="A18" s="191" t="s">
        <v>564</v>
      </c>
      <c r="B18" s="191" t="s">
        <v>550</v>
      </c>
      <c r="C18" s="191" t="s">
        <v>114</v>
      </c>
    </row>
    <row r="19" spans="1:3" x14ac:dyDescent="0.2">
      <c r="A19" s="191" t="s">
        <v>565</v>
      </c>
      <c r="B19" s="191" t="s">
        <v>566</v>
      </c>
      <c r="C19" s="191" t="s">
        <v>114</v>
      </c>
    </row>
    <row r="20" spans="1:3" x14ac:dyDescent="0.2">
      <c r="A20" s="191" t="s">
        <v>567</v>
      </c>
      <c r="B20" s="191" t="s">
        <v>552</v>
      </c>
      <c r="C20" s="191" t="s">
        <v>114</v>
      </c>
    </row>
    <row r="21" spans="1:3" x14ac:dyDescent="0.2">
      <c r="A21" s="191" t="s">
        <v>568</v>
      </c>
      <c r="B21" s="191" t="s">
        <v>556</v>
      </c>
      <c r="C21" s="191" t="s">
        <v>114</v>
      </c>
    </row>
    <row r="22" spans="1:3" x14ac:dyDescent="0.2">
      <c r="A22" s="191" t="s">
        <v>569</v>
      </c>
      <c r="B22" s="191" t="s">
        <v>556</v>
      </c>
      <c r="C22" s="191" t="s">
        <v>114</v>
      </c>
    </row>
    <row r="23" spans="1:3" x14ac:dyDescent="0.2">
      <c r="A23" s="191" t="s">
        <v>570</v>
      </c>
      <c r="B23" s="191" t="s">
        <v>552</v>
      </c>
      <c r="C23" s="191" t="s">
        <v>111</v>
      </c>
    </row>
    <row r="24" spans="1:3" x14ac:dyDescent="0.2">
      <c r="A24" s="191" t="s">
        <v>571</v>
      </c>
      <c r="B24" s="191" t="s">
        <v>566</v>
      </c>
      <c r="C24" s="191" t="s">
        <v>114</v>
      </c>
    </row>
    <row r="25" spans="1:3" x14ac:dyDescent="0.2">
      <c r="A25" s="191" t="s">
        <v>572</v>
      </c>
      <c r="B25" s="191" t="s">
        <v>552</v>
      </c>
      <c r="C25" s="191" t="s">
        <v>114</v>
      </c>
    </row>
    <row r="26" spans="1:3" x14ac:dyDescent="0.2">
      <c r="A26" s="191" t="s">
        <v>573</v>
      </c>
      <c r="B26" s="191" t="s">
        <v>552</v>
      </c>
      <c r="C26" s="191" t="s">
        <v>114</v>
      </c>
    </row>
    <row r="27" spans="1:3" x14ac:dyDescent="0.2">
      <c r="A27" s="191" t="s">
        <v>574</v>
      </c>
      <c r="B27" s="191" t="s">
        <v>552</v>
      </c>
      <c r="C27" s="191" t="s">
        <v>114</v>
      </c>
    </row>
    <row r="28" spans="1:3" x14ac:dyDescent="0.2">
      <c r="A28" s="191" t="s">
        <v>575</v>
      </c>
      <c r="B28" s="191" t="s">
        <v>556</v>
      </c>
      <c r="C28" s="191" t="s">
        <v>114</v>
      </c>
    </row>
    <row r="29" spans="1:3" x14ac:dyDescent="0.2">
      <c r="A29" s="191" t="s">
        <v>576</v>
      </c>
      <c r="B29" s="191" t="s">
        <v>577</v>
      </c>
      <c r="C29" s="191" t="s">
        <v>114</v>
      </c>
    </row>
    <row r="30" spans="1:3" x14ac:dyDescent="0.2">
      <c r="A30" s="191" t="s">
        <v>578</v>
      </c>
      <c r="B30" s="191" t="s">
        <v>556</v>
      </c>
      <c r="C30" s="191" t="s">
        <v>114</v>
      </c>
    </row>
    <row r="31" spans="1:3" x14ac:dyDescent="0.2">
      <c r="A31" s="191" t="s">
        <v>579</v>
      </c>
      <c r="B31" s="191" t="s">
        <v>556</v>
      </c>
      <c r="C31" s="191" t="s">
        <v>114</v>
      </c>
    </row>
    <row r="32" spans="1:3" x14ac:dyDescent="0.2">
      <c r="A32" s="191" t="s">
        <v>580</v>
      </c>
      <c r="B32" s="191" t="s">
        <v>552</v>
      </c>
      <c r="C32" s="191" t="s">
        <v>114</v>
      </c>
    </row>
    <row r="33" spans="1:3" x14ac:dyDescent="0.2">
      <c r="A33" s="191" t="s">
        <v>581</v>
      </c>
      <c r="B33" s="191" t="s">
        <v>552</v>
      </c>
      <c r="C33" s="191" t="s">
        <v>114</v>
      </c>
    </row>
    <row r="34" spans="1:3" x14ac:dyDescent="0.2">
      <c r="A34" s="191" t="s">
        <v>582</v>
      </c>
      <c r="B34" s="191" t="s">
        <v>556</v>
      </c>
      <c r="C34" s="191" t="s">
        <v>111</v>
      </c>
    </row>
    <row r="35" spans="1:3" x14ac:dyDescent="0.2">
      <c r="A35" s="191" t="s">
        <v>583</v>
      </c>
      <c r="B35" s="191" t="s">
        <v>552</v>
      </c>
      <c r="C35" s="191" t="s">
        <v>114</v>
      </c>
    </row>
    <row r="36" spans="1:3" x14ac:dyDescent="0.2">
      <c r="A36" s="191" t="s">
        <v>584</v>
      </c>
      <c r="B36" s="191" t="s">
        <v>556</v>
      </c>
      <c r="C36" s="191" t="s">
        <v>114</v>
      </c>
    </row>
    <row r="37" spans="1:3" x14ac:dyDescent="0.2">
      <c r="A37" s="191" t="s">
        <v>585</v>
      </c>
      <c r="B37" s="191" t="s">
        <v>566</v>
      </c>
      <c r="C37" s="191" t="s">
        <v>114</v>
      </c>
    </row>
    <row r="38" spans="1:3" x14ac:dyDescent="0.2">
      <c r="A38" s="191" t="s">
        <v>586</v>
      </c>
      <c r="B38" s="191" t="s">
        <v>552</v>
      </c>
      <c r="C38" s="191" t="s">
        <v>114</v>
      </c>
    </row>
    <row r="39" spans="1:3" x14ac:dyDescent="0.2">
      <c r="A39" s="191" t="s">
        <v>587</v>
      </c>
      <c r="B39" s="191" t="s">
        <v>552</v>
      </c>
      <c r="C39" s="191" t="s">
        <v>111</v>
      </c>
    </row>
    <row r="40" spans="1:3" x14ac:dyDescent="0.2">
      <c r="A40" s="191" t="s">
        <v>588</v>
      </c>
      <c r="B40" s="191" t="s">
        <v>548</v>
      </c>
      <c r="C40" s="191" t="s">
        <v>114</v>
      </c>
    </row>
    <row r="41" spans="1:3" x14ac:dyDescent="0.2">
      <c r="A41" s="191" t="s">
        <v>589</v>
      </c>
      <c r="B41" s="191" t="s">
        <v>552</v>
      </c>
      <c r="C41" s="191" t="s">
        <v>111</v>
      </c>
    </row>
    <row r="42" spans="1:3" x14ac:dyDescent="0.2">
      <c r="A42" s="191" t="s">
        <v>590</v>
      </c>
      <c r="B42" s="191" t="s">
        <v>552</v>
      </c>
      <c r="C42" s="191" t="s">
        <v>111</v>
      </c>
    </row>
    <row r="43" spans="1:3" x14ac:dyDescent="0.2">
      <c r="A43" s="191" t="s">
        <v>591</v>
      </c>
      <c r="B43" s="191" t="s">
        <v>592</v>
      </c>
      <c r="C43" s="191" t="s">
        <v>114</v>
      </c>
    </row>
    <row r="44" spans="1:3" x14ac:dyDescent="0.2">
      <c r="A44" s="191" t="s">
        <v>593</v>
      </c>
      <c r="B44" s="191" t="s">
        <v>592</v>
      </c>
      <c r="C44" s="191" t="s">
        <v>114</v>
      </c>
    </row>
    <row r="45" spans="1:3" x14ac:dyDescent="0.2">
      <c r="A45" s="191" t="s">
        <v>594</v>
      </c>
      <c r="B45" s="191" t="s">
        <v>552</v>
      </c>
      <c r="C45" s="191" t="s">
        <v>114</v>
      </c>
    </row>
    <row r="46" spans="1:3" x14ac:dyDescent="0.2">
      <c r="A46" s="191" t="s">
        <v>595</v>
      </c>
      <c r="B46" s="191" t="s">
        <v>592</v>
      </c>
      <c r="C46" s="191" t="s">
        <v>114</v>
      </c>
    </row>
    <row r="47" spans="1:3" x14ac:dyDescent="0.2">
      <c r="A47" s="191" t="s">
        <v>596</v>
      </c>
      <c r="B47" s="191" t="s">
        <v>597</v>
      </c>
      <c r="C47" s="191" t="s">
        <v>114</v>
      </c>
    </row>
    <row r="48" spans="1:3" x14ac:dyDescent="0.2">
      <c r="A48" s="191" t="s">
        <v>598</v>
      </c>
      <c r="B48" s="191" t="s">
        <v>599</v>
      </c>
      <c r="C48" s="191" t="s">
        <v>114</v>
      </c>
    </row>
    <row r="49" spans="1:3" x14ac:dyDescent="0.2">
      <c r="A49" s="191" t="s">
        <v>600</v>
      </c>
      <c r="B49" s="191" t="s">
        <v>552</v>
      </c>
      <c r="C49" s="191" t="s">
        <v>114</v>
      </c>
    </row>
    <row r="50" spans="1:3" x14ac:dyDescent="0.2">
      <c r="A50" s="191" t="s">
        <v>601</v>
      </c>
      <c r="B50" s="191" t="s">
        <v>556</v>
      </c>
      <c r="C50" s="191" t="s">
        <v>114</v>
      </c>
    </row>
    <row r="51" spans="1:3" x14ac:dyDescent="0.2">
      <c r="A51" s="191" t="s">
        <v>602</v>
      </c>
      <c r="B51" s="191" t="s">
        <v>556</v>
      </c>
      <c r="C51" s="191" t="s">
        <v>114</v>
      </c>
    </row>
    <row r="52" spans="1:3" x14ac:dyDescent="0.2">
      <c r="A52" s="191" t="s">
        <v>603</v>
      </c>
      <c r="B52" s="191" t="s">
        <v>548</v>
      </c>
      <c r="C52" s="191" t="s">
        <v>114</v>
      </c>
    </row>
    <row r="54" spans="1:3" x14ac:dyDescent="0.2">
      <c r="A54" s="191" t="s">
        <v>604</v>
      </c>
    </row>
    <row r="55" spans="1:3" x14ac:dyDescent="0.2">
      <c r="A55" s="191" t="s">
        <v>605</v>
      </c>
    </row>
    <row r="56" spans="1:3" x14ac:dyDescent="0.2">
      <c r="A56" s="191" t="s">
        <v>606</v>
      </c>
    </row>
    <row r="57" spans="1:3" x14ac:dyDescent="0.2">
      <c r="A57" s="191" t="s">
        <v>607</v>
      </c>
    </row>
    <row r="58" spans="1:3" x14ac:dyDescent="0.2">
      <c r="A58" s="191" t="s">
        <v>608</v>
      </c>
    </row>
    <row r="59" spans="1:3" x14ac:dyDescent="0.2">
      <c r="A59" s="191" t="s">
        <v>609</v>
      </c>
    </row>
    <row r="61" spans="1:3" x14ac:dyDescent="0.2">
      <c r="A61" s="191" t="s">
        <v>610</v>
      </c>
      <c r="B61" s="191" t="s">
        <v>538</v>
      </c>
      <c r="C61" s="191">
        <v>43</v>
      </c>
    </row>
    <row r="62" spans="1:3" x14ac:dyDescent="0.2">
      <c r="B62" s="191" t="s">
        <v>537</v>
      </c>
      <c r="C62" s="191">
        <v>5</v>
      </c>
    </row>
    <row r="63" spans="1:3" x14ac:dyDescent="0.2">
      <c r="B63" s="191" t="s">
        <v>539</v>
      </c>
      <c r="C63" s="191">
        <v>48</v>
      </c>
    </row>
    <row r="64" spans="1:3" x14ac:dyDescent="0.2">
      <c r="B64" s="191" t="s">
        <v>540</v>
      </c>
      <c r="C64" s="191">
        <v>5</v>
      </c>
    </row>
    <row r="65" spans="2:3" x14ac:dyDescent="0.2">
      <c r="B65" s="191" t="s">
        <v>541</v>
      </c>
      <c r="C65" s="191">
        <v>53</v>
      </c>
    </row>
    <row r="202" spans="6:6" x14ac:dyDescent="0.2">
      <c r="F202" s="16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CE1F-C27A-3249-B7EE-3DE07EB21244}">
  <dimension ref="A1:S214"/>
  <sheetViews>
    <sheetView workbookViewId="0">
      <selection activeCell="J5" sqref="J5"/>
    </sheetView>
  </sheetViews>
  <sheetFormatPr baseColWidth="10" defaultRowHeight="15" x14ac:dyDescent="0.2"/>
  <cols>
    <col min="2" max="2" width="18.1640625" customWidth="1"/>
    <col min="3" max="3" width="20.5" customWidth="1"/>
    <col min="4" max="4" width="15.33203125" customWidth="1"/>
    <col min="5" max="5" width="15.5" customWidth="1"/>
    <col min="6" max="6" width="19.33203125" customWidth="1"/>
    <col min="7" max="7" width="10.83203125" style="14"/>
    <col min="10" max="10" width="15" style="14" customWidth="1"/>
  </cols>
  <sheetData>
    <row r="1" spans="1:19" ht="16" x14ac:dyDescent="0.2">
      <c r="A1" s="194" t="s">
        <v>533</v>
      </c>
    </row>
    <row r="2" spans="1:19" ht="16" x14ac:dyDescent="0.2">
      <c r="A2" s="195" t="s">
        <v>999</v>
      </c>
    </row>
    <row r="4" spans="1:19" x14ac:dyDescent="0.2">
      <c r="A4" s="14" t="s">
        <v>611</v>
      </c>
      <c r="B4" s="14" t="s">
        <v>612</v>
      </c>
      <c r="C4" s="14" t="s">
        <v>613</v>
      </c>
      <c r="D4" s="14" t="s">
        <v>544</v>
      </c>
      <c r="E4" s="14" t="s">
        <v>545</v>
      </c>
      <c r="F4" s="14" t="s">
        <v>546</v>
      </c>
      <c r="G4" s="14" t="s">
        <v>1000</v>
      </c>
      <c r="H4" s="14" t="s">
        <v>614</v>
      </c>
      <c r="I4" s="14" t="s">
        <v>615</v>
      </c>
      <c r="J4" s="14" t="s">
        <v>1001</v>
      </c>
      <c r="K4" s="14" t="s">
        <v>616</v>
      </c>
      <c r="L4" s="14" t="s">
        <v>235</v>
      </c>
      <c r="M4" s="14" t="s">
        <v>166</v>
      </c>
      <c r="N4" s="14" t="s">
        <v>167</v>
      </c>
      <c r="O4" s="14" t="s">
        <v>617</v>
      </c>
      <c r="P4" s="14" t="s">
        <v>618</v>
      </c>
      <c r="Q4" s="14" t="s">
        <v>619</v>
      </c>
      <c r="R4" s="14"/>
      <c r="S4" s="14"/>
    </row>
    <row r="5" spans="1:19" x14ac:dyDescent="0.2">
      <c r="A5">
        <v>1</v>
      </c>
      <c r="B5" t="s">
        <v>620</v>
      </c>
      <c r="C5" t="s">
        <v>152</v>
      </c>
      <c r="D5" t="s">
        <v>596</v>
      </c>
      <c r="E5" t="s">
        <v>597</v>
      </c>
      <c r="G5" s="14">
        <v>38.348019597292151</v>
      </c>
      <c r="H5">
        <v>39.5</v>
      </c>
      <c r="I5">
        <v>-1.1519804027078493</v>
      </c>
      <c r="J5" s="14" t="s">
        <v>114</v>
      </c>
      <c r="K5">
        <v>5</v>
      </c>
      <c r="L5" t="s">
        <v>621</v>
      </c>
      <c r="M5">
        <v>41.644069999999999</v>
      </c>
      <c r="N5">
        <v>-70.410870000000003</v>
      </c>
      <c r="O5" t="s">
        <v>596</v>
      </c>
      <c r="P5" t="s">
        <v>622</v>
      </c>
    </row>
    <row r="6" spans="1:19" x14ac:dyDescent="0.2">
      <c r="A6">
        <v>2</v>
      </c>
      <c r="B6" t="s">
        <v>623</v>
      </c>
      <c r="C6" t="s">
        <v>154</v>
      </c>
      <c r="D6" t="s">
        <v>596</v>
      </c>
      <c r="E6" t="s">
        <v>597</v>
      </c>
      <c r="F6" t="s">
        <v>114</v>
      </c>
      <c r="G6" s="14">
        <v>34.930363347382738</v>
      </c>
      <c r="H6">
        <v>35.299999999999997</v>
      </c>
      <c r="I6">
        <v>-0.36963665261725964</v>
      </c>
      <c r="J6" s="14" t="s">
        <v>114</v>
      </c>
      <c r="K6">
        <v>5</v>
      </c>
      <c r="L6" t="s">
        <v>621</v>
      </c>
      <c r="M6">
        <v>41.64452</v>
      </c>
      <c r="N6">
        <v>-70.406279999999995</v>
      </c>
      <c r="O6" t="s">
        <v>596</v>
      </c>
      <c r="P6" t="s">
        <v>622</v>
      </c>
    </row>
    <row r="7" spans="1:19" x14ac:dyDescent="0.2">
      <c r="A7">
        <v>3</v>
      </c>
      <c r="B7" t="s">
        <v>624</v>
      </c>
      <c r="C7" t="s">
        <v>156</v>
      </c>
      <c r="D7" t="s">
        <v>596</v>
      </c>
      <c r="E7" t="s">
        <v>597</v>
      </c>
      <c r="G7" s="14">
        <v>36.942164453362615</v>
      </c>
      <c r="H7">
        <v>37.4</v>
      </c>
      <c r="I7">
        <v>-0.45783554663738357</v>
      </c>
      <c r="J7" s="14" t="s">
        <v>114</v>
      </c>
      <c r="K7">
        <v>5</v>
      </c>
      <c r="L7" t="s">
        <v>621</v>
      </c>
      <c r="M7">
        <v>41.6342</v>
      </c>
      <c r="N7">
        <v>-70.409769999999995</v>
      </c>
      <c r="O7" t="s">
        <v>596</v>
      </c>
      <c r="P7" t="s">
        <v>622</v>
      </c>
    </row>
    <row r="8" spans="1:19" x14ac:dyDescent="0.2">
      <c r="A8">
        <v>4</v>
      </c>
      <c r="B8" t="s">
        <v>625</v>
      </c>
      <c r="C8" t="s">
        <v>158</v>
      </c>
      <c r="D8" t="s">
        <v>596</v>
      </c>
      <c r="E8" t="s">
        <v>597</v>
      </c>
      <c r="G8" s="14">
        <v>51.324149746135504</v>
      </c>
      <c r="H8">
        <v>49.6</v>
      </c>
      <c r="I8">
        <v>1.7241497461355024</v>
      </c>
      <c r="J8" s="14" t="s">
        <v>114</v>
      </c>
      <c r="K8">
        <v>5</v>
      </c>
      <c r="L8" t="s">
        <v>621</v>
      </c>
      <c r="M8">
        <v>41.629779999999997</v>
      </c>
      <c r="N8">
        <v>-70.401290000000003</v>
      </c>
      <c r="O8" t="s">
        <v>596</v>
      </c>
      <c r="P8" t="s">
        <v>622</v>
      </c>
    </row>
    <row r="9" spans="1:19" x14ac:dyDescent="0.2">
      <c r="A9">
        <v>5</v>
      </c>
      <c r="B9" t="s">
        <v>626</v>
      </c>
      <c r="C9" t="s">
        <v>164</v>
      </c>
      <c r="D9" t="s">
        <v>596</v>
      </c>
      <c r="E9" t="s">
        <v>597</v>
      </c>
      <c r="G9" s="14">
        <v>70.196194316796706</v>
      </c>
      <c r="H9">
        <v>67.900000000000006</v>
      </c>
      <c r="I9">
        <v>2.2961943167967007</v>
      </c>
      <c r="J9" s="14" t="s">
        <v>111</v>
      </c>
      <c r="K9">
        <v>5</v>
      </c>
      <c r="L9" t="s">
        <v>621</v>
      </c>
      <c r="M9">
        <v>41.615189999999998</v>
      </c>
      <c r="N9">
        <v>-70.404899999999998</v>
      </c>
      <c r="O9" t="s">
        <v>596</v>
      </c>
      <c r="P9" t="s">
        <v>622</v>
      </c>
    </row>
    <row r="10" spans="1:19" x14ac:dyDescent="0.2">
      <c r="A10">
        <v>6</v>
      </c>
      <c r="B10" t="s">
        <v>627</v>
      </c>
      <c r="C10" t="s">
        <v>165</v>
      </c>
      <c r="D10" t="s">
        <v>596</v>
      </c>
      <c r="E10" t="s">
        <v>597</v>
      </c>
      <c r="G10" s="14">
        <v>58.564397667563433</v>
      </c>
      <c r="H10">
        <v>58.1</v>
      </c>
      <c r="I10">
        <v>0.46439766756343204</v>
      </c>
      <c r="J10" s="14" t="s">
        <v>114</v>
      </c>
      <c r="K10">
        <v>5</v>
      </c>
      <c r="L10" t="s">
        <v>621</v>
      </c>
      <c r="M10">
        <v>41.611125000000001</v>
      </c>
      <c r="N10">
        <v>-70.389466999999996</v>
      </c>
      <c r="O10" t="s">
        <v>596</v>
      </c>
      <c r="P10" t="s">
        <v>622</v>
      </c>
    </row>
    <row r="11" spans="1:19" x14ac:dyDescent="0.2">
      <c r="A11">
        <v>7</v>
      </c>
      <c r="B11" t="s">
        <v>628</v>
      </c>
      <c r="C11" t="s">
        <v>629</v>
      </c>
      <c r="D11" t="s">
        <v>596</v>
      </c>
      <c r="E11" t="s">
        <v>597</v>
      </c>
      <c r="G11" s="14">
        <v>52.219292062202385</v>
      </c>
      <c r="H11">
        <v>55</v>
      </c>
      <c r="I11">
        <v>-2.7807079377976152</v>
      </c>
      <c r="J11" s="14" t="s">
        <v>114</v>
      </c>
      <c r="K11">
        <v>5</v>
      </c>
      <c r="L11" t="s">
        <v>621</v>
      </c>
      <c r="M11">
        <v>41.615430000000003</v>
      </c>
      <c r="N11">
        <v>-70.428780000000003</v>
      </c>
      <c r="O11" t="s">
        <v>596</v>
      </c>
      <c r="P11" t="s">
        <v>622</v>
      </c>
    </row>
    <row r="12" spans="1:19" x14ac:dyDescent="0.2">
      <c r="A12">
        <v>8</v>
      </c>
      <c r="B12" t="s">
        <v>630</v>
      </c>
      <c r="C12" t="s">
        <v>631</v>
      </c>
      <c r="D12" t="s">
        <v>596</v>
      </c>
      <c r="E12" t="s">
        <v>597</v>
      </c>
      <c r="G12" s="14">
        <v>49.588055692520832</v>
      </c>
      <c r="H12">
        <v>49.2</v>
      </c>
      <c r="I12">
        <v>0.38805569252082961</v>
      </c>
      <c r="J12" s="14" t="s">
        <v>114</v>
      </c>
      <c r="K12">
        <v>5</v>
      </c>
      <c r="L12" t="s">
        <v>621</v>
      </c>
      <c r="M12">
        <v>41.629629999999999</v>
      </c>
      <c r="N12">
        <v>-70.410269999999997</v>
      </c>
      <c r="O12" t="s">
        <v>596</v>
      </c>
      <c r="P12" t="s">
        <v>622</v>
      </c>
    </row>
    <row r="13" spans="1:19" x14ac:dyDescent="0.2">
      <c r="A13">
        <v>9</v>
      </c>
      <c r="B13" t="s">
        <v>632</v>
      </c>
      <c r="C13" t="s">
        <v>633</v>
      </c>
      <c r="D13" t="s">
        <v>586</v>
      </c>
      <c r="E13" t="s">
        <v>597</v>
      </c>
      <c r="G13" s="14">
        <v>37.949089742157348</v>
      </c>
      <c r="H13">
        <v>33.5</v>
      </c>
      <c r="I13">
        <v>4.4490897421573479</v>
      </c>
      <c r="J13" s="14" t="s">
        <v>114</v>
      </c>
      <c r="K13">
        <v>5</v>
      </c>
      <c r="L13" t="s">
        <v>621</v>
      </c>
      <c r="M13">
        <v>41.599674999999998</v>
      </c>
      <c r="N13">
        <v>-70.444716999999997</v>
      </c>
      <c r="O13" t="s">
        <v>596</v>
      </c>
      <c r="P13" t="s">
        <v>622</v>
      </c>
    </row>
    <row r="14" spans="1:19" x14ac:dyDescent="0.2">
      <c r="A14">
        <v>10</v>
      </c>
      <c r="B14" t="s">
        <v>632</v>
      </c>
      <c r="C14" t="s">
        <v>634</v>
      </c>
      <c r="D14" t="s">
        <v>586</v>
      </c>
      <c r="E14" t="s">
        <v>597</v>
      </c>
      <c r="G14" s="14">
        <v>39.447894578052413</v>
      </c>
      <c r="H14">
        <v>34.6</v>
      </c>
      <c r="I14">
        <v>4.8478945780524114</v>
      </c>
      <c r="J14" s="14" t="s">
        <v>114</v>
      </c>
      <c r="K14">
        <v>5</v>
      </c>
      <c r="L14" t="s">
        <v>621</v>
      </c>
      <c r="M14">
        <v>41.597231000000001</v>
      </c>
      <c r="N14">
        <v>-70.445425</v>
      </c>
      <c r="O14" t="s">
        <v>596</v>
      </c>
      <c r="P14" t="s">
        <v>622</v>
      </c>
    </row>
    <row r="15" spans="1:19" x14ac:dyDescent="0.2">
      <c r="A15">
        <v>11</v>
      </c>
      <c r="B15" t="s">
        <v>635</v>
      </c>
      <c r="C15" t="s">
        <v>555</v>
      </c>
      <c r="D15" t="s">
        <v>555</v>
      </c>
      <c r="E15" t="s">
        <v>556</v>
      </c>
      <c r="F15" t="s">
        <v>114</v>
      </c>
      <c r="G15" s="14">
        <v>69</v>
      </c>
      <c r="H15">
        <v>65.7</v>
      </c>
      <c r="I15">
        <v>3.2999999999999972</v>
      </c>
      <c r="J15" s="14" t="s">
        <v>111</v>
      </c>
      <c r="K15">
        <v>5</v>
      </c>
      <c r="L15" t="s">
        <v>621</v>
      </c>
      <c r="M15">
        <v>41.749389999999998</v>
      </c>
      <c r="N15">
        <v>-70.623900000000006</v>
      </c>
      <c r="O15" t="s">
        <v>636</v>
      </c>
      <c r="P15" t="s">
        <v>143</v>
      </c>
    </row>
    <row r="16" spans="1:19" x14ac:dyDescent="0.2">
      <c r="A16">
        <v>12</v>
      </c>
      <c r="B16" t="s">
        <v>637</v>
      </c>
      <c r="C16" t="s">
        <v>638</v>
      </c>
      <c r="D16" t="s">
        <v>555</v>
      </c>
      <c r="E16" t="s">
        <v>556</v>
      </c>
      <c r="G16" s="14">
        <v>61</v>
      </c>
      <c r="H16">
        <v>57.6</v>
      </c>
      <c r="I16">
        <v>3.3999999999999986</v>
      </c>
      <c r="J16" s="14" t="s">
        <v>114</v>
      </c>
      <c r="K16">
        <v>5</v>
      </c>
      <c r="L16" t="s">
        <v>621</v>
      </c>
      <c r="M16">
        <v>41.762830000000001</v>
      </c>
      <c r="N16">
        <v>-70.605950000000007</v>
      </c>
      <c r="O16" t="s">
        <v>636</v>
      </c>
      <c r="P16" t="s">
        <v>143</v>
      </c>
    </row>
    <row r="17" spans="1:16" x14ac:dyDescent="0.2">
      <c r="A17">
        <v>13</v>
      </c>
      <c r="B17" t="s">
        <v>639</v>
      </c>
      <c r="C17" t="s">
        <v>559</v>
      </c>
      <c r="D17" t="s">
        <v>559</v>
      </c>
      <c r="E17" t="s">
        <v>556</v>
      </c>
      <c r="F17" t="s">
        <v>114</v>
      </c>
      <c r="G17" s="14">
        <v>61</v>
      </c>
      <c r="H17">
        <v>60.5</v>
      </c>
      <c r="I17">
        <v>0.5</v>
      </c>
      <c r="J17" s="14" t="s">
        <v>114</v>
      </c>
      <c r="K17">
        <v>5</v>
      </c>
      <c r="L17" t="s">
        <v>621</v>
      </c>
      <c r="M17">
        <v>41.647979999999997</v>
      </c>
      <c r="N17">
        <v>-70.635999999999996</v>
      </c>
      <c r="O17" t="s">
        <v>636</v>
      </c>
      <c r="P17" t="s">
        <v>143</v>
      </c>
    </row>
    <row r="18" spans="1:16" x14ac:dyDescent="0.2">
      <c r="A18">
        <v>14</v>
      </c>
      <c r="B18" t="s">
        <v>640</v>
      </c>
      <c r="C18" t="s">
        <v>641</v>
      </c>
      <c r="D18" t="s">
        <v>568</v>
      </c>
      <c r="E18" t="s">
        <v>556</v>
      </c>
      <c r="F18" t="s">
        <v>114</v>
      </c>
      <c r="G18" s="14">
        <v>63</v>
      </c>
      <c r="H18">
        <v>62</v>
      </c>
      <c r="I18">
        <v>1</v>
      </c>
      <c r="J18" s="14" t="s">
        <v>114</v>
      </c>
      <c r="K18">
        <v>5</v>
      </c>
      <c r="L18" t="s">
        <v>621</v>
      </c>
      <c r="M18">
        <v>41.577109999999998</v>
      </c>
      <c r="N18">
        <v>-70.640799999999999</v>
      </c>
      <c r="O18" t="s">
        <v>636</v>
      </c>
      <c r="P18" t="s">
        <v>143</v>
      </c>
    </row>
    <row r="19" spans="1:16" x14ac:dyDescent="0.2">
      <c r="A19">
        <v>15</v>
      </c>
      <c r="B19" t="s">
        <v>642</v>
      </c>
      <c r="C19" t="s">
        <v>569</v>
      </c>
      <c r="D19" t="s">
        <v>569</v>
      </c>
      <c r="E19" t="s">
        <v>556</v>
      </c>
      <c r="G19" s="14">
        <v>83</v>
      </c>
      <c r="H19">
        <v>83.4</v>
      </c>
      <c r="I19">
        <v>-0.40000000000000568</v>
      </c>
      <c r="J19" s="14" t="s">
        <v>111</v>
      </c>
      <c r="K19">
        <v>5</v>
      </c>
      <c r="L19" t="s">
        <v>621</v>
      </c>
      <c r="M19">
        <v>41.658749999999998</v>
      </c>
      <c r="N19">
        <v>-70.643039999999999</v>
      </c>
      <c r="O19" t="s">
        <v>636</v>
      </c>
      <c r="P19" t="s">
        <v>143</v>
      </c>
    </row>
    <row r="20" spans="1:16" x14ac:dyDescent="0.2">
      <c r="A20">
        <v>16</v>
      </c>
      <c r="B20" t="s">
        <v>643</v>
      </c>
      <c r="C20" t="s">
        <v>644</v>
      </c>
      <c r="D20" t="s">
        <v>569</v>
      </c>
      <c r="E20" t="s">
        <v>556</v>
      </c>
      <c r="F20" t="s">
        <v>114</v>
      </c>
      <c r="G20" s="14">
        <v>58</v>
      </c>
      <c r="H20">
        <v>56.7</v>
      </c>
      <c r="I20">
        <v>1.2999999999999972</v>
      </c>
      <c r="J20" s="14" t="s">
        <v>114</v>
      </c>
      <c r="K20">
        <v>5</v>
      </c>
      <c r="L20" t="s">
        <v>621</v>
      </c>
      <c r="M20">
        <v>41.657089999999997</v>
      </c>
      <c r="N20">
        <v>-70.61788</v>
      </c>
      <c r="O20" t="s">
        <v>636</v>
      </c>
      <c r="P20" t="s">
        <v>143</v>
      </c>
    </row>
    <row r="21" spans="1:16" x14ac:dyDescent="0.2">
      <c r="A21">
        <v>17</v>
      </c>
      <c r="B21" t="s">
        <v>645</v>
      </c>
      <c r="C21" t="s">
        <v>646</v>
      </c>
      <c r="D21" t="s">
        <v>575</v>
      </c>
      <c r="E21" t="s">
        <v>556</v>
      </c>
      <c r="G21" s="14">
        <v>57</v>
      </c>
      <c r="H21">
        <v>56</v>
      </c>
      <c r="I21">
        <v>1</v>
      </c>
      <c r="J21" s="14" t="s">
        <v>114</v>
      </c>
      <c r="K21">
        <v>5</v>
      </c>
      <c r="L21" t="s">
        <v>621</v>
      </c>
      <c r="M21">
        <v>41.728960000000001</v>
      </c>
      <c r="N21">
        <v>-70.61327</v>
      </c>
      <c r="O21" t="s">
        <v>636</v>
      </c>
      <c r="P21" t="s">
        <v>143</v>
      </c>
    </row>
    <row r="22" spans="1:16" x14ac:dyDescent="0.2">
      <c r="A22">
        <v>18</v>
      </c>
      <c r="B22" t="s">
        <v>647</v>
      </c>
      <c r="C22" t="s">
        <v>648</v>
      </c>
      <c r="D22" t="s">
        <v>575</v>
      </c>
      <c r="E22" t="s">
        <v>556</v>
      </c>
      <c r="G22" s="14">
        <v>40</v>
      </c>
      <c r="H22">
        <v>38.4</v>
      </c>
      <c r="I22">
        <v>1.6000000000000014</v>
      </c>
      <c r="J22" s="14" t="s">
        <v>114</v>
      </c>
      <c r="K22">
        <v>5</v>
      </c>
      <c r="L22" t="s">
        <v>621</v>
      </c>
      <c r="M22">
        <v>41.725439999999999</v>
      </c>
      <c r="N22">
        <v>-70.610749999999996</v>
      </c>
      <c r="O22" t="s">
        <v>636</v>
      </c>
      <c r="P22" t="s">
        <v>143</v>
      </c>
    </row>
    <row r="23" spans="1:16" x14ac:dyDescent="0.2">
      <c r="A23">
        <v>19</v>
      </c>
      <c r="B23" t="s">
        <v>649</v>
      </c>
      <c r="C23" t="s">
        <v>650</v>
      </c>
      <c r="D23" t="s">
        <v>575</v>
      </c>
      <c r="E23" t="s">
        <v>556</v>
      </c>
      <c r="F23" t="s">
        <v>114</v>
      </c>
      <c r="G23" s="14">
        <v>69</v>
      </c>
      <c r="H23">
        <v>69.599999999999994</v>
      </c>
      <c r="I23">
        <v>-0.59999999999999432</v>
      </c>
      <c r="J23" s="14" t="s">
        <v>111</v>
      </c>
      <c r="K23">
        <v>5</v>
      </c>
      <c r="L23" t="s">
        <v>621</v>
      </c>
      <c r="M23">
        <v>41.715020000000003</v>
      </c>
      <c r="N23">
        <v>-70.616739999999993</v>
      </c>
      <c r="O23" t="s">
        <v>636</v>
      </c>
      <c r="P23" t="s">
        <v>143</v>
      </c>
    </row>
    <row r="24" spans="1:16" x14ac:dyDescent="0.2">
      <c r="A24">
        <v>20</v>
      </c>
      <c r="B24" t="s">
        <v>651</v>
      </c>
      <c r="C24" t="s">
        <v>652</v>
      </c>
      <c r="D24" t="s">
        <v>578</v>
      </c>
      <c r="E24" t="s">
        <v>556</v>
      </c>
      <c r="F24" t="s">
        <v>114</v>
      </c>
      <c r="G24" s="14">
        <v>57</v>
      </c>
      <c r="H24">
        <v>59.3</v>
      </c>
      <c r="I24">
        <v>-2.2999999999999972</v>
      </c>
      <c r="J24" s="14" t="s">
        <v>114</v>
      </c>
      <c r="K24">
        <v>5</v>
      </c>
      <c r="L24" t="s">
        <v>621</v>
      </c>
      <c r="M24">
        <v>41.685760000000002</v>
      </c>
      <c r="N24">
        <v>-70.619249999999994</v>
      </c>
      <c r="O24" t="s">
        <v>636</v>
      </c>
      <c r="P24" t="s">
        <v>143</v>
      </c>
    </row>
    <row r="25" spans="1:16" x14ac:dyDescent="0.2">
      <c r="A25">
        <v>21</v>
      </c>
      <c r="B25" t="s">
        <v>653</v>
      </c>
      <c r="C25" t="s">
        <v>654</v>
      </c>
      <c r="D25" t="s">
        <v>578</v>
      </c>
      <c r="E25" t="s">
        <v>556</v>
      </c>
      <c r="G25" s="14">
        <v>50</v>
      </c>
      <c r="H25">
        <v>49.7</v>
      </c>
      <c r="I25">
        <v>0.29999999999999716</v>
      </c>
      <c r="J25" s="14" t="s">
        <v>114</v>
      </c>
      <c r="K25">
        <v>5</v>
      </c>
      <c r="L25" t="s">
        <v>621</v>
      </c>
      <c r="M25">
        <v>41.69106</v>
      </c>
      <c r="N25">
        <v>-70.627260000000007</v>
      </c>
      <c r="O25" t="s">
        <v>636</v>
      </c>
      <c r="P25" t="s">
        <v>143</v>
      </c>
    </row>
    <row r="26" spans="1:16" x14ac:dyDescent="0.2">
      <c r="A26">
        <v>22</v>
      </c>
      <c r="B26" t="s">
        <v>655</v>
      </c>
      <c r="C26" t="s">
        <v>656</v>
      </c>
      <c r="D26" t="s">
        <v>578</v>
      </c>
      <c r="E26" t="s">
        <v>556</v>
      </c>
      <c r="G26" s="14">
        <v>76</v>
      </c>
      <c r="H26">
        <v>72.5</v>
      </c>
      <c r="I26">
        <v>3.5</v>
      </c>
      <c r="J26" s="14" t="s">
        <v>111</v>
      </c>
      <c r="K26">
        <v>5</v>
      </c>
      <c r="L26" t="s">
        <v>621</v>
      </c>
      <c r="M26">
        <v>41.68356</v>
      </c>
      <c r="N26">
        <v>-70.642719999999997</v>
      </c>
      <c r="O26" t="s">
        <v>636</v>
      </c>
      <c r="P26" t="s">
        <v>143</v>
      </c>
    </row>
    <row r="27" spans="1:16" x14ac:dyDescent="0.2">
      <c r="A27">
        <v>23</v>
      </c>
      <c r="B27" t="s">
        <v>657</v>
      </c>
      <c r="C27" t="s">
        <v>658</v>
      </c>
      <c r="D27" t="s">
        <v>578</v>
      </c>
      <c r="E27" t="s">
        <v>556</v>
      </c>
      <c r="G27" s="14">
        <v>63</v>
      </c>
      <c r="H27">
        <v>63.9</v>
      </c>
      <c r="I27">
        <v>-0.89999999999999858</v>
      </c>
      <c r="J27" s="14" t="s">
        <v>114</v>
      </c>
      <c r="K27">
        <v>5</v>
      </c>
      <c r="L27" t="s">
        <v>621</v>
      </c>
      <c r="M27">
        <v>41.678559999999997</v>
      </c>
      <c r="N27">
        <v>-70.619069999999994</v>
      </c>
      <c r="O27" t="s">
        <v>636</v>
      </c>
      <c r="P27" t="s">
        <v>143</v>
      </c>
    </row>
    <row r="28" spans="1:16" x14ac:dyDescent="0.2">
      <c r="A28">
        <v>24</v>
      </c>
      <c r="B28" t="s">
        <v>659</v>
      </c>
      <c r="C28" t="s">
        <v>660</v>
      </c>
      <c r="D28" t="s">
        <v>578</v>
      </c>
      <c r="E28" t="s">
        <v>556</v>
      </c>
      <c r="G28" s="14">
        <v>76</v>
      </c>
      <c r="H28">
        <v>77.2</v>
      </c>
      <c r="I28">
        <v>-1.2000000000000028</v>
      </c>
      <c r="J28" s="14" t="s">
        <v>111</v>
      </c>
      <c r="K28">
        <v>5</v>
      </c>
      <c r="L28" t="s">
        <v>621</v>
      </c>
      <c r="M28">
        <v>41.674370000000003</v>
      </c>
      <c r="N28">
        <v>-70.621949999999998</v>
      </c>
      <c r="O28" t="s">
        <v>636</v>
      </c>
      <c r="P28" t="s">
        <v>143</v>
      </c>
    </row>
    <row r="29" spans="1:16" x14ac:dyDescent="0.2">
      <c r="A29">
        <v>25</v>
      </c>
      <c r="B29" t="s">
        <v>661</v>
      </c>
      <c r="C29" t="s">
        <v>579</v>
      </c>
      <c r="D29" t="s">
        <v>579</v>
      </c>
      <c r="E29" t="s">
        <v>556</v>
      </c>
      <c r="F29" t="s">
        <v>114</v>
      </c>
      <c r="G29" s="14">
        <v>51</v>
      </c>
      <c r="H29">
        <v>52.5</v>
      </c>
      <c r="I29">
        <v>-1.5</v>
      </c>
      <c r="J29" s="14" t="s">
        <v>114</v>
      </c>
      <c r="K29">
        <v>5</v>
      </c>
      <c r="L29" t="s">
        <v>621</v>
      </c>
      <c r="M29">
        <v>41.698509999999999</v>
      </c>
      <c r="N29">
        <v>-70.62312</v>
      </c>
      <c r="O29" t="s">
        <v>636</v>
      </c>
      <c r="P29" t="s">
        <v>143</v>
      </c>
    </row>
    <row r="30" spans="1:16" x14ac:dyDescent="0.2">
      <c r="A30">
        <v>26</v>
      </c>
      <c r="B30" t="s">
        <v>662</v>
      </c>
      <c r="C30" t="s">
        <v>663</v>
      </c>
      <c r="D30" t="s">
        <v>582</v>
      </c>
      <c r="E30" t="s">
        <v>556</v>
      </c>
      <c r="F30" t="s">
        <v>111</v>
      </c>
      <c r="G30" s="14">
        <v>89</v>
      </c>
      <c r="H30">
        <v>87.1</v>
      </c>
      <c r="I30">
        <v>1.9000000000000057</v>
      </c>
      <c r="J30" s="14" t="s">
        <v>111</v>
      </c>
      <c r="K30">
        <v>5</v>
      </c>
      <c r="L30" t="s">
        <v>621</v>
      </c>
      <c r="M30">
        <v>41.543979999999998</v>
      </c>
      <c r="N30">
        <v>-70.652770000000004</v>
      </c>
      <c r="O30" t="s">
        <v>636</v>
      </c>
      <c r="P30" t="s">
        <v>143</v>
      </c>
    </row>
    <row r="31" spans="1:16" x14ac:dyDescent="0.2">
      <c r="A31">
        <v>27</v>
      </c>
      <c r="B31" t="s">
        <v>664</v>
      </c>
      <c r="C31" t="s">
        <v>665</v>
      </c>
      <c r="D31" t="s">
        <v>582</v>
      </c>
      <c r="E31" t="s">
        <v>556</v>
      </c>
      <c r="G31" s="14">
        <v>91</v>
      </c>
      <c r="H31">
        <v>89.8</v>
      </c>
      <c r="I31">
        <v>1.2000000000000028</v>
      </c>
      <c r="J31" s="14" t="s">
        <v>111</v>
      </c>
      <c r="K31">
        <v>5</v>
      </c>
      <c r="L31" t="s">
        <v>621</v>
      </c>
      <c r="M31">
        <v>41.538649999999997</v>
      </c>
      <c r="N31">
        <v>-70.656720000000007</v>
      </c>
      <c r="O31" t="s">
        <v>636</v>
      </c>
      <c r="P31" t="s">
        <v>143</v>
      </c>
    </row>
    <row r="32" spans="1:16" x14ac:dyDescent="0.2">
      <c r="A32">
        <v>28</v>
      </c>
      <c r="B32" t="s">
        <v>666</v>
      </c>
      <c r="C32" t="s">
        <v>584</v>
      </c>
      <c r="D32" t="s">
        <v>584</v>
      </c>
      <c r="E32" t="s">
        <v>556</v>
      </c>
      <c r="F32" t="s">
        <v>114</v>
      </c>
      <c r="G32" s="14">
        <v>39</v>
      </c>
      <c r="H32">
        <v>35.700000000000003</v>
      </c>
      <c r="I32">
        <v>3.2999999999999972</v>
      </c>
      <c r="J32" s="14" t="s">
        <v>114</v>
      </c>
      <c r="K32">
        <v>5</v>
      </c>
      <c r="L32" t="s">
        <v>621</v>
      </c>
      <c r="M32">
        <v>41.646259999999998</v>
      </c>
      <c r="N32">
        <v>-70.629429999999999</v>
      </c>
      <c r="O32" t="s">
        <v>636</v>
      </c>
      <c r="P32" t="s">
        <v>143</v>
      </c>
    </row>
    <row r="33" spans="1:16" x14ac:dyDescent="0.2">
      <c r="A33">
        <v>29</v>
      </c>
      <c r="B33" t="s">
        <v>667</v>
      </c>
      <c r="C33" t="s">
        <v>668</v>
      </c>
      <c r="D33" t="s">
        <v>601</v>
      </c>
      <c r="E33" t="s">
        <v>556</v>
      </c>
      <c r="H33">
        <v>2.5</v>
      </c>
      <c r="M33">
        <v>41.61101</v>
      </c>
      <c r="N33">
        <v>-70.633489999999995</v>
      </c>
      <c r="O33" t="s">
        <v>636</v>
      </c>
      <c r="P33" t="s">
        <v>143</v>
      </c>
    </row>
    <row r="34" spans="1:16" x14ac:dyDescent="0.2">
      <c r="A34">
        <v>30</v>
      </c>
      <c r="B34" t="s">
        <v>669</v>
      </c>
      <c r="C34" t="s">
        <v>670</v>
      </c>
      <c r="D34" t="s">
        <v>601</v>
      </c>
      <c r="E34" t="s">
        <v>556</v>
      </c>
      <c r="F34" t="s">
        <v>114</v>
      </c>
      <c r="G34" s="14">
        <v>65</v>
      </c>
      <c r="H34">
        <v>52.5</v>
      </c>
      <c r="I34">
        <v>12.5</v>
      </c>
      <c r="J34" s="14" t="s">
        <v>114</v>
      </c>
      <c r="K34">
        <v>5</v>
      </c>
      <c r="L34" t="s">
        <v>621</v>
      </c>
      <c r="M34">
        <v>41.598309999999998</v>
      </c>
      <c r="N34">
        <v>-70.642390000000006</v>
      </c>
      <c r="O34" t="s">
        <v>636</v>
      </c>
      <c r="P34" t="s">
        <v>143</v>
      </c>
    </row>
    <row r="35" spans="1:16" x14ac:dyDescent="0.2">
      <c r="A35">
        <v>31</v>
      </c>
      <c r="B35" t="s">
        <v>671</v>
      </c>
      <c r="C35" t="s">
        <v>672</v>
      </c>
      <c r="D35" t="s">
        <v>601</v>
      </c>
      <c r="E35" t="s">
        <v>556</v>
      </c>
      <c r="G35" s="14">
        <v>74</v>
      </c>
      <c r="H35">
        <v>74.2</v>
      </c>
      <c r="I35">
        <v>-0.20000000000000284</v>
      </c>
      <c r="J35" s="14" t="s">
        <v>111</v>
      </c>
      <c r="K35">
        <v>5</v>
      </c>
      <c r="L35" t="s">
        <v>621</v>
      </c>
      <c r="M35">
        <v>41.605690000000003</v>
      </c>
      <c r="N35">
        <v>-70.650040000000004</v>
      </c>
      <c r="O35" t="s">
        <v>636</v>
      </c>
      <c r="P35" t="s">
        <v>143</v>
      </c>
    </row>
    <row r="36" spans="1:16" x14ac:dyDescent="0.2">
      <c r="A36">
        <v>32</v>
      </c>
      <c r="B36" t="s">
        <v>673</v>
      </c>
      <c r="C36" t="s">
        <v>674</v>
      </c>
      <c r="D36" t="s">
        <v>601</v>
      </c>
      <c r="E36" t="s">
        <v>556</v>
      </c>
      <c r="G36" s="14">
        <v>66</v>
      </c>
      <c r="H36">
        <v>61.9</v>
      </c>
      <c r="I36">
        <v>4.1000000000000014</v>
      </c>
      <c r="J36" s="14" t="s">
        <v>111</v>
      </c>
      <c r="K36">
        <v>5</v>
      </c>
      <c r="L36" t="s">
        <v>621</v>
      </c>
      <c r="M36">
        <v>41.60407</v>
      </c>
      <c r="N36">
        <v>-70.639420000000001</v>
      </c>
      <c r="O36" t="s">
        <v>636</v>
      </c>
      <c r="P36" t="s">
        <v>143</v>
      </c>
    </row>
    <row r="37" spans="1:16" x14ac:dyDescent="0.2">
      <c r="A37">
        <v>33</v>
      </c>
      <c r="B37" t="s">
        <v>675</v>
      </c>
      <c r="C37" t="s">
        <v>676</v>
      </c>
      <c r="D37" t="s">
        <v>601</v>
      </c>
      <c r="E37" t="s">
        <v>556</v>
      </c>
      <c r="G37" s="14">
        <v>65</v>
      </c>
      <c r="H37">
        <v>64.3</v>
      </c>
      <c r="I37">
        <v>0.70000000000000284</v>
      </c>
      <c r="J37" s="14" t="s">
        <v>114</v>
      </c>
      <c r="K37">
        <v>5</v>
      </c>
      <c r="L37" t="s">
        <v>621</v>
      </c>
      <c r="M37">
        <v>41.599460000000001</v>
      </c>
      <c r="N37">
        <v>-70.645200000000003</v>
      </c>
      <c r="O37" t="s">
        <v>636</v>
      </c>
      <c r="P37" t="s">
        <v>143</v>
      </c>
    </row>
    <row r="38" spans="1:16" x14ac:dyDescent="0.2">
      <c r="A38">
        <v>34</v>
      </c>
      <c r="B38" t="s">
        <v>677</v>
      </c>
      <c r="C38" t="s">
        <v>678</v>
      </c>
      <c r="D38" t="s">
        <v>601</v>
      </c>
      <c r="E38" t="s">
        <v>556</v>
      </c>
      <c r="G38" s="14">
        <v>32</v>
      </c>
      <c r="H38">
        <v>33.299999999999997</v>
      </c>
      <c r="I38">
        <v>-1.2999999999999972</v>
      </c>
      <c r="J38" s="14" t="s">
        <v>114</v>
      </c>
      <c r="K38">
        <v>5</v>
      </c>
      <c r="L38" t="s">
        <v>621</v>
      </c>
      <c r="M38">
        <v>41.595109999999998</v>
      </c>
      <c r="N38">
        <v>-70.637609999999995</v>
      </c>
      <c r="O38" t="s">
        <v>636</v>
      </c>
      <c r="P38" t="s">
        <v>143</v>
      </c>
    </row>
    <row r="39" spans="1:16" x14ac:dyDescent="0.2">
      <c r="A39">
        <v>35</v>
      </c>
      <c r="B39" t="s">
        <v>679</v>
      </c>
      <c r="C39" t="s">
        <v>680</v>
      </c>
      <c r="D39" t="s">
        <v>601</v>
      </c>
      <c r="E39" t="s">
        <v>556</v>
      </c>
      <c r="G39" s="14">
        <v>25</v>
      </c>
      <c r="H39">
        <v>24.1</v>
      </c>
      <c r="I39">
        <v>0.89999999999999858</v>
      </c>
      <c r="J39" s="14" t="s">
        <v>114</v>
      </c>
      <c r="K39">
        <v>5</v>
      </c>
      <c r="L39" t="s">
        <v>621</v>
      </c>
      <c r="M39">
        <v>41.60866</v>
      </c>
      <c r="N39">
        <v>-70.637190000000004</v>
      </c>
      <c r="O39" t="s">
        <v>636</v>
      </c>
      <c r="P39" t="s">
        <v>143</v>
      </c>
    </row>
    <row r="40" spans="1:16" x14ac:dyDescent="0.2">
      <c r="A40">
        <v>36</v>
      </c>
      <c r="B40" t="s">
        <v>637</v>
      </c>
      <c r="C40" t="s">
        <v>681</v>
      </c>
      <c r="D40" t="s">
        <v>602</v>
      </c>
      <c r="E40" t="s">
        <v>556</v>
      </c>
      <c r="H40">
        <v>57.6</v>
      </c>
      <c r="M40">
        <v>41.628149999999998</v>
      </c>
      <c r="N40">
        <v>-70.637500000000003</v>
      </c>
      <c r="O40" t="s">
        <v>636</v>
      </c>
      <c r="P40" t="s">
        <v>143</v>
      </c>
    </row>
    <row r="41" spans="1:16" x14ac:dyDescent="0.2">
      <c r="A41">
        <v>37</v>
      </c>
      <c r="B41" t="s">
        <v>682</v>
      </c>
      <c r="C41" t="s">
        <v>683</v>
      </c>
      <c r="D41" t="s">
        <v>602</v>
      </c>
      <c r="E41" t="s">
        <v>556</v>
      </c>
      <c r="F41" t="s">
        <v>114</v>
      </c>
      <c r="G41" s="14">
        <v>57</v>
      </c>
      <c r="H41">
        <v>57</v>
      </c>
      <c r="I41">
        <v>0</v>
      </c>
      <c r="J41" s="14" t="s">
        <v>114</v>
      </c>
      <c r="K41">
        <v>5</v>
      </c>
      <c r="L41" t="s">
        <v>621</v>
      </c>
      <c r="M41">
        <v>41.64049</v>
      </c>
      <c r="N41">
        <v>-70.645079999999993</v>
      </c>
      <c r="O41" t="s">
        <v>636</v>
      </c>
      <c r="P41" t="s">
        <v>143</v>
      </c>
    </row>
    <row r="42" spans="1:16" x14ac:dyDescent="0.2">
      <c r="A42">
        <v>38</v>
      </c>
      <c r="B42" t="s">
        <v>684</v>
      </c>
      <c r="C42" t="s">
        <v>685</v>
      </c>
      <c r="D42" t="s">
        <v>602</v>
      </c>
      <c r="E42" t="s">
        <v>556</v>
      </c>
      <c r="G42" s="14">
        <v>83</v>
      </c>
      <c r="H42">
        <v>82.5</v>
      </c>
      <c r="I42">
        <v>0.5</v>
      </c>
      <c r="J42" s="14" t="s">
        <v>111</v>
      </c>
      <c r="K42">
        <v>5</v>
      </c>
      <c r="L42" t="s">
        <v>621</v>
      </c>
      <c r="M42">
        <v>41.637349999999998</v>
      </c>
      <c r="N42">
        <v>-70.646450000000002</v>
      </c>
      <c r="O42" t="s">
        <v>636</v>
      </c>
      <c r="P42" t="s">
        <v>143</v>
      </c>
    </row>
    <row r="43" spans="1:16" x14ac:dyDescent="0.2">
      <c r="A43">
        <v>39</v>
      </c>
      <c r="B43" t="s">
        <v>686</v>
      </c>
      <c r="C43" t="s">
        <v>687</v>
      </c>
      <c r="D43" t="s">
        <v>602</v>
      </c>
      <c r="E43" t="s">
        <v>556</v>
      </c>
      <c r="G43" s="14">
        <v>63</v>
      </c>
      <c r="H43">
        <v>64.599999999999994</v>
      </c>
      <c r="I43">
        <v>-1.5999999999999943</v>
      </c>
      <c r="J43" s="14" t="s">
        <v>114</v>
      </c>
      <c r="K43">
        <v>5</v>
      </c>
      <c r="L43" t="s">
        <v>621</v>
      </c>
      <c r="M43">
        <v>41.632899999999999</v>
      </c>
      <c r="N43">
        <v>-70.641580000000005</v>
      </c>
      <c r="O43" t="s">
        <v>636</v>
      </c>
      <c r="P43" t="s">
        <v>143</v>
      </c>
    </row>
    <row r="44" spans="1:16" x14ac:dyDescent="0.2">
      <c r="A44">
        <v>40</v>
      </c>
      <c r="B44" t="s">
        <v>688</v>
      </c>
      <c r="C44" t="s">
        <v>689</v>
      </c>
      <c r="D44" t="s">
        <v>547</v>
      </c>
      <c r="E44" t="s">
        <v>552</v>
      </c>
      <c r="G44" s="14">
        <v>42.653587590244115</v>
      </c>
      <c r="H44">
        <v>43.3</v>
      </c>
      <c r="I44">
        <v>-0.64641240975588232</v>
      </c>
      <c r="J44" s="14" t="s">
        <v>114</v>
      </c>
      <c r="K44">
        <v>5</v>
      </c>
      <c r="L44" t="s">
        <v>621</v>
      </c>
      <c r="M44">
        <v>41.667000000000002</v>
      </c>
      <c r="N44">
        <v>-70.088999999999999</v>
      </c>
      <c r="O44" t="s">
        <v>690</v>
      </c>
      <c r="P44" t="s">
        <v>691</v>
      </c>
    </row>
    <row r="45" spans="1:16" x14ac:dyDescent="0.2">
      <c r="A45">
        <v>41</v>
      </c>
      <c r="B45" t="s">
        <v>692</v>
      </c>
      <c r="C45" t="s">
        <v>693</v>
      </c>
      <c r="D45" t="s">
        <v>549</v>
      </c>
      <c r="E45" t="s">
        <v>552</v>
      </c>
      <c r="G45" s="14">
        <v>74.078171085764239</v>
      </c>
      <c r="H45">
        <v>74.7</v>
      </c>
      <c r="I45">
        <v>-0.62182891423576336</v>
      </c>
      <c r="J45" s="14" t="s">
        <v>111</v>
      </c>
      <c r="K45">
        <v>5</v>
      </c>
      <c r="L45" t="s">
        <v>621</v>
      </c>
      <c r="M45">
        <v>41.708599999999997</v>
      </c>
      <c r="N45">
        <v>-70.300110000000004</v>
      </c>
      <c r="O45" t="s">
        <v>690</v>
      </c>
      <c r="P45" t="s">
        <v>691</v>
      </c>
    </row>
    <row r="46" spans="1:16" x14ac:dyDescent="0.2">
      <c r="A46">
        <v>42</v>
      </c>
      <c r="B46" t="s">
        <v>694</v>
      </c>
      <c r="C46" t="s">
        <v>695</v>
      </c>
      <c r="D46" t="s">
        <v>551</v>
      </c>
      <c r="E46" t="s">
        <v>552</v>
      </c>
      <c r="F46" t="s">
        <v>114</v>
      </c>
      <c r="G46" s="14">
        <v>54.092467420797654</v>
      </c>
      <c r="H46">
        <v>39.4</v>
      </c>
      <c r="I46">
        <v>14.692467420797655</v>
      </c>
      <c r="J46" s="14" t="s">
        <v>114</v>
      </c>
      <c r="K46">
        <v>5</v>
      </c>
      <c r="L46" t="s">
        <v>621</v>
      </c>
      <c r="M46">
        <v>41.685000000000002</v>
      </c>
      <c r="N46">
        <v>-70.16</v>
      </c>
      <c r="O46" t="s">
        <v>690</v>
      </c>
      <c r="P46" t="s">
        <v>691</v>
      </c>
    </row>
    <row r="47" spans="1:16" x14ac:dyDescent="0.2">
      <c r="A47">
        <v>43</v>
      </c>
      <c r="B47" t="s">
        <v>696</v>
      </c>
      <c r="C47" t="s">
        <v>697</v>
      </c>
      <c r="D47" t="s">
        <v>553</v>
      </c>
      <c r="E47" t="s">
        <v>552</v>
      </c>
      <c r="F47" t="s">
        <v>114</v>
      </c>
      <c r="G47" s="14">
        <v>53.768514903575024</v>
      </c>
      <c r="H47">
        <v>53.1</v>
      </c>
      <c r="I47">
        <v>0.66851490357502286</v>
      </c>
      <c r="J47" s="14" t="s">
        <v>114</v>
      </c>
      <c r="K47">
        <v>5</v>
      </c>
      <c r="L47" t="s">
        <v>621</v>
      </c>
      <c r="M47">
        <v>41.807000000000002</v>
      </c>
      <c r="N47">
        <v>-70.006</v>
      </c>
      <c r="O47" t="s">
        <v>690</v>
      </c>
      <c r="P47" t="s">
        <v>691</v>
      </c>
    </row>
    <row r="48" spans="1:16" x14ac:dyDescent="0.2">
      <c r="A48">
        <v>44</v>
      </c>
      <c r="B48" t="s">
        <v>698</v>
      </c>
      <c r="C48" t="s">
        <v>699</v>
      </c>
      <c r="D48" t="s">
        <v>562</v>
      </c>
      <c r="E48" t="s">
        <v>552</v>
      </c>
      <c r="G48" s="14">
        <v>45.759180615254692</v>
      </c>
      <c r="H48">
        <v>46.7</v>
      </c>
      <c r="I48">
        <v>-0.94081938474531057</v>
      </c>
      <c r="J48" s="14" t="s">
        <v>114</v>
      </c>
      <c r="K48">
        <v>5</v>
      </c>
      <c r="L48" t="s">
        <v>621</v>
      </c>
      <c r="M48">
        <v>41.814999999999998</v>
      </c>
      <c r="N48">
        <v>-70.006</v>
      </c>
      <c r="O48" t="s">
        <v>690</v>
      </c>
      <c r="P48" t="s">
        <v>691</v>
      </c>
    </row>
    <row r="49" spans="1:17" x14ac:dyDescent="0.2">
      <c r="A49">
        <v>45</v>
      </c>
      <c r="B49" t="s">
        <v>700</v>
      </c>
      <c r="C49" t="s">
        <v>701</v>
      </c>
      <c r="D49" t="s">
        <v>554</v>
      </c>
      <c r="E49" t="s">
        <v>552</v>
      </c>
      <c r="F49" t="s">
        <v>114</v>
      </c>
      <c r="G49" s="14">
        <v>44.935717194599135</v>
      </c>
      <c r="H49">
        <v>45.4</v>
      </c>
      <c r="I49">
        <v>-0.4642828054008632</v>
      </c>
      <c r="J49" s="14" t="s">
        <v>114</v>
      </c>
      <c r="K49">
        <v>5</v>
      </c>
      <c r="L49" t="s">
        <v>621</v>
      </c>
      <c r="M49">
        <v>41.564999999999998</v>
      </c>
      <c r="N49">
        <v>-70.552999999999997</v>
      </c>
      <c r="O49" t="s">
        <v>690</v>
      </c>
      <c r="P49" t="s">
        <v>691</v>
      </c>
    </row>
    <row r="50" spans="1:17" x14ac:dyDescent="0.2">
      <c r="A50">
        <v>46</v>
      </c>
      <c r="B50" t="s">
        <v>702</v>
      </c>
      <c r="C50" t="s">
        <v>703</v>
      </c>
      <c r="D50" t="s">
        <v>581</v>
      </c>
      <c r="E50" t="s">
        <v>552</v>
      </c>
      <c r="G50" s="14">
        <v>99.088198917357261</v>
      </c>
      <c r="H50">
        <v>99.1</v>
      </c>
      <c r="I50">
        <v>-1.1801082642733718E-2</v>
      </c>
      <c r="J50" s="14" t="s">
        <v>111</v>
      </c>
      <c r="K50">
        <v>5</v>
      </c>
      <c r="L50" t="s">
        <v>621</v>
      </c>
      <c r="M50">
        <v>42.009</v>
      </c>
      <c r="N50">
        <v>-70.138999999999996</v>
      </c>
      <c r="O50" t="s">
        <v>704</v>
      </c>
      <c r="P50" t="s">
        <v>691</v>
      </c>
    </row>
    <row r="51" spans="1:17" x14ac:dyDescent="0.2">
      <c r="A51">
        <v>47</v>
      </c>
      <c r="B51" t="s">
        <v>705</v>
      </c>
      <c r="C51" t="s">
        <v>706</v>
      </c>
      <c r="D51" t="s">
        <v>704</v>
      </c>
      <c r="E51" t="s">
        <v>552</v>
      </c>
      <c r="H51">
        <v>99.4</v>
      </c>
      <c r="M51">
        <v>41.91</v>
      </c>
      <c r="N51">
        <v>-70.14</v>
      </c>
      <c r="O51" t="s">
        <v>704</v>
      </c>
      <c r="P51" t="s">
        <v>691</v>
      </c>
    </row>
    <row r="52" spans="1:17" x14ac:dyDescent="0.2">
      <c r="A52">
        <v>48</v>
      </c>
      <c r="B52" t="s">
        <v>707</v>
      </c>
      <c r="C52" t="s">
        <v>708</v>
      </c>
      <c r="D52" t="s">
        <v>704</v>
      </c>
      <c r="E52" t="s">
        <v>552</v>
      </c>
      <c r="H52">
        <v>100</v>
      </c>
      <c r="M52">
        <v>41.935000000000002</v>
      </c>
      <c r="N52">
        <v>-70.228999999999999</v>
      </c>
      <c r="O52" t="s">
        <v>704</v>
      </c>
      <c r="P52" t="s">
        <v>691</v>
      </c>
    </row>
    <row r="53" spans="1:17" x14ac:dyDescent="0.2">
      <c r="A53">
        <v>49</v>
      </c>
      <c r="B53" t="s">
        <v>709</v>
      </c>
      <c r="C53" t="s">
        <v>710</v>
      </c>
      <c r="D53" t="s">
        <v>704</v>
      </c>
      <c r="E53" t="s">
        <v>552</v>
      </c>
      <c r="H53">
        <v>100</v>
      </c>
      <c r="M53">
        <v>41.856999999999999</v>
      </c>
      <c r="N53">
        <v>-70.227999999999994</v>
      </c>
      <c r="O53" t="s">
        <v>704</v>
      </c>
      <c r="P53" t="s">
        <v>691</v>
      </c>
    </row>
    <row r="54" spans="1:17" x14ac:dyDescent="0.2">
      <c r="A54">
        <v>50</v>
      </c>
      <c r="B54" t="s">
        <v>711</v>
      </c>
      <c r="C54" t="s">
        <v>712</v>
      </c>
      <c r="D54" t="s">
        <v>704</v>
      </c>
      <c r="E54" t="s">
        <v>552</v>
      </c>
      <c r="H54">
        <v>100</v>
      </c>
      <c r="M54">
        <v>41.841000000000001</v>
      </c>
      <c r="N54">
        <v>-70.313999999999993</v>
      </c>
      <c r="O54" t="s">
        <v>704</v>
      </c>
      <c r="P54" t="s">
        <v>691</v>
      </c>
    </row>
    <row r="55" spans="1:17" x14ac:dyDescent="0.2">
      <c r="A55">
        <v>51</v>
      </c>
      <c r="B55" t="s">
        <v>713</v>
      </c>
      <c r="C55" t="s">
        <v>714</v>
      </c>
      <c r="D55" t="s">
        <v>704</v>
      </c>
      <c r="E55" t="s">
        <v>552</v>
      </c>
      <c r="H55">
        <v>99.6</v>
      </c>
      <c r="M55">
        <v>41.945999999999998</v>
      </c>
      <c r="N55">
        <v>-70.400000000000006</v>
      </c>
      <c r="O55" t="s">
        <v>704</v>
      </c>
      <c r="P55" t="s">
        <v>691</v>
      </c>
    </row>
    <row r="56" spans="1:17" x14ac:dyDescent="0.2">
      <c r="A56">
        <v>52</v>
      </c>
      <c r="B56" t="s">
        <v>715</v>
      </c>
      <c r="C56" t="s">
        <v>716</v>
      </c>
      <c r="D56" t="s">
        <v>704</v>
      </c>
      <c r="E56" t="s">
        <v>552</v>
      </c>
      <c r="H56">
        <v>99.9</v>
      </c>
      <c r="M56">
        <v>41.841999999999999</v>
      </c>
      <c r="N56">
        <v>-70.468000000000004</v>
      </c>
      <c r="O56" t="s">
        <v>704</v>
      </c>
      <c r="P56" t="s">
        <v>691</v>
      </c>
    </row>
    <row r="57" spans="1:17" x14ac:dyDescent="0.2">
      <c r="A57">
        <v>53</v>
      </c>
      <c r="B57" t="s">
        <v>717</v>
      </c>
      <c r="C57" t="s">
        <v>718</v>
      </c>
      <c r="D57" t="s">
        <v>704</v>
      </c>
      <c r="E57" t="s">
        <v>552</v>
      </c>
      <c r="G57" s="14">
        <v>81.968193640133023</v>
      </c>
      <c r="H57">
        <v>82.9</v>
      </c>
      <c r="I57">
        <v>-0.93180635986698235</v>
      </c>
      <c r="J57" s="14" t="s">
        <v>111</v>
      </c>
      <c r="K57">
        <v>5</v>
      </c>
      <c r="L57" t="s">
        <v>621</v>
      </c>
      <c r="M57">
        <v>41.771999999999998</v>
      </c>
      <c r="N57">
        <v>-70.503</v>
      </c>
      <c r="O57" t="s">
        <v>690</v>
      </c>
      <c r="P57" t="s">
        <v>691</v>
      </c>
      <c r="Q57" t="s">
        <v>719</v>
      </c>
    </row>
    <row r="58" spans="1:17" x14ac:dyDescent="0.2">
      <c r="A58">
        <v>54</v>
      </c>
      <c r="B58" t="s">
        <v>720</v>
      </c>
      <c r="C58" t="s">
        <v>721</v>
      </c>
      <c r="D58" t="s">
        <v>557</v>
      </c>
      <c r="E58" t="s">
        <v>552</v>
      </c>
      <c r="F58" t="s">
        <v>114</v>
      </c>
      <c r="G58" s="14">
        <v>30.531586837396095</v>
      </c>
      <c r="H58">
        <v>29</v>
      </c>
      <c r="I58">
        <v>1.5315868373960946</v>
      </c>
      <c r="J58" s="14" t="s">
        <v>114</v>
      </c>
      <c r="K58">
        <v>5</v>
      </c>
      <c r="L58" t="s">
        <v>621</v>
      </c>
      <c r="M58">
        <v>41.639000000000003</v>
      </c>
      <c r="N58">
        <v>-70.344999999999999</v>
      </c>
      <c r="O58" t="s">
        <v>690</v>
      </c>
      <c r="P58" t="s">
        <v>691</v>
      </c>
      <c r="Q58" t="s">
        <v>719</v>
      </c>
    </row>
    <row r="59" spans="1:17" x14ac:dyDescent="0.2">
      <c r="A59">
        <v>55</v>
      </c>
      <c r="B59" t="s">
        <v>722</v>
      </c>
      <c r="C59" t="s">
        <v>723</v>
      </c>
      <c r="D59" t="s">
        <v>557</v>
      </c>
      <c r="E59" t="s">
        <v>552</v>
      </c>
      <c r="G59" s="14">
        <v>37.326304751145507</v>
      </c>
      <c r="H59">
        <v>36.9</v>
      </c>
      <c r="I59">
        <v>0.42630475114550848</v>
      </c>
      <c r="J59" s="14" t="s">
        <v>114</v>
      </c>
      <c r="K59">
        <v>5</v>
      </c>
      <c r="L59" t="s">
        <v>621</v>
      </c>
      <c r="M59">
        <v>41.634999999999998</v>
      </c>
      <c r="N59">
        <v>-70.358000000000004</v>
      </c>
      <c r="O59" t="s">
        <v>690</v>
      </c>
      <c r="P59" t="s">
        <v>691</v>
      </c>
    </row>
    <row r="60" spans="1:17" x14ac:dyDescent="0.2">
      <c r="A60">
        <v>56</v>
      </c>
      <c r="B60" t="s">
        <v>724</v>
      </c>
      <c r="C60" t="s">
        <v>725</v>
      </c>
      <c r="D60" t="s">
        <v>558</v>
      </c>
      <c r="E60" t="s">
        <v>552</v>
      </c>
      <c r="F60" t="s">
        <v>114</v>
      </c>
      <c r="G60" s="14">
        <v>43.012845385928074</v>
      </c>
      <c r="H60">
        <v>42.9</v>
      </c>
      <c r="I60">
        <v>0.11284538592807536</v>
      </c>
      <c r="J60" s="14" t="s">
        <v>114</v>
      </c>
      <c r="K60">
        <v>5</v>
      </c>
      <c r="L60" t="s">
        <v>621</v>
      </c>
      <c r="M60">
        <v>41.548999999999999</v>
      </c>
      <c r="N60">
        <v>-70.602000000000004</v>
      </c>
      <c r="O60" t="s">
        <v>690</v>
      </c>
      <c r="P60" t="s">
        <v>691</v>
      </c>
      <c r="Q60" t="s">
        <v>719</v>
      </c>
    </row>
    <row r="61" spans="1:17" x14ac:dyDescent="0.2">
      <c r="A61">
        <v>57</v>
      </c>
      <c r="B61" t="s">
        <v>726</v>
      </c>
      <c r="C61" t="s">
        <v>727</v>
      </c>
      <c r="D61" t="s">
        <v>560</v>
      </c>
      <c r="E61" t="s">
        <v>552</v>
      </c>
      <c r="F61" t="s">
        <v>114</v>
      </c>
      <c r="G61" s="14">
        <v>44.014136081021675</v>
      </c>
      <c r="H61">
        <v>42.2</v>
      </c>
      <c r="I61">
        <v>1.8141360810216725</v>
      </c>
      <c r="J61" s="14" t="s">
        <v>114</v>
      </c>
      <c r="K61">
        <v>5</v>
      </c>
      <c r="L61" t="s">
        <v>621</v>
      </c>
      <c r="M61">
        <v>41.56</v>
      </c>
      <c r="N61">
        <v>-70.585999999999999</v>
      </c>
      <c r="O61" t="s">
        <v>690</v>
      </c>
      <c r="P61" t="s">
        <v>691</v>
      </c>
    </row>
    <row r="62" spans="1:17" x14ac:dyDescent="0.2">
      <c r="A62">
        <v>58</v>
      </c>
      <c r="B62" t="s">
        <v>728</v>
      </c>
      <c r="C62" t="s">
        <v>729</v>
      </c>
      <c r="D62" t="s">
        <v>561</v>
      </c>
      <c r="E62" t="s">
        <v>552</v>
      </c>
      <c r="F62" t="s">
        <v>114</v>
      </c>
      <c r="G62" s="14">
        <v>42.274364500227442</v>
      </c>
      <c r="H62">
        <v>43.9</v>
      </c>
      <c r="I62">
        <v>-1.6256354997725566</v>
      </c>
      <c r="J62" s="14" t="s">
        <v>114</v>
      </c>
      <c r="K62">
        <v>5</v>
      </c>
      <c r="L62" t="s">
        <v>621</v>
      </c>
      <c r="M62">
        <v>41.561999999999998</v>
      </c>
      <c r="N62">
        <v>-70.567999999999998</v>
      </c>
      <c r="O62" t="s">
        <v>690</v>
      </c>
      <c r="P62" t="s">
        <v>691</v>
      </c>
    </row>
    <row r="63" spans="1:17" x14ac:dyDescent="0.2">
      <c r="A63">
        <v>59</v>
      </c>
      <c r="B63" t="s">
        <v>730</v>
      </c>
      <c r="C63" t="s">
        <v>731</v>
      </c>
      <c r="D63" t="s">
        <v>562</v>
      </c>
      <c r="E63" t="s">
        <v>552</v>
      </c>
      <c r="F63" t="s">
        <v>114</v>
      </c>
      <c r="G63" s="14">
        <v>64.937949654187491</v>
      </c>
      <c r="H63">
        <v>64.900000000000006</v>
      </c>
      <c r="I63">
        <v>3.7949654187485748E-2</v>
      </c>
      <c r="J63" s="14" t="s">
        <v>114</v>
      </c>
      <c r="K63">
        <v>5</v>
      </c>
      <c r="L63" t="s">
        <v>621</v>
      </c>
      <c r="M63">
        <v>41.830419999999997</v>
      </c>
      <c r="N63">
        <v>-70.002750000000006</v>
      </c>
      <c r="O63" t="s">
        <v>690</v>
      </c>
      <c r="P63" t="s">
        <v>691</v>
      </c>
    </row>
    <row r="64" spans="1:17" x14ac:dyDescent="0.2">
      <c r="A64">
        <v>60</v>
      </c>
      <c r="B64" t="s">
        <v>732</v>
      </c>
      <c r="C64" t="s">
        <v>733</v>
      </c>
      <c r="D64" t="s">
        <v>564</v>
      </c>
      <c r="E64" t="s">
        <v>552</v>
      </c>
      <c r="G64" s="14">
        <v>48.399968304258238</v>
      </c>
      <c r="H64">
        <v>44</v>
      </c>
      <c r="I64">
        <v>4.3999683042582376</v>
      </c>
      <c r="J64" s="14" t="s">
        <v>114</v>
      </c>
      <c r="K64">
        <v>5</v>
      </c>
      <c r="L64" t="s">
        <v>621</v>
      </c>
      <c r="M64">
        <v>41.631</v>
      </c>
      <c r="N64">
        <v>-70.317999999999998</v>
      </c>
      <c r="O64" t="s">
        <v>690</v>
      </c>
      <c r="P64" t="s">
        <v>691</v>
      </c>
      <c r="Q64" t="s">
        <v>719</v>
      </c>
    </row>
    <row r="65" spans="1:17" x14ac:dyDescent="0.2">
      <c r="A65">
        <v>61</v>
      </c>
      <c r="B65" t="s">
        <v>734</v>
      </c>
      <c r="C65" t="s">
        <v>735</v>
      </c>
      <c r="D65" t="s">
        <v>564</v>
      </c>
      <c r="E65" t="s">
        <v>552</v>
      </c>
      <c r="G65" s="14">
        <v>66.015856635245171</v>
      </c>
      <c r="H65">
        <v>66.599999999999994</v>
      </c>
      <c r="I65">
        <v>-0.58414336475482287</v>
      </c>
      <c r="J65" s="14" t="s">
        <v>111</v>
      </c>
      <c r="K65">
        <v>5</v>
      </c>
      <c r="L65" t="s">
        <v>621</v>
      </c>
      <c r="M65">
        <v>41.637999999999998</v>
      </c>
      <c r="N65">
        <v>-70.245000000000005</v>
      </c>
      <c r="O65" t="s">
        <v>690</v>
      </c>
      <c r="P65" t="s">
        <v>691</v>
      </c>
    </row>
    <row r="66" spans="1:17" x14ac:dyDescent="0.2">
      <c r="A66">
        <v>62</v>
      </c>
      <c r="B66" t="s">
        <v>736</v>
      </c>
      <c r="C66" t="s">
        <v>737</v>
      </c>
      <c r="D66" t="s">
        <v>564</v>
      </c>
      <c r="E66" t="s">
        <v>552</v>
      </c>
      <c r="G66" s="14">
        <v>33.602886317524344</v>
      </c>
      <c r="H66">
        <v>32</v>
      </c>
      <c r="I66">
        <v>1.6028863175243444</v>
      </c>
      <c r="J66" s="14" t="s">
        <v>114</v>
      </c>
      <c r="K66">
        <v>5</v>
      </c>
      <c r="L66" t="s">
        <v>621</v>
      </c>
      <c r="M66">
        <v>41.636000000000003</v>
      </c>
      <c r="N66">
        <v>-70.293000000000006</v>
      </c>
      <c r="O66" t="s">
        <v>690</v>
      </c>
      <c r="P66" t="s">
        <v>691</v>
      </c>
    </row>
    <row r="67" spans="1:17" x14ac:dyDescent="0.2">
      <c r="A67">
        <v>63</v>
      </c>
      <c r="B67" t="s">
        <v>738</v>
      </c>
      <c r="C67" t="s">
        <v>739</v>
      </c>
      <c r="D67" t="s">
        <v>565</v>
      </c>
      <c r="E67" t="s">
        <v>552</v>
      </c>
      <c r="G67" s="14">
        <v>61.1</v>
      </c>
      <c r="H67">
        <v>63.4</v>
      </c>
      <c r="I67">
        <v>-2.2999999999999972</v>
      </c>
      <c r="J67" s="14" t="s">
        <v>114</v>
      </c>
      <c r="K67">
        <v>5</v>
      </c>
      <c r="L67" t="s">
        <v>621</v>
      </c>
      <c r="M67">
        <v>41.796340000000001</v>
      </c>
      <c r="N67">
        <v>-70.013660000000002</v>
      </c>
      <c r="O67" t="s">
        <v>690</v>
      </c>
      <c r="P67" t="s">
        <v>740</v>
      </c>
      <c r="Q67" t="s">
        <v>719</v>
      </c>
    </row>
    <row r="68" spans="1:17" x14ac:dyDescent="0.2">
      <c r="A68">
        <v>64</v>
      </c>
      <c r="B68" t="s">
        <v>741</v>
      </c>
      <c r="C68" t="s">
        <v>742</v>
      </c>
      <c r="D68" t="s">
        <v>567</v>
      </c>
      <c r="E68" t="s">
        <v>552</v>
      </c>
      <c r="F68" t="s">
        <v>114</v>
      </c>
      <c r="G68" s="14">
        <v>35.494569610816733</v>
      </c>
      <c r="H68">
        <v>33.299999999999997</v>
      </c>
      <c r="I68">
        <v>2.1945696108167354</v>
      </c>
      <c r="J68" s="14" t="s">
        <v>114</v>
      </c>
      <c r="K68">
        <v>5</v>
      </c>
      <c r="L68" t="s">
        <v>621</v>
      </c>
      <c r="M68">
        <v>41.553139999999999</v>
      </c>
      <c r="N68">
        <v>-70.590230000000005</v>
      </c>
      <c r="O68" t="s">
        <v>690</v>
      </c>
      <c r="P68" t="s">
        <v>691</v>
      </c>
    </row>
    <row r="69" spans="1:17" x14ac:dyDescent="0.2">
      <c r="A69">
        <v>65</v>
      </c>
      <c r="B69" t="s">
        <v>743</v>
      </c>
      <c r="C69" t="s">
        <v>744</v>
      </c>
      <c r="D69" t="s">
        <v>570</v>
      </c>
      <c r="E69" t="s">
        <v>552</v>
      </c>
      <c r="F69" t="s">
        <v>111</v>
      </c>
      <c r="G69" s="14">
        <v>78.077602078099432</v>
      </c>
      <c r="H69">
        <v>79.7</v>
      </c>
      <c r="I69">
        <v>-1.6223979219005713</v>
      </c>
      <c r="J69" s="14" t="s">
        <v>111</v>
      </c>
      <c r="K69">
        <v>5</v>
      </c>
      <c r="L69" t="s">
        <v>621</v>
      </c>
      <c r="M69">
        <v>41.788200000000003</v>
      </c>
      <c r="N69">
        <v>-70.021770000000004</v>
      </c>
      <c r="O69" t="s">
        <v>690</v>
      </c>
      <c r="P69" t="s">
        <v>691</v>
      </c>
    </row>
    <row r="70" spans="1:17" x14ac:dyDescent="0.2">
      <c r="A70">
        <v>66</v>
      </c>
      <c r="B70" t="s">
        <v>745</v>
      </c>
      <c r="C70" t="s">
        <v>746</v>
      </c>
      <c r="D70" t="s">
        <v>747</v>
      </c>
      <c r="E70" t="s">
        <v>552</v>
      </c>
      <c r="H70">
        <v>91.5</v>
      </c>
      <c r="M70">
        <v>41.512999999999998</v>
      </c>
      <c r="N70">
        <v>-70.596999999999994</v>
      </c>
      <c r="O70" t="s">
        <v>747</v>
      </c>
      <c r="P70" t="s">
        <v>691</v>
      </c>
      <c r="Q70" t="s">
        <v>748</v>
      </c>
    </row>
    <row r="71" spans="1:17" x14ac:dyDescent="0.2">
      <c r="A71">
        <v>67</v>
      </c>
      <c r="B71" t="s">
        <v>749</v>
      </c>
      <c r="C71" t="s">
        <v>750</v>
      </c>
      <c r="D71" t="s">
        <v>747</v>
      </c>
      <c r="E71" t="s">
        <v>552</v>
      </c>
      <c r="H71">
        <v>94.9</v>
      </c>
      <c r="M71">
        <v>41.597999999999999</v>
      </c>
      <c r="N71">
        <v>-70.289000000000001</v>
      </c>
      <c r="O71" t="s">
        <v>747</v>
      </c>
      <c r="P71" t="s">
        <v>691</v>
      </c>
      <c r="Q71" t="s">
        <v>748</v>
      </c>
    </row>
    <row r="72" spans="1:17" x14ac:dyDescent="0.2">
      <c r="A72">
        <v>68</v>
      </c>
      <c r="B72" t="s">
        <v>751</v>
      </c>
      <c r="C72" t="s">
        <v>752</v>
      </c>
      <c r="D72" t="s">
        <v>747</v>
      </c>
      <c r="E72" t="s">
        <v>552</v>
      </c>
      <c r="H72">
        <v>96</v>
      </c>
      <c r="M72">
        <v>41.637999999999998</v>
      </c>
      <c r="N72">
        <v>-70.046999999999997</v>
      </c>
      <c r="O72" t="s">
        <v>747</v>
      </c>
      <c r="P72" t="s">
        <v>691</v>
      </c>
      <c r="Q72" t="s">
        <v>748</v>
      </c>
    </row>
    <row r="73" spans="1:17" x14ac:dyDescent="0.2">
      <c r="A73">
        <v>69</v>
      </c>
      <c r="B73" t="s">
        <v>753</v>
      </c>
      <c r="C73" t="s">
        <v>754</v>
      </c>
      <c r="D73" t="s">
        <v>747</v>
      </c>
      <c r="E73" t="s">
        <v>552</v>
      </c>
      <c r="H73">
        <v>97.6</v>
      </c>
      <c r="M73">
        <v>41.621000000000002</v>
      </c>
      <c r="N73">
        <v>-70.186999999999998</v>
      </c>
      <c r="O73" t="s">
        <v>747</v>
      </c>
      <c r="P73" t="s">
        <v>691</v>
      </c>
      <c r="Q73" t="s">
        <v>748</v>
      </c>
    </row>
    <row r="74" spans="1:17" x14ac:dyDescent="0.2">
      <c r="A74">
        <v>70</v>
      </c>
      <c r="B74" t="s">
        <v>755</v>
      </c>
      <c r="C74" t="s">
        <v>756</v>
      </c>
      <c r="D74" t="s">
        <v>572</v>
      </c>
      <c r="E74" t="s">
        <v>552</v>
      </c>
      <c r="F74" t="s">
        <v>114</v>
      </c>
      <c r="G74" s="14">
        <v>63.418577046490476</v>
      </c>
      <c r="H74">
        <v>57.3</v>
      </c>
      <c r="I74">
        <v>6.1185770464904792</v>
      </c>
      <c r="J74" s="14" t="s">
        <v>114</v>
      </c>
      <c r="K74">
        <v>5</v>
      </c>
      <c r="L74" t="s">
        <v>621</v>
      </c>
      <c r="M74">
        <v>41.539000000000001</v>
      </c>
      <c r="N74">
        <v>-70.638000000000005</v>
      </c>
      <c r="O74" t="s">
        <v>690</v>
      </c>
      <c r="P74" t="s">
        <v>691</v>
      </c>
    </row>
    <row r="75" spans="1:17" x14ac:dyDescent="0.2">
      <c r="A75">
        <v>71</v>
      </c>
      <c r="B75" t="s">
        <v>757</v>
      </c>
      <c r="C75" t="s">
        <v>758</v>
      </c>
      <c r="D75" t="s">
        <v>573</v>
      </c>
      <c r="E75" t="s">
        <v>552</v>
      </c>
      <c r="G75" s="14">
        <v>74.717146344881513</v>
      </c>
      <c r="H75">
        <v>76.599999999999994</v>
      </c>
      <c r="I75">
        <v>-1.8828536551184811</v>
      </c>
      <c r="J75" s="14" t="s">
        <v>111</v>
      </c>
      <c r="K75">
        <v>5</v>
      </c>
      <c r="L75" t="s">
        <v>621</v>
      </c>
      <c r="M75">
        <v>41.991</v>
      </c>
      <c r="N75">
        <v>-70.072999999999993</v>
      </c>
      <c r="O75" t="s">
        <v>690</v>
      </c>
      <c r="P75" t="s">
        <v>691</v>
      </c>
    </row>
    <row r="76" spans="1:17" x14ac:dyDescent="0.2">
      <c r="A76">
        <v>72</v>
      </c>
      <c r="B76" t="s">
        <v>759</v>
      </c>
      <c r="C76" t="s">
        <v>760</v>
      </c>
      <c r="D76" t="s">
        <v>573</v>
      </c>
      <c r="E76" t="s">
        <v>552</v>
      </c>
      <c r="F76" t="s">
        <v>114</v>
      </c>
      <c r="G76" s="14">
        <v>56.96801338287505</v>
      </c>
      <c r="J76" s="14" t="s">
        <v>114</v>
      </c>
      <c r="K76">
        <v>5</v>
      </c>
      <c r="L76" t="s">
        <v>621</v>
      </c>
      <c r="M76">
        <v>41.991999999999997</v>
      </c>
      <c r="N76">
        <v>-70.070999999999998</v>
      </c>
      <c r="O76" t="s">
        <v>690</v>
      </c>
      <c r="P76" t="s">
        <v>691</v>
      </c>
    </row>
    <row r="77" spans="1:17" x14ac:dyDescent="0.2">
      <c r="A77">
        <v>73</v>
      </c>
      <c r="B77" t="s">
        <v>761</v>
      </c>
      <c r="C77" t="s">
        <v>762</v>
      </c>
      <c r="D77" t="s">
        <v>574</v>
      </c>
      <c r="E77" t="s">
        <v>552</v>
      </c>
      <c r="F77" t="s">
        <v>114</v>
      </c>
      <c r="G77" s="14">
        <v>45.190901007375977</v>
      </c>
      <c r="H77">
        <v>44.4</v>
      </c>
      <c r="I77">
        <v>0.79090100737597879</v>
      </c>
      <c r="J77" s="14" t="s">
        <v>114</v>
      </c>
      <c r="K77">
        <v>5</v>
      </c>
      <c r="L77" t="s">
        <v>621</v>
      </c>
      <c r="M77">
        <v>41.649000000000001</v>
      </c>
      <c r="N77">
        <v>-70.222999999999999</v>
      </c>
      <c r="O77" t="s">
        <v>690</v>
      </c>
      <c r="P77" t="s">
        <v>691</v>
      </c>
    </row>
    <row r="78" spans="1:17" x14ac:dyDescent="0.2">
      <c r="A78">
        <v>74</v>
      </c>
      <c r="B78" t="s">
        <v>763</v>
      </c>
      <c r="C78" t="s">
        <v>764</v>
      </c>
      <c r="D78" t="s">
        <v>580</v>
      </c>
      <c r="E78" t="s">
        <v>552</v>
      </c>
      <c r="F78" t="s">
        <v>114</v>
      </c>
      <c r="G78" s="14">
        <v>59.148157594020482</v>
      </c>
      <c r="H78">
        <v>58.2</v>
      </c>
      <c r="I78">
        <v>0.94815759402047917</v>
      </c>
      <c r="J78" s="14" t="s">
        <v>114</v>
      </c>
      <c r="K78">
        <v>5</v>
      </c>
      <c r="L78" t="s">
        <v>621</v>
      </c>
      <c r="M78">
        <v>41.594000000000001</v>
      </c>
      <c r="N78">
        <v>-70.465999999999994</v>
      </c>
      <c r="O78" t="s">
        <v>690</v>
      </c>
      <c r="P78" t="s">
        <v>691</v>
      </c>
    </row>
    <row r="79" spans="1:17" x14ac:dyDescent="0.2">
      <c r="A79">
        <v>75</v>
      </c>
      <c r="B79" t="s">
        <v>765</v>
      </c>
      <c r="C79" t="s">
        <v>766</v>
      </c>
      <c r="D79" t="s">
        <v>581</v>
      </c>
      <c r="E79" t="s">
        <v>552</v>
      </c>
      <c r="F79" t="s">
        <v>114</v>
      </c>
      <c r="G79" s="14">
        <v>59.022291802585968</v>
      </c>
      <c r="H79">
        <v>64.3</v>
      </c>
      <c r="I79">
        <v>-5.2777081974140287</v>
      </c>
      <c r="J79" s="14" t="s">
        <v>114</v>
      </c>
      <c r="K79">
        <v>5</v>
      </c>
      <c r="L79" t="s">
        <v>621</v>
      </c>
      <c r="M79">
        <v>42.058</v>
      </c>
      <c r="N79">
        <v>-70.162000000000006</v>
      </c>
      <c r="O79" t="s">
        <v>690</v>
      </c>
      <c r="P79" t="s">
        <v>691</v>
      </c>
    </row>
    <row r="80" spans="1:17" x14ac:dyDescent="0.2">
      <c r="A80">
        <v>76</v>
      </c>
      <c r="B80" t="s">
        <v>767</v>
      </c>
      <c r="C80" t="s">
        <v>768</v>
      </c>
      <c r="D80" t="s">
        <v>581</v>
      </c>
      <c r="E80" t="s">
        <v>552</v>
      </c>
      <c r="G80" s="14">
        <v>91.921688129987501</v>
      </c>
      <c r="H80">
        <v>92.1</v>
      </c>
      <c r="I80">
        <v>-0.17831187001249305</v>
      </c>
      <c r="J80" s="14" t="s">
        <v>111</v>
      </c>
      <c r="K80">
        <v>5</v>
      </c>
      <c r="L80" t="s">
        <v>621</v>
      </c>
      <c r="M80">
        <v>42.051000000000002</v>
      </c>
      <c r="N80">
        <v>-70.182000000000002</v>
      </c>
      <c r="O80" t="s">
        <v>690</v>
      </c>
      <c r="P80" t="s">
        <v>691</v>
      </c>
    </row>
    <row r="81" spans="1:17" x14ac:dyDescent="0.2">
      <c r="A81">
        <v>77</v>
      </c>
      <c r="B81" t="s">
        <v>769</v>
      </c>
      <c r="C81" t="s">
        <v>770</v>
      </c>
      <c r="D81" t="s">
        <v>770</v>
      </c>
      <c r="E81" t="s">
        <v>552</v>
      </c>
      <c r="G81" s="14">
        <v>79.457707034439224</v>
      </c>
      <c r="H81">
        <v>76.5</v>
      </c>
      <c r="I81">
        <v>2.957707034439224</v>
      </c>
      <c r="J81" s="14" t="s">
        <v>111</v>
      </c>
      <c r="K81">
        <v>5</v>
      </c>
      <c r="L81" t="s">
        <v>621</v>
      </c>
      <c r="M81">
        <v>41.761000000000003</v>
      </c>
      <c r="N81">
        <v>-70.114000000000004</v>
      </c>
      <c r="O81" t="s">
        <v>690</v>
      </c>
      <c r="P81" t="s">
        <v>740</v>
      </c>
      <c r="Q81" t="s">
        <v>719</v>
      </c>
    </row>
    <row r="82" spans="1:17" x14ac:dyDescent="0.2">
      <c r="A82">
        <v>78</v>
      </c>
      <c r="B82" t="s">
        <v>771</v>
      </c>
      <c r="C82" t="s">
        <v>772</v>
      </c>
      <c r="D82" t="s">
        <v>583</v>
      </c>
      <c r="E82" t="s">
        <v>552</v>
      </c>
      <c r="F82" t="s">
        <v>114</v>
      </c>
      <c r="G82" s="14">
        <v>34.665642965717964</v>
      </c>
      <c r="H82">
        <v>34.700000000000003</v>
      </c>
      <c r="I82">
        <v>-3.4357034282038512E-2</v>
      </c>
      <c r="J82" s="14" t="s">
        <v>114</v>
      </c>
      <c r="K82">
        <v>5</v>
      </c>
      <c r="L82" t="s">
        <v>621</v>
      </c>
      <c r="M82">
        <v>41.759</v>
      </c>
      <c r="N82">
        <v>-70.123000000000005</v>
      </c>
      <c r="P82" t="s">
        <v>691</v>
      </c>
    </row>
    <row r="83" spans="1:17" x14ac:dyDescent="0.2">
      <c r="A83">
        <v>79</v>
      </c>
      <c r="B83" t="s">
        <v>773</v>
      </c>
      <c r="C83" t="s">
        <v>774</v>
      </c>
      <c r="D83" t="s">
        <v>585</v>
      </c>
      <c r="E83" t="s">
        <v>552</v>
      </c>
      <c r="G83" s="14">
        <v>30.624678536327487</v>
      </c>
      <c r="H83">
        <v>30.7</v>
      </c>
      <c r="I83">
        <v>-7.5321463672512579E-2</v>
      </c>
      <c r="J83" s="14" t="s">
        <v>114</v>
      </c>
      <c r="K83">
        <v>5</v>
      </c>
      <c r="L83" t="s">
        <v>621</v>
      </c>
      <c r="M83">
        <v>41.8</v>
      </c>
      <c r="N83">
        <v>-70.006</v>
      </c>
      <c r="O83" t="s">
        <v>690</v>
      </c>
      <c r="P83" t="s">
        <v>691</v>
      </c>
    </row>
    <row r="84" spans="1:17" x14ac:dyDescent="0.2">
      <c r="A84">
        <v>80</v>
      </c>
      <c r="B84" t="s">
        <v>775</v>
      </c>
      <c r="C84" t="s">
        <v>585</v>
      </c>
      <c r="D84" t="s">
        <v>585</v>
      </c>
      <c r="E84" t="s">
        <v>552</v>
      </c>
      <c r="G84" s="14">
        <v>56.583249822859692</v>
      </c>
      <c r="H84">
        <v>55.3</v>
      </c>
      <c r="I84">
        <v>1.2832498228596947</v>
      </c>
      <c r="J84" s="14" t="s">
        <v>114</v>
      </c>
      <c r="K84">
        <v>5</v>
      </c>
      <c r="L84" t="s">
        <v>621</v>
      </c>
      <c r="M84">
        <v>41.801000000000002</v>
      </c>
      <c r="N84">
        <v>-70.010000000000005</v>
      </c>
      <c r="O84" t="s">
        <v>690</v>
      </c>
      <c r="P84" t="s">
        <v>691</v>
      </c>
    </row>
    <row r="85" spans="1:17" x14ac:dyDescent="0.2">
      <c r="A85">
        <v>81</v>
      </c>
      <c r="B85" t="s">
        <v>776</v>
      </c>
      <c r="C85" t="s">
        <v>777</v>
      </c>
      <c r="D85" t="s">
        <v>585</v>
      </c>
      <c r="E85" t="s">
        <v>552</v>
      </c>
      <c r="G85" s="14">
        <v>35.26262831373738</v>
      </c>
      <c r="H85">
        <v>33.9</v>
      </c>
      <c r="I85">
        <v>1.3626283137373818</v>
      </c>
      <c r="J85" s="14" t="s">
        <v>114</v>
      </c>
      <c r="K85">
        <v>5</v>
      </c>
      <c r="L85" t="s">
        <v>621</v>
      </c>
      <c r="M85">
        <v>41.801000000000002</v>
      </c>
      <c r="N85">
        <v>-70.004999999999995</v>
      </c>
      <c r="O85" t="s">
        <v>690</v>
      </c>
      <c r="P85" t="s">
        <v>691</v>
      </c>
    </row>
    <row r="86" spans="1:17" x14ac:dyDescent="0.2">
      <c r="A86">
        <v>82</v>
      </c>
      <c r="B86" t="s">
        <v>778</v>
      </c>
      <c r="C86" t="s">
        <v>779</v>
      </c>
      <c r="D86" t="s">
        <v>586</v>
      </c>
      <c r="E86" t="s">
        <v>552</v>
      </c>
      <c r="F86" t="s">
        <v>114</v>
      </c>
      <c r="G86" s="14">
        <v>39.035232684501779</v>
      </c>
      <c r="H86">
        <v>37</v>
      </c>
      <c r="I86">
        <v>2.0352326845017785</v>
      </c>
      <c r="J86" s="14" t="s">
        <v>114</v>
      </c>
      <c r="K86">
        <v>5</v>
      </c>
      <c r="L86" t="s">
        <v>621</v>
      </c>
      <c r="M86">
        <v>41.598999999999997</v>
      </c>
      <c r="N86">
        <v>-70.445999999999998</v>
      </c>
      <c r="O86" t="s">
        <v>690</v>
      </c>
      <c r="P86" t="s">
        <v>691</v>
      </c>
    </row>
    <row r="87" spans="1:17" x14ac:dyDescent="0.2">
      <c r="A87">
        <v>83</v>
      </c>
      <c r="B87" t="s">
        <v>780</v>
      </c>
      <c r="C87" t="s">
        <v>781</v>
      </c>
      <c r="D87" t="s">
        <v>587</v>
      </c>
      <c r="E87" t="s">
        <v>552</v>
      </c>
      <c r="F87" t="s">
        <v>111</v>
      </c>
      <c r="G87" s="14">
        <v>87.932304320371614</v>
      </c>
      <c r="H87">
        <v>85.3</v>
      </c>
      <c r="I87">
        <v>2.6323043203716168</v>
      </c>
      <c r="J87" s="14" t="s">
        <v>111</v>
      </c>
      <c r="K87">
        <v>5</v>
      </c>
      <c r="L87" t="s">
        <v>621</v>
      </c>
      <c r="M87">
        <v>41.765000000000001</v>
      </c>
      <c r="N87">
        <v>-70.484999999999999</v>
      </c>
      <c r="O87" t="s">
        <v>690</v>
      </c>
      <c r="P87" t="s">
        <v>740</v>
      </c>
    </row>
    <row r="88" spans="1:17" x14ac:dyDescent="0.2">
      <c r="A88">
        <v>84</v>
      </c>
      <c r="B88" t="s">
        <v>782</v>
      </c>
      <c r="C88" t="s">
        <v>783</v>
      </c>
      <c r="D88" t="s">
        <v>588</v>
      </c>
      <c r="E88" t="s">
        <v>552</v>
      </c>
      <c r="G88" s="14">
        <v>46.223861046667487</v>
      </c>
      <c r="H88">
        <v>44.7</v>
      </c>
      <c r="I88">
        <v>1.5238610466674842</v>
      </c>
      <c r="J88" s="14" t="s">
        <v>114</v>
      </c>
      <c r="K88">
        <v>5</v>
      </c>
      <c r="L88" t="s">
        <v>621</v>
      </c>
      <c r="M88">
        <v>41.667000000000002</v>
      </c>
      <c r="N88">
        <v>-70.058999999999997</v>
      </c>
      <c r="O88" t="s">
        <v>690</v>
      </c>
      <c r="P88" t="s">
        <v>691</v>
      </c>
    </row>
    <row r="89" spans="1:17" x14ac:dyDescent="0.2">
      <c r="A89">
        <v>85</v>
      </c>
      <c r="B89" t="s">
        <v>784</v>
      </c>
      <c r="C89" t="s">
        <v>785</v>
      </c>
      <c r="D89" t="s">
        <v>589</v>
      </c>
      <c r="E89" t="s">
        <v>552</v>
      </c>
      <c r="F89" t="s">
        <v>111</v>
      </c>
      <c r="G89" s="14">
        <v>84.367546378037034</v>
      </c>
      <c r="H89">
        <v>82.1</v>
      </c>
      <c r="I89">
        <v>2.2675463780370393</v>
      </c>
      <c r="J89" s="14" t="s">
        <v>111</v>
      </c>
      <c r="K89">
        <v>5</v>
      </c>
      <c r="L89" t="s">
        <v>621</v>
      </c>
      <c r="M89">
        <v>41.747</v>
      </c>
      <c r="N89">
        <v>-70.429000000000002</v>
      </c>
      <c r="O89" t="s">
        <v>690</v>
      </c>
      <c r="P89" t="s">
        <v>691</v>
      </c>
    </row>
    <row r="90" spans="1:17" x14ac:dyDescent="0.2">
      <c r="A90">
        <v>86</v>
      </c>
      <c r="B90" t="s">
        <v>786</v>
      </c>
      <c r="C90" t="s">
        <v>787</v>
      </c>
      <c r="D90" t="s">
        <v>590</v>
      </c>
      <c r="E90" t="s">
        <v>552</v>
      </c>
      <c r="F90" t="s">
        <v>111</v>
      </c>
      <c r="G90" s="14">
        <v>79.78676210797282</v>
      </c>
      <c r="H90">
        <v>79.5</v>
      </c>
      <c r="I90">
        <v>0.28676210797281954</v>
      </c>
      <c r="J90" s="14" t="s">
        <v>111</v>
      </c>
      <c r="K90">
        <v>5</v>
      </c>
      <c r="L90" t="s">
        <v>621</v>
      </c>
      <c r="M90">
        <v>41.752000000000002</v>
      </c>
      <c r="N90">
        <v>-70.153999999999996</v>
      </c>
      <c r="O90" t="s">
        <v>690</v>
      </c>
      <c r="P90" t="s">
        <v>691</v>
      </c>
    </row>
    <row r="91" spans="1:17" x14ac:dyDescent="0.2">
      <c r="A91">
        <v>87</v>
      </c>
      <c r="B91" t="s">
        <v>788</v>
      </c>
      <c r="C91" t="s">
        <v>789</v>
      </c>
      <c r="D91" t="s">
        <v>591</v>
      </c>
      <c r="E91" t="s">
        <v>552</v>
      </c>
      <c r="G91" s="14">
        <v>75.234340274750195</v>
      </c>
      <c r="H91">
        <v>74.5</v>
      </c>
      <c r="I91">
        <v>0.73434027475019548</v>
      </c>
      <c r="J91" s="14" t="s">
        <v>111</v>
      </c>
      <c r="K91">
        <v>5</v>
      </c>
      <c r="L91" t="s">
        <v>621</v>
      </c>
      <c r="M91">
        <v>41.679000000000002</v>
      </c>
      <c r="N91">
        <v>-69.977000000000004</v>
      </c>
      <c r="O91" t="s">
        <v>690</v>
      </c>
      <c r="P91" t="s">
        <v>691</v>
      </c>
    </row>
    <row r="92" spans="1:17" x14ac:dyDescent="0.2">
      <c r="A92">
        <v>88</v>
      </c>
      <c r="B92" t="s">
        <v>790</v>
      </c>
      <c r="C92" t="s">
        <v>791</v>
      </c>
      <c r="D92" t="s">
        <v>591</v>
      </c>
      <c r="E92" t="s">
        <v>552</v>
      </c>
      <c r="G92" s="14">
        <v>70.845892649680977</v>
      </c>
      <c r="H92">
        <v>69.900000000000006</v>
      </c>
      <c r="I92">
        <v>0.94589264968097098</v>
      </c>
      <c r="J92" s="14" t="s">
        <v>111</v>
      </c>
      <c r="K92">
        <v>5</v>
      </c>
      <c r="L92" t="s">
        <v>621</v>
      </c>
      <c r="M92">
        <v>41.670999999999999</v>
      </c>
      <c r="N92">
        <v>-69.962000000000003</v>
      </c>
      <c r="O92" t="s">
        <v>690</v>
      </c>
      <c r="P92" t="s">
        <v>691</v>
      </c>
    </row>
    <row r="93" spans="1:17" x14ac:dyDescent="0.2">
      <c r="A93">
        <v>89</v>
      </c>
      <c r="B93" t="s">
        <v>792</v>
      </c>
      <c r="C93" t="s">
        <v>793</v>
      </c>
      <c r="D93" t="s">
        <v>593</v>
      </c>
      <c r="E93" t="s">
        <v>552</v>
      </c>
      <c r="G93" s="14">
        <v>57.762980445819323</v>
      </c>
      <c r="H93">
        <v>42.2</v>
      </c>
      <c r="I93">
        <v>15.562980445819321</v>
      </c>
      <c r="J93" s="14" t="s">
        <v>114</v>
      </c>
      <c r="K93">
        <v>5</v>
      </c>
      <c r="L93" t="s">
        <v>621</v>
      </c>
      <c r="M93">
        <v>41.673999999999999</v>
      </c>
      <c r="N93">
        <v>-70.001999999999995</v>
      </c>
      <c r="O93" t="s">
        <v>690</v>
      </c>
      <c r="P93" t="s">
        <v>691</v>
      </c>
    </row>
    <row r="94" spans="1:17" x14ac:dyDescent="0.2">
      <c r="A94">
        <v>90</v>
      </c>
      <c r="B94" t="s">
        <v>794</v>
      </c>
      <c r="C94" t="s">
        <v>795</v>
      </c>
      <c r="D94" t="s">
        <v>594</v>
      </c>
      <c r="E94" t="s">
        <v>552</v>
      </c>
      <c r="F94" t="s">
        <v>114</v>
      </c>
      <c r="G94" s="14">
        <v>47.769894333320437</v>
      </c>
      <c r="H94">
        <v>48.6</v>
      </c>
      <c r="I94">
        <v>-0.83010566667956454</v>
      </c>
      <c r="J94" s="14" t="s">
        <v>114</v>
      </c>
      <c r="K94">
        <v>5</v>
      </c>
      <c r="L94" t="s">
        <v>621</v>
      </c>
      <c r="M94">
        <v>41.664000000000001</v>
      </c>
      <c r="N94">
        <v>-70.149000000000001</v>
      </c>
      <c r="O94" t="s">
        <v>690</v>
      </c>
      <c r="P94" t="s">
        <v>691</v>
      </c>
    </row>
    <row r="95" spans="1:17" x14ac:dyDescent="0.2">
      <c r="A95">
        <v>91</v>
      </c>
      <c r="B95" t="s">
        <v>796</v>
      </c>
      <c r="C95" t="s">
        <v>797</v>
      </c>
      <c r="D95" t="s">
        <v>595</v>
      </c>
      <c r="E95" t="s">
        <v>552</v>
      </c>
      <c r="G95" s="14">
        <v>53.753392424453729</v>
      </c>
      <c r="H95">
        <v>39.4</v>
      </c>
      <c r="I95">
        <v>14.35339242445373</v>
      </c>
      <c r="J95" s="14" t="s">
        <v>114</v>
      </c>
      <c r="K95">
        <v>5</v>
      </c>
      <c r="L95" t="s">
        <v>621</v>
      </c>
      <c r="M95">
        <v>41.677999999999997</v>
      </c>
      <c r="N95">
        <v>-70.016999999999996</v>
      </c>
      <c r="O95" t="s">
        <v>690</v>
      </c>
      <c r="P95" t="s">
        <v>691</v>
      </c>
    </row>
    <row r="96" spans="1:17" x14ac:dyDescent="0.2">
      <c r="A96">
        <v>92</v>
      </c>
      <c r="B96" t="s">
        <v>798</v>
      </c>
      <c r="C96" t="s">
        <v>799</v>
      </c>
      <c r="D96" t="s">
        <v>596</v>
      </c>
      <c r="E96" t="s">
        <v>552</v>
      </c>
      <c r="G96" s="14">
        <v>70.276436489528336</v>
      </c>
      <c r="H96">
        <v>70.3</v>
      </c>
      <c r="I96">
        <v>-2.356351047166072E-2</v>
      </c>
      <c r="J96" s="14" t="s">
        <v>111</v>
      </c>
      <c r="K96">
        <v>5</v>
      </c>
      <c r="L96" t="s">
        <v>621</v>
      </c>
      <c r="M96">
        <v>41.615000000000002</v>
      </c>
      <c r="N96">
        <v>-70.429000000000002</v>
      </c>
      <c r="O96" t="s">
        <v>690</v>
      </c>
      <c r="P96" t="s">
        <v>691</v>
      </c>
    </row>
    <row r="97" spans="1:17" x14ac:dyDescent="0.2">
      <c r="A97">
        <v>93</v>
      </c>
      <c r="B97" t="s">
        <v>800</v>
      </c>
      <c r="C97" t="s">
        <v>801</v>
      </c>
      <c r="D97" t="s">
        <v>596</v>
      </c>
      <c r="E97" t="s">
        <v>552</v>
      </c>
      <c r="G97" s="14">
        <v>55.9471036585824</v>
      </c>
      <c r="H97">
        <v>56.2</v>
      </c>
      <c r="I97">
        <v>-0.25289634141760331</v>
      </c>
      <c r="J97" s="14" t="s">
        <v>114</v>
      </c>
      <c r="K97">
        <v>5</v>
      </c>
      <c r="L97" t="s">
        <v>621</v>
      </c>
      <c r="M97">
        <v>41.628999999999998</v>
      </c>
      <c r="N97">
        <v>-70.412000000000006</v>
      </c>
      <c r="O97" t="s">
        <v>690</v>
      </c>
      <c r="P97" t="s">
        <v>691</v>
      </c>
    </row>
    <row r="98" spans="1:17" x14ac:dyDescent="0.2">
      <c r="A98">
        <v>94</v>
      </c>
      <c r="B98" t="s">
        <v>802</v>
      </c>
      <c r="C98" t="s">
        <v>803</v>
      </c>
      <c r="D98" t="s">
        <v>596</v>
      </c>
      <c r="E98" t="s">
        <v>552</v>
      </c>
      <c r="G98" s="14">
        <v>47.987891606233873</v>
      </c>
      <c r="H98">
        <v>48.3</v>
      </c>
      <c r="I98">
        <v>-0.31210839376612398</v>
      </c>
      <c r="J98" s="14" t="s">
        <v>114</v>
      </c>
      <c r="K98">
        <v>5</v>
      </c>
      <c r="L98" t="s">
        <v>621</v>
      </c>
      <c r="M98">
        <v>41.634</v>
      </c>
      <c r="N98">
        <v>-70.41</v>
      </c>
      <c r="O98" t="s">
        <v>690</v>
      </c>
      <c r="P98" t="s">
        <v>691</v>
      </c>
    </row>
    <row r="99" spans="1:17" x14ac:dyDescent="0.2">
      <c r="A99">
        <v>95</v>
      </c>
      <c r="B99" t="s">
        <v>804</v>
      </c>
      <c r="C99" t="s">
        <v>805</v>
      </c>
      <c r="D99" t="s">
        <v>596</v>
      </c>
      <c r="E99" t="s">
        <v>552</v>
      </c>
      <c r="G99" s="14">
        <v>38.621771405787406</v>
      </c>
      <c r="H99">
        <v>38.9</v>
      </c>
      <c r="I99">
        <v>-0.27822859421259238</v>
      </c>
      <c r="J99" s="14" t="s">
        <v>114</v>
      </c>
      <c r="K99">
        <v>5</v>
      </c>
      <c r="L99" t="s">
        <v>621</v>
      </c>
      <c r="M99">
        <v>41.645000000000003</v>
      </c>
      <c r="N99">
        <v>-70.406000000000006</v>
      </c>
      <c r="O99" t="s">
        <v>690</v>
      </c>
      <c r="P99" t="s">
        <v>691</v>
      </c>
      <c r="Q99" t="s">
        <v>806</v>
      </c>
    </row>
    <row r="100" spans="1:17" x14ac:dyDescent="0.2">
      <c r="A100">
        <v>96</v>
      </c>
      <c r="B100" t="s">
        <v>807</v>
      </c>
      <c r="C100" t="s">
        <v>808</v>
      </c>
      <c r="D100" t="s">
        <v>596</v>
      </c>
      <c r="E100" t="s">
        <v>552</v>
      </c>
      <c r="G100" s="14">
        <v>77.116536379641531</v>
      </c>
      <c r="H100">
        <v>78.2</v>
      </c>
      <c r="I100">
        <v>-1.0834636203584722</v>
      </c>
      <c r="J100" s="14" t="s">
        <v>111</v>
      </c>
      <c r="K100">
        <v>5</v>
      </c>
      <c r="L100" t="s">
        <v>621</v>
      </c>
      <c r="M100">
        <v>41.615000000000002</v>
      </c>
      <c r="N100">
        <v>-70.405000000000001</v>
      </c>
      <c r="O100" t="s">
        <v>690</v>
      </c>
      <c r="P100" t="s">
        <v>691</v>
      </c>
      <c r="Q100" t="s">
        <v>809</v>
      </c>
    </row>
    <row r="101" spans="1:17" x14ac:dyDescent="0.2">
      <c r="A101">
        <v>97</v>
      </c>
      <c r="B101" t="s">
        <v>810</v>
      </c>
      <c r="C101" t="s">
        <v>811</v>
      </c>
      <c r="D101" t="s">
        <v>581</v>
      </c>
      <c r="E101" t="s">
        <v>552</v>
      </c>
      <c r="G101" s="14">
        <v>76.743530810781607</v>
      </c>
      <c r="H101">
        <v>76.7</v>
      </c>
      <c r="I101">
        <v>4.3530810781604146E-2</v>
      </c>
      <c r="J101" s="14" t="s">
        <v>111</v>
      </c>
      <c r="K101">
        <v>5</v>
      </c>
      <c r="L101" t="s">
        <v>621</v>
      </c>
      <c r="M101">
        <v>42.052999999999997</v>
      </c>
      <c r="N101">
        <v>-70.117999999999995</v>
      </c>
      <c r="P101" t="s">
        <v>691</v>
      </c>
    </row>
    <row r="102" spans="1:17" x14ac:dyDescent="0.2">
      <c r="A102">
        <v>98</v>
      </c>
      <c r="B102" t="s">
        <v>812</v>
      </c>
      <c r="C102" t="s">
        <v>813</v>
      </c>
      <c r="D102" t="s">
        <v>598</v>
      </c>
      <c r="E102" t="s">
        <v>552</v>
      </c>
      <c r="G102" s="14">
        <v>22.6</v>
      </c>
      <c r="H102">
        <v>22.6</v>
      </c>
      <c r="I102">
        <v>0</v>
      </c>
      <c r="J102" s="14" t="s">
        <v>114</v>
      </c>
      <c r="K102">
        <v>5</v>
      </c>
      <c r="L102" t="s">
        <v>814</v>
      </c>
      <c r="M102">
        <v>41.58</v>
      </c>
      <c r="N102">
        <v>-70.53</v>
      </c>
      <c r="O102" t="s">
        <v>690</v>
      </c>
      <c r="P102" t="s">
        <v>691</v>
      </c>
      <c r="Q102" t="s">
        <v>815</v>
      </c>
    </row>
    <row r="103" spans="1:17" x14ac:dyDescent="0.2">
      <c r="A103">
        <v>99</v>
      </c>
      <c r="B103" t="s">
        <v>816</v>
      </c>
      <c r="C103" t="s">
        <v>817</v>
      </c>
      <c r="D103" t="s">
        <v>598</v>
      </c>
      <c r="E103" t="s">
        <v>552</v>
      </c>
      <c r="G103" s="14">
        <v>47.5</v>
      </c>
      <c r="H103">
        <v>47.5</v>
      </c>
      <c r="I103">
        <v>0</v>
      </c>
      <c r="J103" s="14" t="s">
        <v>114</v>
      </c>
      <c r="K103">
        <v>5</v>
      </c>
      <c r="L103" t="s">
        <v>814</v>
      </c>
      <c r="M103">
        <v>41.564</v>
      </c>
      <c r="N103">
        <v>-70.543999999999997</v>
      </c>
      <c r="O103" t="s">
        <v>690</v>
      </c>
      <c r="P103" t="s">
        <v>691</v>
      </c>
      <c r="Q103" t="s">
        <v>815</v>
      </c>
    </row>
    <row r="104" spans="1:17" x14ac:dyDescent="0.2">
      <c r="A104">
        <v>100</v>
      </c>
      <c r="B104" t="s">
        <v>818</v>
      </c>
      <c r="C104" t="s">
        <v>819</v>
      </c>
      <c r="D104" t="s">
        <v>598</v>
      </c>
      <c r="E104" t="s">
        <v>552</v>
      </c>
      <c r="G104" s="14">
        <v>51.2</v>
      </c>
      <c r="H104">
        <v>51.2</v>
      </c>
      <c r="I104">
        <v>0</v>
      </c>
      <c r="J104" s="14" t="s">
        <v>114</v>
      </c>
      <c r="K104">
        <v>5</v>
      </c>
      <c r="L104" t="s">
        <v>814</v>
      </c>
      <c r="M104">
        <v>41.572000000000003</v>
      </c>
      <c r="N104">
        <v>-70.510999999999996</v>
      </c>
      <c r="O104" t="s">
        <v>690</v>
      </c>
      <c r="P104" t="s">
        <v>691</v>
      </c>
      <c r="Q104" t="s">
        <v>815</v>
      </c>
    </row>
    <row r="105" spans="1:17" x14ac:dyDescent="0.2">
      <c r="A105">
        <v>101</v>
      </c>
      <c r="B105" t="s">
        <v>820</v>
      </c>
      <c r="C105" t="s">
        <v>821</v>
      </c>
      <c r="D105" t="s">
        <v>598</v>
      </c>
      <c r="E105" t="s">
        <v>552</v>
      </c>
      <c r="G105" s="14">
        <v>48.4</v>
      </c>
      <c r="H105">
        <v>48.4</v>
      </c>
      <c r="I105">
        <v>0</v>
      </c>
      <c r="J105" s="14" t="s">
        <v>114</v>
      </c>
      <c r="K105">
        <v>5</v>
      </c>
      <c r="L105" t="s">
        <v>814</v>
      </c>
      <c r="M105">
        <v>41.566000000000003</v>
      </c>
      <c r="N105">
        <v>-70.495999999999995</v>
      </c>
      <c r="O105" t="s">
        <v>690</v>
      </c>
      <c r="P105" t="s">
        <v>691</v>
      </c>
    </row>
    <row r="106" spans="1:17" x14ac:dyDescent="0.2">
      <c r="A106">
        <v>102</v>
      </c>
      <c r="B106" t="s">
        <v>822</v>
      </c>
      <c r="C106" t="s">
        <v>823</v>
      </c>
      <c r="D106" t="s">
        <v>598</v>
      </c>
      <c r="E106" t="s">
        <v>552</v>
      </c>
      <c r="G106" s="14">
        <v>36.700000000000003</v>
      </c>
      <c r="H106">
        <v>36.700000000000003</v>
      </c>
      <c r="I106">
        <v>0</v>
      </c>
      <c r="J106" s="14" t="s">
        <v>114</v>
      </c>
      <c r="K106">
        <v>5</v>
      </c>
      <c r="L106" t="s">
        <v>814</v>
      </c>
      <c r="M106">
        <v>41.58</v>
      </c>
      <c r="N106">
        <v>-70.513999999999996</v>
      </c>
      <c r="O106" t="s">
        <v>690</v>
      </c>
      <c r="P106" t="s">
        <v>691</v>
      </c>
    </row>
    <row r="107" spans="1:17" x14ac:dyDescent="0.2">
      <c r="A107">
        <v>103</v>
      </c>
      <c r="B107" t="s">
        <v>824</v>
      </c>
      <c r="C107" t="s">
        <v>825</v>
      </c>
      <c r="D107" t="s">
        <v>598</v>
      </c>
      <c r="E107" t="s">
        <v>552</v>
      </c>
      <c r="G107" s="14">
        <v>64.5</v>
      </c>
      <c r="H107">
        <v>64.5</v>
      </c>
      <c r="I107">
        <v>0</v>
      </c>
      <c r="J107" s="14" t="s">
        <v>114</v>
      </c>
      <c r="K107">
        <v>5</v>
      </c>
      <c r="L107" t="s">
        <v>814</v>
      </c>
      <c r="M107">
        <v>41.566000000000003</v>
      </c>
      <c r="N107">
        <v>-70.521000000000001</v>
      </c>
      <c r="O107" t="s">
        <v>690</v>
      </c>
      <c r="P107" t="s">
        <v>691</v>
      </c>
    </row>
    <row r="108" spans="1:17" x14ac:dyDescent="0.2">
      <c r="A108">
        <v>104</v>
      </c>
      <c r="B108" t="s">
        <v>826</v>
      </c>
      <c r="C108" t="s">
        <v>827</v>
      </c>
      <c r="D108" t="s">
        <v>598</v>
      </c>
      <c r="E108" t="s">
        <v>552</v>
      </c>
      <c r="G108" s="14">
        <v>46.5</v>
      </c>
      <c r="H108">
        <v>46.5</v>
      </c>
      <c r="I108">
        <v>0</v>
      </c>
      <c r="J108" s="14" t="s">
        <v>114</v>
      </c>
      <c r="K108">
        <v>5</v>
      </c>
      <c r="L108" t="s">
        <v>814</v>
      </c>
      <c r="M108">
        <v>41.567999999999998</v>
      </c>
      <c r="N108">
        <v>-70.534999999999997</v>
      </c>
      <c r="O108" t="s">
        <v>690</v>
      </c>
      <c r="P108" t="s">
        <v>691</v>
      </c>
    </row>
    <row r="109" spans="1:17" x14ac:dyDescent="0.2">
      <c r="A109">
        <v>105</v>
      </c>
      <c r="B109" t="s">
        <v>828</v>
      </c>
      <c r="C109" t="s">
        <v>829</v>
      </c>
      <c r="D109" t="s">
        <v>598</v>
      </c>
      <c r="E109" t="s">
        <v>552</v>
      </c>
      <c r="G109" s="14">
        <v>54.1</v>
      </c>
      <c r="H109">
        <v>54.1</v>
      </c>
      <c r="I109">
        <v>0</v>
      </c>
      <c r="J109" s="14" t="s">
        <v>114</v>
      </c>
      <c r="K109">
        <v>5</v>
      </c>
      <c r="L109" t="s">
        <v>814</v>
      </c>
      <c r="M109">
        <v>41.576999999999998</v>
      </c>
      <c r="N109">
        <v>-70.52</v>
      </c>
      <c r="O109" t="s">
        <v>690</v>
      </c>
      <c r="P109" t="s">
        <v>691</v>
      </c>
    </row>
    <row r="110" spans="1:17" x14ac:dyDescent="0.2">
      <c r="A110">
        <v>106</v>
      </c>
      <c r="B110" t="s">
        <v>830</v>
      </c>
      <c r="C110" t="s">
        <v>831</v>
      </c>
      <c r="D110" t="s">
        <v>598</v>
      </c>
      <c r="E110" t="s">
        <v>552</v>
      </c>
      <c r="G110" s="14">
        <v>81.099999999999994</v>
      </c>
      <c r="H110">
        <v>81.099999999999994</v>
      </c>
      <c r="I110">
        <v>0</v>
      </c>
      <c r="J110" s="14" t="s">
        <v>111</v>
      </c>
      <c r="K110">
        <v>5</v>
      </c>
      <c r="L110" t="s">
        <v>814</v>
      </c>
      <c r="M110">
        <v>41.552</v>
      </c>
      <c r="N110">
        <v>-70.528000000000006</v>
      </c>
      <c r="O110" t="s">
        <v>690</v>
      </c>
      <c r="P110" t="s">
        <v>691</v>
      </c>
    </row>
    <row r="111" spans="1:17" x14ac:dyDescent="0.2">
      <c r="A111">
        <v>107</v>
      </c>
      <c r="B111" t="s">
        <v>832</v>
      </c>
      <c r="C111" t="s">
        <v>833</v>
      </c>
      <c r="D111" t="s">
        <v>598</v>
      </c>
      <c r="E111" t="s">
        <v>552</v>
      </c>
      <c r="G111" s="14">
        <v>76.3</v>
      </c>
      <c r="H111">
        <v>76.3</v>
      </c>
      <c r="I111">
        <v>0</v>
      </c>
      <c r="J111" s="14" t="s">
        <v>111</v>
      </c>
      <c r="K111">
        <v>5</v>
      </c>
      <c r="L111" t="s">
        <v>814</v>
      </c>
      <c r="M111">
        <v>41.552999999999997</v>
      </c>
      <c r="N111">
        <v>-70.549000000000007</v>
      </c>
      <c r="O111" t="s">
        <v>690</v>
      </c>
      <c r="P111" t="s">
        <v>691</v>
      </c>
    </row>
    <row r="112" spans="1:17" x14ac:dyDescent="0.2">
      <c r="A112">
        <v>108</v>
      </c>
      <c r="B112" t="s">
        <v>834</v>
      </c>
      <c r="C112" t="s">
        <v>835</v>
      </c>
      <c r="D112" t="s">
        <v>600</v>
      </c>
      <c r="E112" t="s">
        <v>552</v>
      </c>
      <c r="G112" s="14">
        <v>70.802572530104712</v>
      </c>
      <c r="H112">
        <v>69.900000000000006</v>
      </c>
      <c r="I112">
        <v>0.90257253010470606</v>
      </c>
      <c r="J112" s="14" t="s">
        <v>111</v>
      </c>
      <c r="K112">
        <v>5</v>
      </c>
      <c r="L112" t="s">
        <v>621</v>
      </c>
      <c r="M112">
        <v>41.904000000000003</v>
      </c>
      <c r="N112">
        <v>-70.025000000000006</v>
      </c>
      <c r="O112" t="s">
        <v>690</v>
      </c>
      <c r="P112" t="s">
        <v>691</v>
      </c>
    </row>
    <row r="113" spans="1:17" x14ac:dyDescent="0.2">
      <c r="A113">
        <v>109</v>
      </c>
      <c r="B113" t="s">
        <v>836</v>
      </c>
      <c r="C113" t="s">
        <v>837</v>
      </c>
      <c r="D113" t="s">
        <v>600</v>
      </c>
      <c r="E113" t="s">
        <v>552</v>
      </c>
      <c r="G113" s="14">
        <v>70.341385447180784</v>
      </c>
      <c r="H113">
        <v>70.400000000000006</v>
      </c>
      <c r="I113">
        <v>-5.8614552819221899E-2</v>
      </c>
      <c r="J113" s="14" t="s">
        <v>111</v>
      </c>
      <c r="K113">
        <v>5</v>
      </c>
      <c r="L113" t="s">
        <v>621</v>
      </c>
      <c r="M113">
        <v>41.923000000000002</v>
      </c>
      <c r="N113">
        <v>-70.048000000000002</v>
      </c>
      <c r="O113" t="s">
        <v>690</v>
      </c>
      <c r="P113" t="s">
        <v>691</v>
      </c>
      <c r="Q113" t="s">
        <v>719</v>
      </c>
    </row>
    <row r="114" spans="1:17" x14ac:dyDescent="0.2">
      <c r="A114">
        <v>110</v>
      </c>
      <c r="B114" t="s">
        <v>838</v>
      </c>
      <c r="C114" t="s">
        <v>839</v>
      </c>
      <c r="D114" t="s">
        <v>600</v>
      </c>
      <c r="E114" t="s">
        <v>552</v>
      </c>
      <c r="F114" t="s">
        <v>114</v>
      </c>
      <c r="G114" s="14">
        <v>52.094524237981624</v>
      </c>
      <c r="H114">
        <v>50.1</v>
      </c>
      <c r="I114">
        <v>1.9945242379816222</v>
      </c>
      <c r="J114" s="14" t="s">
        <v>114</v>
      </c>
      <c r="K114">
        <v>5</v>
      </c>
      <c r="L114" t="s">
        <v>621</v>
      </c>
      <c r="M114">
        <v>41.929000000000002</v>
      </c>
      <c r="N114">
        <v>-70.028999999999996</v>
      </c>
      <c r="O114" t="s">
        <v>690</v>
      </c>
      <c r="P114" t="s">
        <v>691</v>
      </c>
      <c r="Q114" t="s">
        <v>719</v>
      </c>
    </row>
    <row r="115" spans="1:17" x14ac:dyDescent="0.2">
      <c r="A115">
        <v>111</v>
      </c>
      <c r="B115" t="s">
        <v>840</v>
      </c>
      <c r="C115" t="s">
        <v>841</v>
      </c>
      <c r="D115" t="s">
        <v>600</v>
      </c>
      <c r="E115" t="s">
        <v>552</v>
      </c>
      <c r="G115" s="14">
        <v>84.304836252051246</v>
      </c>
      <c r="H115">
        <v>84.3</v>
      </c>
      <c r="I115">
        <v>4.8362520512483798E-3</v>
      </c>
      <c r="J115" s="14" t="s">
        <v>111</v>
      </c>
      <c r="K115">
        <v>5</v>
      </c>
      <c r="L115" t="s">
        <v>621</v>
      </c>
      <c r="M115">
        <v>41.886000000000003</v>
      </c>
      <c r="N115">
        <v>-70.013000000000005</v>
      </c>
      <c r="O115" t="s">
        <v>690</v>
      </c>
      <c r="P115" t="s">
        <v>691</v>
      </c>
    </row>
    <row r="116" spans="1:17" x14ac:dyDescent="0.2">
      <c r="A116">
        <v>112</v>
      </c>
      <c r="B116" t="s">
        <v>842</v>
      </c>
      <c r="C116" t="s">
        <v>600</v>
      </c>
      <c r="D116" t="s">
        <v>600</v>
      </c>
      <c r="E116" t="s">
        <v>552</v>
      </c>
      <c r="G116" s="14">
        <v>59.239226590875163</v>
      </c>
      <c r="H116">
        <v>56.5</v>
      </c>
      <c r="I116">
        <v>2.7392265908751625</v>
      </c>
      <c r="J116" s="14" t="s">
        <v>114</v>
      </c>
      <c r="K116">
        <v>5</v>
      </c>
      <c r="L116" t="s">
        <v>621</v>
      </c>
      <c r="M116">
        <v>41.926000000000002</v>
      </c>
      <c r="N116">
        <v>-70.036000000000001</v>
      </c>
      <c r="O116" t="s">
        <v>690</v>
      </c>
      <c r="P116" t="s">
        <v>691</v>
      </c>
    </row>
    <row r="117" spans="1:17" x14ac:dyDescent="0.2">
      <c r="A117">
        <v>113</v>
      </c>
      <c r="B117" t="s">
        <v>843</v>
      </c>
      <c r="C117" t="s">
        <v>844</v>
      </c>
      <c r="D117" t="s">
        <v>600</v>
      </c>
      <c r="E117" t="s">
        <v>552</v>
      </c>
      <c r="G117" s="14">
        <v>23.096481097504942</v>
      </c>
      <c r="J117" s="14" t="s">
        <v>114</v>
      </c>
      <c r="K117">
        <v>5</v>
      </c>
      <c r="L117" t="s">
        <v>621</v>
      </c>
      <c r="M117">
        <v>41.931449999999998</v>
      </c>
      <c r="N117">
        <v>-70.066519999999997</v>
      </c>
      <c r="O117" t="s">
        <v>690</v>
      </c>
      <c r="P117" t="s">
        <v>691</v>
      </c>
    </row>
    <row r="118" spans="1:17" x14ac:dyDescent="0.2">
      <c r="A118">
        <v>114</v>
      </c>
      <c r="B118" t="s">
        <v>845</v>
      </c>
      <c r="C118" t="s">
        <v>846</v>
      </c>
      <c r="D118" t="s">
        <v>600</v>
      </c>
      <c r="E118" t="s">
        <v>552</v>
      </c>
      <c r="G118" s="14">
        <v>65.687917014412733</v>
      </c>
      <c r="J118" s="14" t="s">
        <v>111</v>
      </c>
      <c r="K118">
        <v>5</v>
      </c>
      <c r="L118" t="s">
        <v>621</v>
      </c>
      <c r="M118">
        <v>41.918239999999997</v>
      </c>
      <c r="N118">
        <v>-70.040080000000003</v>
      </c>
      <c r="O118" t="s">
        <v>690</v>
      </c>
      <c r="P118" t="s">
        <v>691</v>
      </c>
    </row>
    <row r="119" spans="1:17" x14ac:dyDescent="0.2">
      <c r="A119">
        <v>115</v>
      </c>
      <c r="B119" t="s">
        <v>847</v>
      </c>
      <c r="C119" t="s">
        <v>848</v>
      </c>
      <c r="D119" t="s">
        <v>600</v>
      </c>
      <c r="E119" t="s">
        <v>552</v>
      </c>
      <c r="G119" s="14">
        <v>38.994819983741834</v>
      </c>
      <c r="J119" s="14" t="s">
        <v>114</v>
      </c>
      <c r="K119">
        <v>5</v>
      </c>
      <c r="L119" t="s">
        <v>621</v>
      </c>
      <c r="M119">
        <v>41.930419999999998</v>
      </c>
      <c r="N119">
        <v>-70.027199999999993</v>
      </c>
      <c r="O119" t="s">
        <v>690</v>
      </c>
      <c r="P119" t="s">
        <v>691</v>
      </c>
    </row>
    <row r="120" spans="1:17" x14ac:dyDescent="0.2">
      <c r="A120">
        <v>116</v>
      </c>
      <c r="B120" t="s">
        <v>849</v>
      </c>
      <c r="C120" t="s">
        <v>850</v>
      </c>
      <c r="D120" t="s">
        <v>600</v>
      </c>
      <c r="E120" t="s">
        <v>552</v>
      </c>
      <c r="G120" s="14">
        <v>43.322052774123883</v>
      </c>
      <c r="J120" s="14" t="s">
        <v>114</v>
      </c>
      <c r="K120">
        <v>5</v>
      </c>
      <c r="L120" t="s">
        <v>621</v>
      </c>
      <c r="M120">
        <v>41.930900000000001</v>
      </c>
      <c r="N120">
        <v>-70.026480000000006</v>
      </c>
      <c r="O120" t="s">
        <v>690</v>
      </c>
      <c r="P120" t="s">
        <v>691</v>
      </c>
    </row>
    <row r="121" spans="1:17" x14ac:dyDescent="0.2">
      <c r="A121">
        <v>117</v>
      </c>
      <c r="B121" t="s">
        <v>851</v>
      </c>
      <c r="C121" t="s">
        <v>852</v>
      </c>
      <c r="D121" t="s">
        <v>600</v>
      </c>
      <c r="E121" t="s">
        <v>552</v>
      </c>
      <c r="G121" s="14">
        <v>17.830368557380741</v>
      </c>
      <c r="J121" s="14" t="s">
        <v>114</v>
      </c>
      <c r="K121">
        <v>5</v>
      </c>
      <c r="L121" t="s">
        <v>621</v>
      </c>
      <c r="M121">
        <v>41.930647219999997</v>
      </c>
      <c r="N121">
        <v>-70.029611110000005</v>
      </c>
      <c r="O121" t="s">
        <v>690</v>
      </c>
      <c r="P121" t="s">
        <v>691</v>
      </c>
    </row>
    <row r="122" spans="1:17" x14ac:dyDescent="0.2">
      <c r="A122">
        <v>118</v>
      </c>
      <c r="B122" t="s">
        <v>853</v>
      </c>
      <c r="C122" t="s">
        <v>854</v>
      </c>
      <c r="D122" t="s">
        <v>603</v>
      </c>
      <c r="E122" t="s">
        <v>552</v>
      </c>
      <c r="G122" s="14">
        <v>48.472456288773287</v>
      </c>
      <c r="H122">
        <v>47.4</v>
      </c>
      <c r="I122">
        <v>1.0724562887732887</v>
      </c>
      <c r="J122" s="14" t="s">
        <v>114</v>
      </c>
      <c r="K122">
        <v>5</v>
      </c>
      <c r="L122" t="s">
        <v>621</v>
      </c>
      <c r="M122">
        <v>41.667000000000002</v>
      </c>
      <c r="N122">
        <v>-70.066000000000003</v>
      </c>
      <c r="O122" t="s">
        <v>690</v>
      </c>
      <c r="P122" t="s">
        <v>691</v>
      </c>
    </row>
    <row r="123" spans="1:17" x14ac:dyDescent="0.2">
      <c r="A123">
        <v>119</v>
      </c>
      <c r="B123" t="s">
        <v>855</v>
      </c>
      <c r="C123" t="s">
        <v>856</v>
      </c>
      <c r="D123" t="s">
        <v>576</v>
      </c>
      <c r="E123" t="s">
        <v>577</v>
      </c>
      <c r="G123" s="14">
        <v>81.667177725296838</v>
      </c>
      <c r="H123">
        <v>85</v>
      </c>
      <c r="I123">
        <v>-3.3328222747031617</v>
      </c>
      <c r="J123" s="14" t="s">
        <v>111</v>
      </c>
      <c r="K123">
        <v>5</v>
      </c>
      <c r="L123" t="s">
        <v>621</v>
      </c>
      <c r="M123">
        <v>41.692329999999998</v>
      </c>
      <c r="N123">
        <v>-69.9392</v>
      </c>
      <c r="O123" t="s">
        <v>576</v>
      </c>
      <c r="P123" t="s">
        <v>857</v>
      </c>
    </row>
    <row r="124" spans="1:17" x14ac:dyDescent="0.2">
      <c r="A124">
        <v>120</v>
      </c>
      <c r="B124" t="s">
        <v>858</v>
      </c>
      <c r="C124" t="s">
        <v>859</v>
      </c>
      <c r="D124" t="s">
        <v>576</v>
      </c>
      <c r="E124" t="s">
        <v>577</v>
      </c>
      <c r="F124" t="s">
        <v>114</v>
      </c>
      <c r="G124" s="14">
        <v>47.459575244008569</v>
      </c>
      <c r="H124">
        <v>46.1</v>
      </c>
      <c r="I124">
        <v>1.3595752440085676</v>
      </c>
      <c r="J124" s="14" t="s">
        <v>114</v>
      </c>
      <c r="K124">
        <v>5</v>
      </c>
      <c r="L124" t="s">
        <v>621</v>
      </c>
      <c r="M124">
        <v>41.707979999999999</v>
      </c>
      <c r="N124">
        <v>-69.982619999999997</v>
      </c>
      <c r="O124" t="s">
        <v>576</v>
      </c>
      <c r="P124" t="s">
        <v>857</v>
      </c>
    </row>
    <row r="125" spans="1:17" x14ac:dyDescent="0.2">
      <c r="A125">
        <v>121</v>
      </c>
      <c r="B125" t="s">
        <v>860</v>
      </c>
      <c r="C125" t="s">
        <v>861</v>
      </c>
      <c r="D125" t="s">
        <v>576</v>
      </c>
      <c r="E125" t="s">
        <v>577</v>
      </c>
      <c r="G125" s="14">
        <v>82.521314033898719</v>
      </c>
      <c r="H125">
        <v>79</v>
      </c>
      <c r="I125">
        <v>3.5213140338987188</v>
      </c>
      <c r="J125" s="14" t="s">
        <v>111</v>
      </c>
      <c r="K125">
        <v>5</v>
      </c>
      <c r="L125" t="s">
        <v>621</v>
      </c>
      <c r="M125">
        <v>41.714970000000001</v>
      </c>
      <c r="N125">
        <v>-69.976579999999998</v>
      </c>
      <c r="O125" t="s">
        <v>576</v>
      </c>
      <c r="P125" t="s">
        <v>857</v>
      </c>
    </row>
    <row r="126" spans="1:17" x14ac:dyDescent="0.2">
      <c r="A126">
        <v>122</v>
      </c>
      <c r="B126" t="s">
        <v>862</v>
      </c>
      <c r="C126" t="s">
        <v>863</v>
      </c>
      <c r="D126" t="s">
        <v>576</v>
      </c>
      <c r="E126" t="s">
        <v>577</v>
      </c>
      <c r="G126" s="14">
        <v>61.091494874685125</v>
      </c>
      <c r="H126">
        <v>55.8</v>
      </c>
      <c r="I126">
        <v>5.291494874685128</v>
      </c>
      <c r="J126" s="14" t="s">
        <v>114</v>
      </c>
      <c r="K126">
        <v>5</v>
      </c>
      <c r="L126" t="s">
        <v>621</v>
      </c>
      <c r="M126">
        <v>41.711170000000003</v>
      </c>
      <c r="N126">
        <v>-69.996669999999995</v>
      </c>
      <c r="O126" t="s">
        <v>576</v>
      </c>
      <c r="P126" t="s">
        <v>857</v>
      </c>
    </row>
    <row r="127" spans="1:17" x14ac:dyDescent="0.2">
      <c r="A127">
        <v>123</v>
      </c>
      <c r="B127" t="s">
        <v>864</v>
      </c>
      <c r="C127" t="s">
        <v>865</v>
      </c>
      <c r="D127" t="s">
        <v>576</v>
      </c>
      <c r="E127" t="s">
        <v>577</v>
      </c>
      <c r="G127" s="14">
        <v>23.353760330152959</v>
      </c>
      <c r="H127">
        <v>24.8</v>
      </c>
      <c r="I127">
        <v>-1.4462396698470421</v>
      </c>
      <c r="J127" s="14" t="s">
        <v>114</v>
      </c>
      <c r="K127">
        <v>5</v>
      </c>
      <c r="L127" t="s">
        <v>621</v>
      </c>
      <c r="M127">
        <v>41.704819999999998</v>
      </c>
      <c r="N127">
        <v>-70.007670000000005</v>
      </c>
      <c r="O127" t="s">
        <v>576</v>
      </c>
      <c r="P127" t="s">
        <v>857</v>
      </c>
    </row>
    <row r="128" spans="1:17" x14ac:dyDescent="0.2">
      <c r="A128">
        <v>124</v>
      </c>
      <c r="B128" t="s">
        <v>866</v>
      </c>
      <c r="C128" t="s">
        <v>867</v>
      </c>
      <c r="D128" t="s">
        <v>576</v>
      </c>
      <c r="E128" t="s">
        <v>857</v>
      </c>
      <c r="G128" s="14">
        <v>88.930048002060374</v>
      </c>
      <c r="H128">
        <v>84.5</v>
      </c>
      <c r="I128">
        <v>4.4300480020603743</v>
      </c>
      <c r="J128" s="14" t="s">
        <v>111</v>
      </c>
      <c r="K128">
        <v>5</v>
      </c>
      <c r="L128" t="s">
        <v>621</v>
      </c>
      <c r="M128">
        <v>41.716700000000003</v>
      </c>
      <c r="N128">
        <v>-69.992220000000003</v>
      </c>
      <c r="O128" t="s">
        <v>576</v>
      </c>
      <c r="P128" t="s">
        <v>857</v>
      </c>
    </row>
    <row r="129" spans="1:16" x14ac:dyDescent="0.2">
      <c r="A129">
        <v>125</v>
      </c>
      <c r="B129" t="s">
        <v>868</v>
      </c>
      <c r="C129" t="s">
        <v>869</v>
      </c>
      <c r="D129" t="s">
        <v>576</v>
      </c>
      <c r="E129" t="s">
        <v>857</v>
      </c>
      <c r="G129" s="14">
        <v>79.212532670459368</v>
      </c>
      <c r="H129">
        <v>80.5</v>
      </c>
      <c r="I129">
        <v>-1.2874673295406325</v>
      </c>
      <c r="J129" s="14" t="s">
        <v>111</v>
      </c>
      <c r="K129">
        <v>5</v>
      </c>
      <c r="L129" t="s">
        <v>621</v>
      </c>
      <c r="M129">
        <v>41.73462</v>
      </c>
      <c r="N129">
        <v>-69.972830000000002</v>
      </c>
      <c r="O129" t="s">
        <v>576</v>
      </c>
      <c r="P129" t="s">
        <v>857</v>
      </c>
    </row>
    <row r="130" spans="1:16" x14ac:dyDescent="0.2">
      <c r="A130">
        <v>126</v>
      </c>
      <c r="B130" t="s">
        <v>870</v>
      </c>
      <c r="C130" t="s">
        <v>871</v>
      </c>
      <c r="D130" t="s">
        <v>576</v>
      </c>
      <c r="E130" t="s">
        <v>857</v>
      </c>
      <c r="G130" s="14">
        <v>44.38255203891287</v>
      </c>
      <c r="H130">
        <v>43.7</v>
      </c>
      <c r="I130">
        <v>0.68255203891286698</v>
      </c>
      <c r="J130" s="14" t="s">
        <v>114</v>
      </c>
      <c r="K130">
        <v>5</v>
      </c>
      <c r="L130" t="s">
        <v>621</v>
      </c>
      <c r="M130">
        <v>41.72045</v>
      </c>
      <c r="N130">
        <v>-69.996970000000005</v>
      </c>
      <c r="O130" t="s">
        <v>576</v>
      </c>
      <c r="P130" t="s">
        <v>857</v>
      </c>
    </row>
    <row r="131" spans="1:16" x14ac:dyDescent="0.2">
      <c r="A131">
        <v>127</v>
      </c>
      <c r="B131" t="s">
        <v>872</v>
      </c>
      <c r="C131" t="s">
        <v>873</v>
      </c>
      <c r="D131" t="s">
        <v>576</v>
      </c>
      <c r="E131" t="s">
        <v>857</v>
      </c>
      <c r="G131" s="14">
        <v>61.922769706899501</v>
      </c>
      <c r="H131">
        <v>56.7</v>
      </c>
      <c r="I131">
        <v>5.2227697068994985</v>
      </c>
      <c r="J131" s="14" t="s">
        <v>114</v>
      </c>
      <c r="K131">
        <v>5</v>
      </c>
      <c r="L131" t="s">
        <v>621</v>
      </c>
      <c r="M131">
        <v>41.737929999999999</v>
      </c>
      <c r="N131">
        <v>-69.9803</v>
      </c>
      <c r="O131" t="s">
        <v>576</v>
      </c>
      <c r="P131" t="s">
        <v>857</v>
      </c>
    </row>
    <row r="132" spans="1:16" x14ac:dyDescent="0.2">
      <c r="A132">
        <v>128</v>
      </c>
      <c r="B132" t="s">
        <v>874</v>
      </c>
      <c r="C132" t="s">
        <v>875</v>
      </c>
      <c r="D132" t="s">
        <v>576</v>
      </c>
      <c r="E132" t="s">
        <v>857</v>
      </c>
      <c r="G132" s="14">
        <v>46.07704634940314</v>
      </c>
      <c r="H132">
        <v>42.1</v>
      </c>
      <c r="I132">
        <v>3.9770463494031389</v>
      </c>
      <c r="J132" s="14" t="s">
        <v>114</v>
      </c>
      <c r="K132">
        <v>5</v>
      </c>
      <c r="L132" t="s">
        <v>621</v>
      </c>
      <c r="M132">
        <v>41.755119999999998</v>
      </c>
      <c r="N132">
        <v>-69.969570000000004</v>
      </c>
      <c r="O132" t="s">
        <v>576</v>
      </c>
      <c r="P132" t="s">
        <v>857</v>
      </c>
    </row>
    <row r="133" spans="1:16" x14ac:dyDescent="0.2">
      <c r="A133">
        <v>129</v>
      </c>
      <c r="B133" t="s">
        <v>876</v>
      </c>
      <c r="C133" t="s">
        <v>877</v>
      </c>
      <c r="D133" t="s">
        <v>576</v>
      </c>
      <c r="E133" t="s">
        <v>857</v>
      </c>
      <c r="G133" s="14">
        <v>65.926656675464827</v>
      </c>
      <c r="H133">
        <v>65</v>
      </c>
      <c r="I133">
        <v>0.92665667546482666</v>
      </c>
      <c r="J133" s="14" t="s">
        <v>111</v>
      </c>
      <c r="K133">
        <v>5</v>
      </c>
      <c r="L133" t="s">
        <v>621</v>
      </c>
      <c r="M133">
        <v>41.755180000000003</v>
      </c>
      <c r="N133">
        <v>-69.960530000000006</v>
      </c>
      <c r="O133" t="s">
        <v>576</v>
      </c>
      <c r="P133" t="s">
        <v>857</v>
      </c>
    </row>
    <row r="134" spans="1:16" x14ac:dyDescent="0.2">
      <c r="A134">
        <v>130</v>
      </c>
      <c r="B134" t="s">
        <v>878</v>
      </c>
      <c r="C134" t="s">
        <v>879</v>
      </c>
      <c r="D134" t="s">
        <v>576</v>
      </c>
      <c r="E134" t="s">
        <v>857</v>
      </c>
      <c r="G134" s="14">
        <v>61.922021708240138</v>
      </c>
      <c r="H134">
        <v>62.4</v>
      </c>
      <c r="I134">
        <v>-0.47797829175986095</v>
      </c>
      <c r="J134" s="14" t="s">
        <v>114</v>
      </c>
      <c r="K134">
        <v>5</v>
      </c>
      <c r="L134" t="s">
        <v>621</v>
      </c>
      <c r="M134">
        <v>41.760300000000001</v>
      </c>
      <c r="N134">
        <v>-69.962050000000005</v>
      </c>
      <c r="O134" t="s">
        <v>576</v>
      </c>
      <c r="P134" t="s">
        <v>857</v>
      </c>
    </row>
    <row r="135" spans="1:16" x14ac:dyDescent="0.2">
      <c r="A135">
        <v>131</v>
      </c>
      <c r="B135" t="s">
        <v>880</v>
      </c>
      <c r="C135" t="s">
        <v>881</v>
      </c>
      <c r="D135" t="s">
        <v>576</v>
      </c>
      <c r="E135" t="s">
        <v>857</v>
      </c>
      <c r="G135" s="14">
        <v>18.523858680189811</v>
      </c>
      <c r="H135">
        <v>19.899999999999999</v>
      </c>
      <c r="I135">
        <v>-1.3761413198101877</v>
      </c>
      <c r="J135" s="14" t="s">
        <v>114</v>
      </c>
      <c r="K135">
        <v>5</v>
      </c>
      <c r="L135" t="s">
        <v>621</v>
      </c>
      <c r="M135">
        <v>41.760570000000001</v>
      </c>
      <c r="N135">
        <v>-69.981780000000001</v>
      </c>
      <c r="O135" t="s">
        <v>576</v>
      </c>
      <c r="P135" t="s">
        <v>857</v>
      </c>
    </row>
    <row r="136" spans="1:16" x14ac:dyDescent="0.2">
      <c r="A136">
        <v>132</v>
      </c>
      <c r="B136" t="s">
        <v>882</v>
      </c>
      <c r="C136" t="s">
        <v>883</v>
      </c>
      <c r="D136" t="s">
        <v>576</v>
      </c>
      <c r="E136" t="s">
        <v>857</v>
      </c>
      <c r="G136" s="14">
        <v>26.237533065163916</v>
      </c>
      <c r="H136">
        <v>27.3</v>
      </c>
      <c r="I136">
        <v>-1.0624669348360847</v>
      </c>
      <c r="J136" s="14" t="s">
        <v>114</v>
      </c>
      <c r="K136">
        <v>5</v>
      </c>
      <c r="L136" t="s">
        <v>621</v>
      </c>
      <c r="M136">
        <v>41.770350000000001</v>
      </c>
      <c r="N136">
        <v>-69.976330000000004</v>
      </c>
      <c r="O136" t="s">
        <v>576</v>
      </c>
      <c r="P136" t="s">
        <v>857</v>
      </c>
    </row>
    <row r="137" spans="1:16" x14ac:dyDescent="0.2">
      <c r="A137">
        <v>133</v>
      </c>
      <c r="B137" t="s">
        <v>884</v>
      </c>
      <c r="C137" t="s">
        <v>885</v>
      </c>
      <c r="D137" t="s">
        <v>576</v>
      </c>
      <c r="E137" t="s">
        <v>857</v>
      </c>
      <c r="G137" s="14">
        <v>18.108399159387226</v>
      </c>
      <c r="H137">
        <v>17.399999999999999</v>
      </c>
      <c r="I137">
        <v>0.70839915938722697</v>
      </c>
      <c r="J137" s="14" t="s">
        <v>114</v>
      </c>
      <c r="K137">
        <v>5</v>
      </c>
      <c r="L137" t="s">
        <v>621</v>
      </c>
      <c r="M137">
        <v>41.780749999999998</v>
      </c>
      <c r="N137">
        <v>-69.965819999999994</v>
      </c>
      <c r="O137" t="s">
        <v>576</v>
      </c>
      <c r="P137" t="s">
        <v>857</v>
      </c>
    </row>
    <row r="138" spans="1:16" x14ac:dyDescent="0.2">
      <c r="A138">
        <v>134</v>
      </c>
      <c r="B138" t="s">
        <v>886</v>
      </c>
      <c r="C138" t="s">
        <v>887</v>
      </c>
      <c r="D138" t="s">
        <v>576</v>
      </c>
      <c r="E138" t="s">
        <v>857</v>
      </c>
      <c r="G138" s="14">
        <v>82.803018115006424</v>
      </c>
      <c r="H138">
        <v>81.599999999999994</v>
      </c>
      <c r="I138">
        <v>1.2030181150064294</v>
      </c>
      <c r="J138" s="14" t="s">
        <v>111</v>
      </c>
      <c r="K138">
        <v>5</v>
      </c>
      <c r="L138" t="s">
        <v>621</v>
      </c>
      <c r="M138">
        <v>41.722230000000003</v>
      </c>
      <c r="N138">
        <v>-69.95017</v>
      </c>
      <c r="O138" t="s">
        <v>576</v>
      </c>
      <c r="P138" t="s">
        <v>857</v>
      </c>
    </row>
    <row r="139" spans="1:16" x14ac:dyDescent="0.2">
      <c r="A139">
        <v>135</v>
      </c>
      <c r="B139" t="s">
        <v>888</v>
      </c>
      <c r="C139" t="s">
        <v>889</v>
      </c>
      <c r="D139" t="s">
        <v>576</v>
      </c>
      <c r="E139" t="s">
        <v>857</v>
      </c>
      <c r="G139" s="14">
        <v>84.79006398497225</v>
      </c>
      <c r="H139">
        <v>85.3</v>
      </c>
      <c r="I139">
        <v>-0.50993601502774766</v>
      </c>
      <c r="J139" s="14" t="s">
        <v>111</v>
      </c>
      <c r="K139">
        <v>5</v>
      </c>
      <c r="L139" t="s">
        <v>621</v>
      </c>
      <c r="M139">
        <v>41.717820000000003</v>
      </c>
      <c r="N139">
        <v>-69.963229999999996</v>
      </c>
      <c r="O139" t="s">
        <v>576</v>
      </c>
      <c r="P139" t="s">
        <v>857</v>
      </c>
    </row>
    <row r="140" spans="1:16" x14ac:dyDescent="0.2">
      <c r="A140">
        <v>136</v>
      </c>
      <c r="B140" t="s">
        <v>890</v>
      </c>
      <c r="C140" t="s">
        <v>891</v>
      </c>
      <c r="D140" t="s">
        <v>576</v>
      </c>
      <c r="E140" t="s">
        <v>857</v>
      </c>
      <c r="G140" s="14">
        <v>79.091552279434524</v>
      </c>
      <c r="H140">
        <v>78.400000000000006</v>
      </c>
      <c r="I140">
        <v>0.69155227943451791</v>
      </c>
      <c r="J140" s="14" t="s">
        <v>111</v>
      </c>
      <c r="K140">
        <v>5</v>
      </c>
      <c r="L140" t="s">
        <v>621</v>
      </c>
      <c r="M140">
        <v>41.745519999999999</v>
      </c>
      <c r="N140">
        <v>-69.965469999999996</v>
      </c>
      <c r="O140" t="s">
        <v>576</v>
      </c>
      <c r="P140" t="s">
        <v>857</v>
      </c>
    </row>
    <row r="141" spans="1:16" x14ac:dyDescent="0.2">
      <c r="A141">
        <v>137</v>
      </c>
      <c r="B141" t="s">
        <v>892</v>
      </c>
      <c r="C141" t="s">
        <v>885</v>
      </c>
      <c r="D141" t="s">
        <v>576</v>
      </c>
      <c r="E141" t="s">
        <v>857</v>
      </c>
      <c r="G141" s="14">
        <v>55.291493796754011</v>
      </c>
      <c r="H141">
        <v>56.1</v>
      </c>
      <c r="I141">
        <v>-0.80850620324599021</v>
      </c>
      <c r="J141" s="14" t="s">
        <v>114</v>
      </c>
      <c r="K141">
        <v>5</v>
      </c>
      <c r="L141" t="s">
        <v>621</v>
      </c>
      <c r="M141">
        <v>41.76144</v>
      </c>
      <c r="N141">
        <v>-69.950590000000005</v>
      </c>
      <c r="O141" t="s">
        <v>576</v>
      </c>
      <c r="P141" t="s">
        <v>857</v>
      </c>
    </row>
    <row r="142" spans="1:16" x14ac:dyDescent="0.2">
      <c r="A142">
        <v>138</v>
      </c>
      <c r="B142" t="s">
        <v>893</v>
      </c>
      <c r="C142" t="s">
        <v>894</v>
      </c>
      <c r="D142" t="s">
        <v>576</v>
      </c>
      <c r="E142" t="s">
        <v>857</v>
      </c>
      <c r="G142" s="14">
        <v>19.361447025238277</v>
      </c>
      <c r="H142">
        <v>17.399999999999999</v>
      </c>
      <c r="I142">
        <v>1.9614470252382787</v>
      </c>
      <c r="J142" s="14" t="s">
        <v>114</v>
      </c>
      <c r="K142">
        <v>5</v>
      </c>
      <c r="L142" t="s">
        <v>621</v>
      </c>
      <c r="M142">
        <v>41.774050000000003</v>
      </c>
      <c r="N142">
        <v>-69.943510000000003</v>
      </c>
      <c r="O142" t="s">
        <v>576</v>
      </c>
      <c r="P142" t="s">
        <v>857</v>
      </c>
    </row>
    <row r="143" spans="1:16" x14ac:dyDescent="0.2">
      <c r="A143">
        <v>139</v>
      </c>
      <c r="B143" t="s">
        <v>895</v>
      </c>
      <c r="C143" t="s">
        <v>896</v>
      </c>
      <c r="D143" t="s">
        <v>576</v>
      </c>
      <c r="E143" t="s">
        <v>857</v>
      </c>
      <c r="G143" s="14">
        <v>29.040552088266065</v>
      </c>
      <c r="H143">
        <v>28</v>
      </c>
      <c r="I143">
        <v>1.0405520882660646</v>
      </c>
      <c r="J143" s="14" t="s">
        <v>114</v>
      </c>
      <c r="K143">
        <v>5</v>
      </c>
      <c r="L143" t="s">
        <v>621</v>
      </c>
      <c r="M143">
        <v>41.759340000000002</v>
      </c>
      <c r="N143">
        <v>-69.974320000000006</v>
      </c>
      <c r="O143" t="s">
        <v>576</v>
      </c>
      <c r="P143" t="s">
        <v>857</v>
      </c>
    </row>
    <row r="144" spans="1:16" x14ac:dyDescent="0.2">
      <c r="A144">
        <v>140</v>
      </c>
      <c r="B144" t="s">
        <v>897</v>
      </c>
      <c r="C144" t="s">
        <v>898</v>
      </c>
      <c r="D144" t="s">
        <v>576</v>
      </c>
      <c r="E144" t="s">
        <v>857</v>
      </c>
      <c r="G144" s="14">
        <v>42.1</v>
      </c>
      <c r="J144" s="14" t="s">
        <v>114</v>
      </c>
      <c r="K144">
        <v>5</v>
      </c>
      <c r="L144" t="s">
        <v>621</v>
      </c>
      <c r="M144">
        <v>41.766719000000002</v>
      </c>
      <c r="N144">
        <v>-69.950270000000003</v>
      </c>
      <c r="O144" t="s">
        <v>576</v>
      </c>
      <c r="P144" t="s">
        <v>857</v>
      </c>
    </row>
    <row r="145" spans="1:17" x14ac:dyDescent="0.2">
      <c r="A145">
        <v>141</v>
      </c>
      <c r="B145" t="s">
        <v>899</v>
      </c>
      <c r="C145" t="s">
        <v>900</v>
      </c>
      <c r="D145" t="s">
        <v>576</v>
      </c>
      <c r="E145" t="s">
        <v>857</v>
      </c>
      <c r="G145" s="14">
        <v>40.555472759977029</v>
      </c>
      <c r="H145">
        <v>39.4</v>
      </c>
      <c r="I145">
        <v>1.1554727599770303</v>
      </c>
      <c r="J145" s="14" t="s">
        <v>114</v>
      </c>
      <c r="K145">
        <v>5</v>
      </c>
      <c r="L145" t="s">
        <v>621</v>
      </c>
      <c r="M145">
        <v>41.777470000000001</v>
      </c>
      <c r="N145">
        <v>-69.970690000000005</v>
      </c>
      <c r="O145" t="s">
        <v>576</v>
      </c>
      <c r="P145" t="s">
        <v>857</v>
      </c>
    </row>
    <row r="146" spans="1:17" x14ac:dyDescent="0.2">
      <c r="A146">
        <v>142</v>
      </c>
      <c r="B146" t="s">
        <v>901</v>
      </c>
      <c r="C146" t="s">
        <v>902</v>
      </c>
      <c r="D146" t="s">
        <v>576</v>
      </c>
      <c r="E146" t="s">
        <v>857</v>
      </c>
      <c r="G146" s="14">
        <v>46.486837433967153</v>
      </c>
      <c r="H146">
        <v>46</v>
      </c>
      <c r="I146">
        <v>0.48683743396715329</v>
      </c>
      <c r="J146" s="14" t="s">
        <v>114</v>
      </c>
      <c r="K146">
        <v>5</v>
      </c>
      <c r="L146" t="s">
        <v>621</v>
      </c>
      <c r="M146">
        <v>41.738930000000003</v>
      </c>
      <c r="N146">
        <v>-69.97878</v>
      </c>
      <c r="O146" t="s">
        <v>576</v>
      </c>
      <c r="P146" t="s">
        <v>857</v>
      </c>
    </row>
    <row r="147" spans="1:17" x14ac:dyDescent="0.2">
      <c r="A147">
        <v>143</v>
      </c>
      <c r="B147" t="s">
        <v>903</v>
      </c>
      <c r="C147" t="s">
        <v>904</v>
      </c>
      <c r="D147" t="s">
        <v>576</v>
      </c>
      <c r="E147" t="s">
        <v>577</v>
      </c>
      <c r="G147" s="14">
        <v>78.464477014183728</v>
      </c>
      <c r="H147">
        <v>75.5</v>
      </c>
      <c r="I147">
        <v>2.9644770141837284</v>
      </c>
      <c r="J147" s="14" t="s">
        <v>111</v>
      </c>
      <c r="K147">
        <v>5</v>
      </c>
      <c r="L147" t="s">
        <v>621</v>
      </c>
      <c r="M147">
        <v>41.706650000000003</v>
      </c>
      <c r="N147">
        <v>-69.97372</v>
      </c>
      <c r="O147" t="s">
        <v>905</v>
      </c>
      <c r="P147" t="s">
        <v>857</v>
      </c>
    </row>
    <row r="148" spans="1:17" x14ac:dyDescent="0.2">
      <c r="A148">
        <v>144</v>
      </c>
      <c r="B148" t="s">
        <v>906</v>
      </c>
      <c r="C148" t="s">
        <v>907</v>
      </c>
      <c r="D148" t="s">
        <v>549</v>
      </c>
      <c r="E148" t="s">
        <v>550</v>
      </c>
      <c r="G148" s="14">
        <v>77.355202300108715</v>
      </c>
      <c r="H148">
        <v>73.2</v>
      </c>
      <c r="I148">
        <v>4.1552023001087122</v>
      </c>
      <c r="J148" s="14" t="s">
        <v>111</v>
      </c>
      <c r="K148">
        <v>5</v>
      </c>
      <c r="L148" t="s">
        <v>621</v>
      </c>
      <c r="M148">
        <v>41.719479999999997</v>
      </c>
      <c r="N148">
        <v>-70.322509999999994</v>
      </c>
      <c r="P148" t="s">
        <v>550</v>
      </c>
    </row>
    <row r="149" spans="1:17" x14ac:dyDescent="0.2">
      <c r="A149">
        <v>145</v>
      </c>
      <c r="B149" t="s">
        <v>908</v>
      </c>
      <c r="C149" t="s">
        <v>907</v>
      </c>
      <c r="D149" t="s">
        <v>549</v>
      </c>
      <c r="E149" t="s">
        <v>550</v>
      </c>
      <c r="G149" s="14">
        <v>81.831755019177166</v>
      </c>
      <c r="H149">
        <v>77.2</v>
      </c>
      <c r="I149">
        <v>4.631755019177163</v>
      </c>
      <c r="J149" s="14" t="s">
        <v>111</v>
      </c>
      <c r="K149">
        <v>5</v>
      </c>
      <c r="L149" t="s">
        <v>621</v>
      </c>
      <c r="M149">
        <v>41.712470000000003</v>
      </c>
      <c r="N149">
        <v>-70.300610000000006</v>
      </c>
      <c r="P149" t="s">
        <v>550</v>
      </c>
      <c r="Q149" t="s">
        <v>719</v>
      </c>
    </row>
    <row r="150" spans="1:17" x14ac:dyDescent="0.2">
      <c r="A150">
        <v>146</v>
      </c>
      <c r="B150" t="s">
        <v>909</v>
      </c>
      <c r="C150" t="s">
        <v>907</v>
      </c>
      <c r="D150" t="s">
        <v>549</v>
      </c>
      <c r="E150" t="s">
        <v>550</v>
      </c>
      <c r="G150" s="14">
        <v>88.292235584985718</v>
      </c>
      <c r="H150">
        <v>84.2</v>
      </c>
      <c r="I150">
        <v>4.0922355849857155</v>
      </c>
      <c r="J150" s="14" t="s">
        <v>111</v>
      </c>
      <c r="K150">
        <v>5</v>
      </c>
      <c r="L150" t="s">
        <v>621</v>
      </c>
      <c r="M150">
        <v>41.721119999999999</v>
      </c>
      <c r="N150">
        <v>-70.282179999999997</v>
      </c>
      <c r="P150" t="s">
        <v>550</v>
      </c>
      <c r="Q150" t="s">
        <v>719</v>
      </c>
    </row>
    <row r="151" spans="1:17" x14ac:dyDescent="0.2">
      <c r="A151">
        <v>147</v>
      </c>
      <c r="B151" t="s">
        <v>910</v>
      </c>
      <c r="C151" t="s">
        <v>911</v>
      </c>
      <c r="D151" t="s">
        <v>549</v>
      </c>
      <c r="E151" t="s">
        <v>550</v>
      </c>
      <c r="F151" t="s">
        <v>114</v>
      </c>
      <c r="G151" s="14">
        <v>64.868526902174494</v>
      </c>
      <c r="H151">
        <v>58.7</v>
      </c>
      <c r="I151">
        <v>6.1685269021744915</v>
      </c>
      <c r="J151" s="14" t="s">
        <v>114</v>
      </c>
      <c r="K151">
        <v>5</v>
      </c>
      <c r="L151" t="s">
        <v>621</v>
      </c>
      <c r="M151">
        <v>41.711289999999998</v>
      </c>
      <c r="N151">
        <v>-70.328999999999994</v>
      </c>
      <c r="P151" t="s">
        <v>550</v>
      </c>
      <c r="Q151" t="s">
        <v>719</v>
      </c>
    </row>
    <row r="152" spans="1:17" x14ac:dyDescent="0.2">
      <c r="A152">
        <v>148</v>
      </c>
      <c r="B152" t="s">
        <v>912</v>
      </c>
      <c r="C152" t="s">
        <v>913</v>
      </c>
      <c r="D152" t="s">
        <v>549</v>
      </c>
      <c r="E152" t="s">
        <v>550</v>
      </c>
      <c r="G152" s="14">
        <v>56.401316358900502</v>
      </c>
      <c r="H152">
        <v>52.6</v>
      </c>
      <c r="I152">
        <v>3.8013163589005003</v>
      </c>
      <c r="J152" s="14" t="s">
        <v>114</v>
      </c>
      <c r="K152">
        <v>5</v>
      </c>
      <c r="L152" t="s">
        <v>621</v>
      </c>
      <c r="M152">
        <v>41.717669999999998</v>
      </c>
      <c r="N152">
        <v>-70.348050000000001</v>
      </c>
      <c r="P152" t="s">
        <v>550</v>
      </c>
      <c r="Q152" t="s">
        <v>719</v>
      </c>
    </row>
    <row r="153" spans="1:17" x14ac:dyDescent="0.2">
      <c r="A153">
        <v>149</v>
      </c>
      <c r="B153" t="s">
        <v>914</v>
      </c>
      <c r="C153" t="s">
        <v>915</v>
      </c>
      <c r="D153" t="s">
        <v>549</v>
      </c>
      <c r="E153" t="s">
        <v>550</v>
      </c>
      <c r="G153" s="14">
        <v>69.260316934731492</v>
      </c>
      <c r="H153">
        <v>65.099999999999994</v>
      </c>
      <c r="I153">
        <v>4.1603169347314974</v>
      </c>
      <c r="J153" s="14" t="s">
        <v>111</v>
      </c>
      <c r="K153">
        <v>5</v>
      </c>
      <c r="L153" t="s">
        <v>621</v>
      </c>
      <c r="M153">
        <v>41.723509999999997</v>
      </c>
      <c r="N153">
        <v>-70.337109999999996</v>
      </c>
      <c r="P153" t="s">
        <v>550</v>
      </c>
      <c r="Q153" t="s">
        <v>719</v>
      </c>
    </row>
    <row r="154" spans="1:17" x14ac:dyDescent="0.2">
      <c r="A154">
        <v>150</v>
      </c>
      <c r="B154" t="s">
        <v>916</v>
      </c>
      <c r="C154" t="s">
        <v>915</v>
      </c>
      <c r="D154" t="s">
        <v>549</v>
      </c>
      <c r="E154" t="s">
        <v>550</v>
      </c>
      <c r="G154" s="14">
        <v>48.622448673466444</v>
      </c>
      <c r="H154">
        <v>45.7</v>
      </c>
      <c r="I154">
        <v>2.922448673466441</v>
      </c>
      <c r="J154" s="14" t="s">
        <v>114</v>
      </c>
      <c r="K154">
        <v>5</v>
      </c>
      <c r="L154" t="s">
        <v>621</v>
      </c>
      <c r="M154">
        <v>41.725439999999999</v>
      </c>
      <c r="N154">
        <v>-70.353359999999995</v>
      </c>
      <c r="P154" t="s">
        <v>550</v>
      </c>
      <c r="Q154" t="s">
        <v>719</v>
      </c>
    </row>
    <row r="155" spans="1:17" x14ac:dyDescent="0.2">
      <c r="A155">
        <v>151</v>
      </c>
      <c r="B155" t="s">
        <v>917</v>
      </c>
      <c r="C155" t="s">
        <v>918</v>
      </c>
      <c r="D155" t="s">
        <v>564</v>
      </c>
      <c r="E155" t="s">
        <v>550</v>
      </c>
      <c r="G155" s="14">
        <v>47.377524887043968</v>
      </c>
      <c r="H155">
        <v>46.8</v>
      </c>
      <c r="I155">
        <v>0.57752488704397109</v>
      </c>
      <c r="J155" s="14" t="s">
        <v>114</v>
      </c>
      <c r="K155">
        <v>5</v>
      </c>
      <c r="L155" t="s">
        <v>621</v>
      </c>
      <c r="M155">
        <v>41.652990000000003</v>
      </c>
      <c r="N155">
        <v>-70.259259999999998</v>
      </c>
      <c r="P155" t="s">
        <v>550</v>
      </c>
      <c r="Q155" t="s">
        <v>719</v>
      </c>
    </row>
    <row r="156" spans="1:17" x14ac:dyDescent="0.2">
      <c r="A156">
        <v>152</v>
      </c>
      <c r="B156" t="s">
        <v>919</v>
      </c>
      <c r="C156" t="s">
        <v>918</v>
      </c>
      <c r="D156" t="s">
        <v>564</v>
      </c>
      <c r="E156" t="s">
        <v>550</v>
      </c>
      <c r="G156" s="14">
        <v>47.128099555841615</v>
      </c>
      <c r="H156">
        <v>44.1</v>
      </c>
      <c r="I156">
        <v>3.0280995558416137</v>
      </c>
      <c r="J156" s="14" t="s">
        <v>114</v>
      </c>
      <c r="K156">
        <v>5</v>
      </c>
      <c r="L156" t="s">
        <v>621</v>
      </c>
      <c r="M156">
        <v>41.651020000000003</v>
      </c>
      <c r="N156">
        <v>-70.255489999999995</v>
      </c>
      <c r="P156" t="s">
        <v>550</v>
      </c>
    </row>
    <row r="157" spans="1:17" x14ac:dyDescent="0.2">
      <c r="A157">
        <v>153</v>
      </c>
      <c r="B157" t="s">
        <v>920</v>
      </c>
      <c r="C157" t="s">
        <v>921</v>
      </c>
      <c r="D157" t="s">
        <v>557</v>
      </c>
      <c r="E157" t="s">
        <v>550</v>
      </c>
      <c r="G157" s="14">
        <v>44.475272314238261</v>
      </c>
      <c r="H157">
        <v>36.299999999999997</v>
      </c>
      <c r="I157">
        <v>8.1752723142382635</v>
      </c>
      <c r="J157" s="14" t="s">
        <v>114</v>
      </c>
      <c r="K157">
        <v>5</v>
      </c>
      <c r="L157" t="s">
        <v>621</v>
      </c>
      <c r="M157">
        <v>41.625459999999997</v>
      </c>
      <c r="N157">
        <v>-70.369550000000004</v>
      </c>
      <c r="P157" t="s">
        <v>550</v>
      </c>
    </row>
    <row r="158" spans="1:17" x14ac:dyDescent="0.2">
      <c r="A158">
        <v>154</v>
      </c>
      <c r="B158" t="s">
        <v>922</v>
      </c>
      <c r="C158" t="s">
        <v>923</v>
      </c>
      <c r="D158" t="s">
        <v>564</v>
      </c>
      <c r="E158" t="s">
        <v>550</v>
      </c>
      <c r="F158" t="s">
        <v>114</v>
      </c>
      <c r="G158" s="14">
        <v>41.126961434145031</v>
      </c>
      <c r="H158">
        <v>39.1</v>
      </c>
      <c r="I158">
        <v>2.0269614341450293</v>
      </c>
      <c r="J158" s="14" t="s">
        <v>114</v>
      </c>
      <c r="K158">
        <v>5</v>
      </c>
      <c r="L158" t="s">
        <v>621</v>
      </c>
      <c r="M158">
        <v>41.65016</v>
      </c>
      <c r="N158">
        <v>-70.279240000000001</v>
      </c>
      <c r="P158" t="s">
        <v>550</v>
      </c>
    </row>
    <row r="159" spans="1:17" x14ac:dyDescent="0.2">
      <c r="A159">
        <v>155</v>
      </c>
      <c r="B159" t="s">
        <v>924</v>
      </c>
      <c r="C159" t="s">
        <v>923</v>
      </c>
      <c r="D159" t="s">
        <v>564</v>
      </c>
      <c r="E159" t="s">
        <v>550</v>
      </c>
      <c r="G159" s="14">
        <v>50.314263264591006</v>
      </c>
      <c r="H159">
        <v>44.9</v>
      </c>
      <c r="I159">
        <v>5.4142632645910069</v>
      </c>
      <c r="J159" s="14" t="s">
        <v>114</v>
      </c>
      <c r="K159">
        <v>5</v>
      </c>
      <c r="L159" t="s">
        <v>621</v>
      </c>
      <c r="M159">
        <v>41.650149999999996</v>
      </c>
      <c r="N159">
        <v>-70.275710000000004</v>
      </c>
      <c r="P159" t="s">
        <v>550</v>
      </c>
      <c r="Q159" t="s">
        <v>719</v>
      </c>
    </row>
    <row r="160" spans="1:17" x14ac:dyDescent="0.2">
      <c r="A160">
        <v>156</v>
      </c>
      <c r="B160" t="s">
        <v>925</v>
      </c>
      <c r="C160" t="s">
        <v>923</v>
      </c>
      <c r="D160" t="s">
        <v>564</v>
      </c>
      <c r="E160" t="s">
        <v>550</v>
      </c>
      <c r="G160" s="14">
        <v>49.82989077916185</v>
      </c>
      <c r="H160">
        <v>48.4</v>
      </c>
      <c r="I160">
        <v>1.4298907791618518</v>
      </c>
      <c r="J160" s="14" t="s">
        <v>114</v>
      </c>
      <c r="K160">
        <v>5</v>
      </c>
      <c r="L160" t="s">
        <v>621</v>
      </c>
      <c r="M160">
        <v>41.646369999999997</v>
      </c>
      <c r="N160">
        <v>-70.275099999999995</v>
      </c>
      <c r="P160" t="s">
        <v>550</v>
      </c>
      <c r="Q160" t="s">
        <v>719</v>
      </c>
    </row>
    <row r="161" spans="1:17" x14ac:dyDescent="0.2">
      <c r="A161">
        <v>157</v>
      </c>
      <c r="B161" t="s">
        <v>926</v>
      </c>
      <c r="C161" t="s">
        <v>927</v>
      </c>
      <c r="D161" t="s">
        <v>564</v>
      </c>
      <c r="E161" t="s">
        <v>550</v>
      </c>
      <c r="G161" s="14">
        <v>24.831993441207576</v>
      </c>
      <c r="H161">
        <v>25.1</v>
      </c>
      <c r="I161">
        <v>-0.26800655879242541</v>
      </c>
      <c r="J161" s="14" t="s">
        <v>114</v>
      </c>
      <c r="K161">
        <v>5</v>
      </c>
      <c r="L161" t="s">
        <v>621</v>
      </c>
      <c r="M161">
        <v>41.64246</v>
      </c>
      <c r="N161">
        <v>-70.279499999999999</v>
      </c>
      <c r="P161" t="s">
        <v>550</v>
      </c>
      <c r="Q161" t="s">
        <v>719</v>
      </c>
    </row>
    <row r="162" spans="1:17" x14ac:dyDescent="0.2">
      <c r="A162">
        <v>158</v>
      </c>
      <c r="B162" t="s">
        <v>928</v>
      </c>
      <c r="C162" t="s">
        <v>929</v>
      </c>
      <c r="D162" t="s">
        <v>564</v>
      </c>
      <c r="E162" t="s">
        <v>550</v>
      </c>
      <c r="G162" s="14">
        <v>50.412474804051399</v>
      </c>
      <c r="H162">
        <v>42</v>
      </c>
      <c r="I162">
        <v>8.4124748040513992</v>
      </c>
      <c r="J162" s="14" t="s">
        <v>114</v>
      </c>
      <c r="K162">
        <v>5</v>
      </c>
      <c r="L162" t="s">
        <v>621</v>
      </c>
      <c r="M162">
        <v>41.635359999999999</v>
      </c>
      <c r="N162">
        <v>-70.29298</v>
      </c>
      <c r="P162" t="s">
        <v>550</v>
      </c>
      <c r="Q162" t="s">
        <v>719</v>
      </c>
    </row>
    <row r="163" spans="1:17" x14ac:dyDescent="0.2">
      <c r="A163">
        <v>159</v>
      </c>
      <c r="B163" t="s">
        <v>930</v>
      </c>
      <c r="C163" t="s">
        <v>931</v>
      </c>
      <c r="D163" t="s">
        <v>564</v>
      </c>
      <c r="E163" t="s">
        <v>550</v>
      </c>
      <c r="G163" s="14">
        <v>63.665077761483666</v>
      </c>
      <c r="H163">
        <v>58.4</v>
      </c>
      <c r="I163">
        <v>5.265077761483667</v>
      </c>
      <c r="J163" s="14" t="s">
        <v>114</v>
      </c>
      <c r="K163">
        <v>5</v>
      </c>
      <c r="L163" t="s">
        <v>621</v>
      </c>
      <c r="M163">
        <v>41.631079999999997</v>
      </c>
      <c r="N163">
        <v>-70.318179999999998</v>
      </c>
      <c r="P163" t="s">
        <v>550</v>
      </c>
      <c r="Q163" t="s">
        <v>719</v>
      </c>
    </row>
    <row r="164" spans="1:17" x14ac:dyDescent="0.2">
      <c r="A164">
        <v>160</v>
      </c>
      <c r="B164" t="s">
        <v>932</v>
      </c>
      <c r="C164" t="s">
        <v>931</v>
      </c>
      <c r="D164" t="s">
        <v>564</v>
      </c>
      <c r="E164" t="s">
        <v>550</v>
      </c>
      <c r="G164" s="14">
        <v>62.155331986661771</v>
      </c>
      <c r="H164">
        <v>59</v>
      </c>
      <c r="I164">
        <v>3.1553319866617713</v>
      </c>
      <c r="J164" s="14" t="s">
        <v>114</v>
      </c>
      <c r="K164">
        <v>5</v>
      </c>
      <c r="L164" t="s">
        <v>621</v>
      </c>
      <c r="M164">
        <v>41.631810000000002</v>
      </c>
      <c r="N164">
        <v>-70.322209999999998</v>
      </c>
      <c r="P164" t="s">
        <v>550</v>
      </c>
      <c r="Q164" t="s">
        <v>719</v>
      </c>
    </row>
    <row r="165" spans="1:17" x14ac:dyDescent="0.2">
      <c r="A165">
        <v>161</v>
      </c>
      <c r="B165" t="s">
        <v>933</v>
      </c>
      <c r="C165" t="s">
        <v>747</v>
      </c>
      <c r="D165" t="s">
        <v>747</v>
      </c>
      <c r="E165" t="s">
        <v>592</v>
      </c>
      <c r="G165" s="14">
        <v>96.324662837130788</v>
      </c>
      <c r="H165">
        <v>93.7</v>
      </c>
      <c r="I165">
        <v>2.624662837130785</v>
      </c>
      <c r="J165" s="14" t="s">
        <v>111</v>
      </c>
      <c r="K165">
        <v>5</v>
      </c>
      <c r="L165" t="s">
        <v>621</v>
      </c>
      <c r="M165">
        <v>41.652799999999999</v>
      </c>
      <c r="N165">
        <v>-69.999420000000001</v>
      </c>
      <c r="O165" t="s">
        <v>905</v>
      </c>
      <c r="P165" t="s">
        <v>592</v>
      </c>
      <c r="Q165" t="s">
        <v>748</v>
      </c>
    </row>
    <row r="166" spans="1:17" x14ac:dyDescent="0.2">
      <c r="A166">
        <v>162</v>
      </c>
      <c r="B166" t="s">
        <v>934</v>
      </c>
      <c r="C166" t="s">
        <v>935</v>
      </c>
      <c r="D166" t="s">
        <v>591</v>
      </c>
      <c r="E166" t="s">
        <v>592</v>
      </c>
      <c r="F166" t="s">
        <v>114</v>
      </c>
      <c r="G166" s="14">
        <v>55.238351815205888</v>
      </c>
      <c r="H166">
        <v>54</v>
      </c>
      <c r="I166">
        <v>1.2383518152058883</v>
      </c>
      <c r="J166" s="14" t="s">
        <v>114</v>
      </c>
      <c r="K166">
        <v>5</v>
      </c>
      <c r="L166" t="s">
        <v>621</v>
      </c>
      <c r="M166">
        <v>41.680329999999998</v>
      </c>
      <c r="N166">
        <v>-69.966849999999994</v>
      </c>
      <c r="O166" t="s">
        <v>905</v>
      </c>
      <c r="P166" t="s">
        <v>592</v>
      </c>
    </row>
    <row r="167" spans="1:17" x14ac:dyDescent="0.2">
      <c r="A167">
        <v>163</v>
      </c>
      <c r="B167" t="s">
        <v>789</v>
      </c>
      <c r="C167" t="s">
        <v>936</v>
      </c>
      <c r="D167" t="s">
        <v>591</v>
      </c>
      <c r="E167" t="s">
        <v>592</v>
      </c>
      <c r="G167" s="14">
        <v>69.619900615192378</v>
      </c>
      <c r="H167">
        <v>70.8</v>
      </c>
      <c r="I167">
        <v>-1.1800993848076189</v>
      </c>
      <c r="J167" s="14" t="s">
        <v>111</v>
      </c>
      <c r="K167">
        <v>5</v>
      </c>
      <c r="L167" t="s">
        <v>621</v>
      </c>
      <c r="M167">
        <v>41.67998</v>
      </c>
      <c r="N167">
        <v>-69.973179999999999</v>
      </c>
      <c r="O167" t="s">
        <v>905</v>
      </c>
      <c r="P167" t="s">
        <v>592</v>
      </c>
    </row>
    <row r="168" spans="1:17" x14ac:dyDescent="0.2">
      <c r="A168">
        <v>164</v>
      </c>
      <c r="B168" t="s">
        <v>937</v>
      </c>
      <c r="C168" t="s">
        <v>938</v>
      </c>
      <c r="D168" t="s">
        <v>591</v>
      </c>
      <c r="E168" t="s">
        <v>592</v>
      </c>
      <c r="G168" s="14">
        <v>77.397160701558477</v>
      </c>
      <c r="H168">
        <v>77.2</v>
      </c>
      <c r="I168">
        <v>0.19716070155847376</v>
      </c>
      <c r="J168" s="14" t="s">
        <v>111</v>
      </c>
      <c r="K168">
        <v>5</v>
      </c>
      <c r="L168" t="s">
        <v>621</v>
      </c>
      <c r="M168">
        <v>41.664549999999998</v>
      </c>
      <c r="N168">
        <v>-69.972329999999999</v>
      </c>
      <c r="O168" t="s">
        <v>905</v>
      </c>
      <c r="P168" t="s">
        <v>592</v>
      </c>
    </row>
    <row r="169" spans="1:17" x14ac:dyDescent="0.2">
      <c r="A169">
        <v>165</v>
      </c>
      <c r="B169" t="s">
        <v>939</v>
      </c>
      <c r="C169" t="s">
        <v>940</v>
      </c>
      <c r="D169" t="s">
        <v>591</v>
      </c>
      <c r="E169" t="s">
        <v>592</v>
      </c>
      <c r="G169" s="14">
        <v>80.623394242497994</v>
      </c>
      <c r="H169">
        <v>76.900000000000006</v>
      </c>
      <c r="I169">
        <v>3.7233942424979887</v>
      </c>
      <c r="J169" s="14" t="s">
        <v>111</v>
      </c>
      <c r="K169">
        <v>5</v>
      </c>
      <c r="L169" t="s">
        <v>621</v>
      </c>
      <c r="M169">
        <v>41.6661</v>
      </c>
      <c r="N169">
        <v>-69.964349999999996</v>
      </c>
      <c r="O169" t="s">
        <v>905</v>
      </c>
      <c r="P169" t="s">
        <v>592</v>
      </c>
    </row>
    <row r="170" spans="1:17" x14ac:dyDescent="0.2">
      <c r="A170">
        <v>166</v>
      </c>
      <c r="B170" t="s">
        <v>941</v>
      </c>
      <c r="C170" t="s">
        <v>942</v>
      </c>
      <c r="D170" t="s">
        <v>591</v>
      </c>
      <c r="E170" t="s">
        <v>592</v>
      </c>
      <c r="G170" s="14">
        <v>65.227669100333259</v>
      </c>
      <c r="H170">
        <v>63.5</v>
      </c>
      <c r="I170">
        <v>1.7276691003332587</v>
      </c>
      <c r="J170" s="14" t="s">
        <v>111</v>
      </c>
      <c r="K170">
        <v>5</v>
      </c>
      <c r="L170" t="s">
        <v>621</v>
      </c>
      <c r="M170">
        <v>41.67492</v>
      </c>
      <c r="N170">
        <v>-69.955430000000007</v>
      </c>
      <c r="O170" t="s">
        <v>905</v>
      </c>
      <c r="P170" t="s">
        <v>592</v>
      </c>
    </row>
    <row r="171" spans="1:17" x14ac:dyDescent="0.2">
      <c r="A171">
        <v>167</v>
      </c>
      <c r="B171" t="s">
        <v>791</v>
      </c>
      <c r="C171" t="s">
        <v>943</v>
      </c>
      <c r="D171" t="s">
        <v>591</v>
      </c>
      <c r="E171" t="s">
        <v>592</v>
      </c>
      <c r="G171" s="14">
        <v>71.10104041002856</v>
      </c>
      <c r="H171">
        <v>66.8</v>
      </c>
      <c r="I171">
        <v>4.3010404100285626</v>
      </c>
      <c r="J171" s="14" t="s">
        <v>111</v>
      </c>
      <c r="K171">
        <v>5</v>
      </c>
      <c r="L171" t="s">
        <v>621</v>
      </c>
      <c r="M171">
        <v>41.671520000000001</v>
      </c>
      <c r="N171">
        <v>-69.961179999999999</v>
      </c>
      <c r="O171" t="s">
        <v>905</v>
      </c>
      <c r="P171" t="s">
        <v>592</v>
      </c>
    </row>
    <row r="172" spans="1:17" x14ac:dyDescent="0.2">
      <c r="A172">
        <v>168</v>
      </c>
      <c r="B172" t="s">
        <v>793</v>
      </c>
      <c r="C172" t="s">
        <v>944</v>
      </c>
      <c r="D172" t="s">
        <v>593</v>
      </c>
      <c r="E172" t="s">
        <v>592</v>
      </c>
      <c r="F172" t="s">
        <v>114</v>
      </c>
      <c r="G172" s="14">
        <v>35.451422338566687</v>
      </c>
      <c r="H172">
        <v>37.4</v>
      </c>
      <c r="I172">
        <v>-1.9485776614333119</v>
      </c>
      <c r="J172" s="14" t="s">
        <v>114</v>
      </c>
      <c r="K172">
        <v>5</v>
      </c>
      <c r="L172" t="s">
        <v>621</v>
      </c>
      <c r="M172">
        <v>41.674500000000002</v>
      </c>
      <c r="N172">
        <v>-69.999170000000007</v>
      </c>
      <c r="O172" t="s">
        <v>905</v>
      </c>
      <c r="P172" t="s">
        <v>592</v>
      </c>
    </row>
    <row r="173" spans="1:17" x14ac:dyDescent="0.2">
      <c r="A173">
        <v>169</v>
      </c>
      <c r="B173" t="s">
        <v>945</v>
      </c>
      <c r="C173" t="s">
        <v>946</v>
      </c>
      <c r="D173" t="s">
        <v>593</v>
      </c>
      <c r="E173" t="s">
        <v>592</v>
      </c>
      <c r="G173" s="14">
        <v>26.19032156659059</v>
      </c>
      <c r="H173">
        <v>23.5</v>
      </c>
      <c r="I173">
        <v>2.6903215665905904</v>
      </c>
      <c r="J173" s="14" t="s">
        <v>114</v>
      </c>
      <c r="K173">
        <v>5</v>
      </c>
      <c r="L173" t="s">
        <v>621</v>
      </c>
      <c r="M173">
        <v>41.672170000000001</v>
      </c>
      <c r="N173">
        <v>-70.006169999999997</v>
      </c>
      <c r="O173" t="s">
        <v>905</v>
      </c>
      <c r="P173" t="s">
        <v>592</v>
      </c>
    </row>
    <row r="174" spans="1:17" x14ac:dyDescent="0.2">
      <c r="A174">
        <v>170</v>
      </c>
      <c r="B174" t="s">
        <v>947</v>
      </c>
      <c r="C174" t="s">
        <v>948</v>
      </c>
      <c r="D174" t="s">
        <v>595</v>
      </c>
      <c r="E174" t="s">
        <v>592</v>
      </c>
      <c r="F174" t="s">
        <v>114</v>
      </c>
      <c r="G174" s="14">
        <v>41.56600821533749</v>
      </c>
      <c r="H174">
        <v>42.2</v>
      </c>
      <c r="I174">
        <v>-0.63399178466251271</v>
      </c>
      <c r="J174" s="14" t="s">
        <v>114</v>
      </c>
      <c r="K174">
        <v>5</v>
      </c>
      <c r="L174" t="s">
        <v>621</v>
      </c>
      <c r="M174">
        <v>41.677500000000002</v>
      </c>
      <c r="N174">
        <v>-70.017499999999998</v>
      </c>
      <c r="O174" t="s">
        <v>905</v>
      </c>
      <c r="P174" t="s">
        <v>592</v>
      </c>
    </row>
    <row r="175" spans="1:17" x14ac:dyDescent="0.2">
      <c r="A175">
        <v>171</v>
      </c>
      <c r="B175" t="s">
        <v>949</v>
      </c>
      <c r="C175" t="s">
        <v>949</v>
      </c>
      <c r="D175" t="s">
        <v>571</v>
      </c>
      <c r="E175" t="s">
        <v>950</v>
      </c>
      <c r="H175">
        <v>59.5</v>
      </c>
      <c r="M175">
        <v>41.837319999999998</v>
      </c>
      <c r="N175">
        <v>-69.954729999999998</v>
      </c>
      <c r="O175" t="s">
        <v>951</v>
      </c>
      <c r="P175" t="s">
        <v>952</v>
      </c>
    </row>
    <row r="176" spans="1:17" x14ac:dyDescent="0.2">
      <c r="A176">
        <v>172</v>
      </c>
      <c r="B176" t="s">
        <v>953</v>
      </c>
      <c r="C176" t="s">
        <v>954</v>
      </c>
      <c r="D176" t="s">
        <v>547</v>
      </c>
      <c r="E176" t="s">
        <v>548</v>
      </c>
      <c r="F176" t="s">
        <v>114</v>
      </c>
      <c r="G176" s="14">
        <v>35.81928427706999</v>
      </c>
      <c r="H176">
        <v>37.6</v>
      </c>
      <c r="I176">
        <v>-1.7807157229300117</v>
      </c>
      <c r="J176" s="14" t="s">
        <v>114</v>
      </c>
      <c r="K176">
        <v>5</v>
      </c>
      <c r="L176" t="s">
        <v>955</v>
      </c>
      <c r="M176">
        <v>41.667070000000002</v>
      </c>
      <c r="N176">
        <v>-70.089749999999995</v>
      </c>
      <c r="P176" t="s">
        <v>548</v>
      </c>
      <c r="Q176" t="s">
        <v>719</v>
      </c>
    </row>
    <row r="177" spans="1:17" x14ac:dyDescent="0.2">
      <c r="A177">
        <v>173</v>
      </c>
      <c r="B177" t="s">
        <v>956</v>
      </c>
      <c r="C177" t="s">
        <v>957</v>
      </c>
      <c r="D177" t="s">
        <v>547</v>
      </c>
      <c r="E177" t="s">
        <v>548</v>
      </c>
      <c r="G177" s="14">
        <v>36.617677071303476</v>
      </c>
      <c r="H177">
        <v>38.799999999999997</v>
      </c>
      <c r="I177">
        <v>-2.1823229286965216</v>
      </c>
      <c r="J177" s="14" t="s">
        <v>114</v>
      </c>
      <c r="K177">
        <v>5</v>
      </c>
      <c r="L177" t="s">
        <v>955</v>
      </c>
      <c r="M177">
        <v>41.664430000000003</v>
      </c>
      <c r="N177">
        <v>-70.08793</v>
      </c>
      <c r="P177" t="s">
        <v>548</v>
      </c>
      <c r="Q177" t="s">
        <v>719</v>
      </c>
    </row>
    <row r="178" spans="1:17" x14ac:dyDescent="0.2">
      <c r="A178">
        <v>174</v>
      </c>
      <c r="B178" t="s">
        <v>958</v>
      </c>
      <c r="C178" t="s">
        <v>959</v>
      </c>
      <c r="D178" t="s">
        <v>547</v>
      </c>
      <c r="E178" t="s">
        <v>548</v>
      </c>
      <c r="G178" s="14">
        <v>41.500589622797648</v>
      </c>
      <c r="H178">
        <v>41.8</v>
      </c>
      <c r="I178">
        <v>-0.29941037720234931</v>
      </c>
      <c r="J178" s="14" t="s">
        <v>114</v>
      </c>
      <c r="K178">
        <v>5</v>
      </c>
      <c r="L178" t="s">
        <v>955</v>
      </c>
      <c r="M178">
        <v>41.6693</v>
      </c>
      <c r="N178">
        <v>-70.089190000000002</v>
      </c>
      <c r="P178" t="s">
        <v>548</v>
      </c>
      <c r="Q178" t="s">
        <v>719</v>
      </c>
    </row>
    <row r="179" spans="1:17" x14ac:dyDescent="0.2">
      <c r="A179">
        <v>175</v>
      </c>
      <c r="B179" t="s">
        <v>960</v>
      </c>
      <c r="C179" t="s">
        <v>961</v>
      </c>
      <c r="D179" t="s">
        <v>563</v>
      </c>
      <c r="E179" t="s">
        <v>548</v>
      </c>
      <c r="F179" t="s">
        <v>114</v>
      </c>
      <c r="G179" s="14">
        <v>51.191340367740231</v>
      </c>
      <c r="H179">
        <v>50.8</v>
      </c>
      <c r="I179">
        <v>0.39134036774023429</v>
      </c>
      <c r="J179" s="14" t="s">
        <v>114</v>
      </c>
      <c r="K179">
        <v>5</v>
      </c>
      <c r="L179" t="s">
        <v>955</v>
      </c>
      <c r="M179">
        <v>41.668480000000002</v>
      </c>
      <c r="N179">
        <v>-70.10933</v>
      </c>
      <c r="P179" t="s">
        <v>548</v>
      </c>
    </row>
    <row r="180" spans="1:17" x14ac:dyDescent="0.2">
      <c r="A180">
        <v>176</v>
      </c>
      <c r="B180" t="s">
        <v>962</v>
      </c>
      <c r="C180" t="s">
        <v>963</v>
      </c>
      <c r="D180" t="s">
        <v>588</v>
      </c>
      <c r="E180" t="s">
        <v>548</v>
      </c>
      <c r="F180" t="s">
        <v>114</v>
      </c>
      <c r="G180" s="14">
        <v>30.285030926233059</v>
      </c>
      <c r="H180">
        <v>30.2</v>
      </c>
      <c r="I180">
        <v>8.5030926233059745E-2</v>
      </c>
      <c r="J180" s="14" t="s">
        <v>114</v>
      </c>
      <c r="K180">
        <v>5</v>
      </c>
      <c r="L180" t="s">
        <v>955</v>
      </c>
      <c r="M180">
        <v>41.66827</v>
      </c>
      <c r="N180">
        <v>-70.059169999999995</v>
      </c>
      <c r="P180" t="s">
        <v>548</v>
      </c>
    </row>
    <row r="181" spans="1:17" x14ac:dyDescent="0.2">
      <c r="A181">
        <v>177</v>
      </c>
      <c r="B181" t="s">
        <v>964</v>
      </c>
      <c r="C181" t="s">
        <v>965</v>
      </c>
      <c r="D181" t="s">
        <v>603</v>
      </c>
      <c r="E181" t="s">
        <v>548</v>
      </c>
      <c r="F181" t="s">
        <v>114</v>
      </c>
      <c r="G181" s="14">
        <v>47.667996349607577</v>
      </c>
      <c r="H181">
        <v>48.2</v>
      </c>
      <c r="I181">
        <v>-0.5320036503924257</v>
      </c>
      <c r="J181" s="14" t="s">
        <v>114</v>
      </c>
      <c r="K181">
        <v>5</v>
      </c>
      <c r="L181" t="s">
        <v>955</v>
      </c>
      <c r="M181">
        <v>41.661909999999999</v>
      </c>
      <c r="N181">
        <v>-70.063820000000007</v>
      </c>
      <c r="P181" t="s">
        <v>548</v>
      </c>
    </row>
    <row r="182" spans="1:17" x14ac:dyDescent="0.2">
      <c r="A182">
        <v>178</v>
      </c>
      <c r="B182" t="s">
        <v>966</v>
      </c>
      <c r="C182" t="s">
        <v>967</v>
      </c>
      <c r="D182" t="s">
        <v>603</v>
      </c>
      <c r="E182" t="s">
        <v>548</v>
      </c>
      <c r="G182" s="14">
        <v>37.980203823125819</v>
      </c>
      <c r="H182">
        <v>37.9</v>
      </c>
      <c r="I182">
        <v>8.0203823125820861E-2</v>
      </c>
      <c r="J182" s="14" t="s">
        <v>114</v>
      </c>
      <c r="K182">
        <v>5</v>
      </c>
      <c r="L182" t="s">
        <v>955</v>
      </c>
      <c r="M182">
        <v>41.66677</v>
      </c>
      <c r="N182">
        <v>-70.065759999999997</v>
      </c>
      <c r="P182" t="s">
        <v>548</v>
      </c>
    </row>
    <row r="183" spans="1:17" x14ac:dyDescent="0.2">
      <c r="A183">
        <v>179</v>
      </c>
      <c r="B183" t="s">
        <v>968</v>
      </c>
      <c r="C183" t="s">
        <v>968</v>
      </c>
      <c r="D183" t="s">
        <v>571</v>
      </c>
      <c r="E183" t="s">
        <v>566</v>
      </c>
      <c r="F183" t="s">
        <v>114</v>
      </c>
      <c r="G183" s="14">
        <v>41.695239854566537</v>
      </c>
      <c r="H183">
        <v>39.9</v>
      </c>
      <c r="I183">
        <v>1.7952398545665389</v>
      </c>
      <c r="J183" s="14" t="s">
        <v>114</v>
      </c>
      <c r="K183">
        <v>5</v>
      </c>
      <c r="L183" t="s">
        <v>621</v>
      </c>
      <c r="M183">
        <v>41.789299999999997</v>
      </c>
      <c r="N183">
        <v>-69.983949999999993</v>
      </c>
      <c r="O183" t="s">
        <v>951</v>
      </c>
      <c r="P183" t="s">
        <v>952</v>
      </c>
    </row>
    <row r="184" spans="1:17" x14ac:dyDescent="0.2">
      <c r="A184">
        <v>180</v>
      </c>
      <c r="B184" t="s">
        <v>969</v>
      </c>
      <c r="C184" t="s">
        <v>969</v>
      </c>
      <c r="D184" t="s">
        <v>571</v>
      </c>
      <c r="E184" t="s">
        <v>566</v>
      </c>
      <c r="G184" s="14">
        <v>61.380648392879536</v>
      </c>
      <c r="H184">
        <v>57.3</v>
      </c>
      <c r="I184">
        <v>4.0806483928795387</v>
      </c>
      <c r="J184" s="14" t="s">
        <v>114</v>
      </c>
      <c r="K184">
        <v>5</v>
      </c>
      <c r="L184" t="s">
        <v>621</v>
      </c>
      <c r="M184">
        <v>41.7956</v>
      </c>
      <c r="N184">
        <v>-69.978980000000007</v>
      </c>
      <c r="O184" t="s">
        <v>951</v>
      </c>
      <c r="P184" t="s">
        <v>952</v>
      </c>
    </row>
    <row r="185" spans="1:17" x14ac:dyDescent="0.2">
      <c r="A185">
        <v>181</v>
      </c>
      <c r="B185" t="s">
        <v>970</v>
      </c>
      <c r="C185" t="s">
        <v>970</v>
      </c>
      <c r="D185" t="s">
        <v>571</v>
      </c>
      <c r="E185" t="s">
        <v>566</v>
      </c>
      <c r="G185" s="14">
        <v>57.643482370043486</v>
      </c>
      <c r="H185">
        <v>52.8</v>
      </c>
      <c r="I185">
        <v>4.843482370043489</v>
      </c>
      <c r="J185" s="14" t="s">
        <v>114</v>
      </c>
      <c r="K185">
        <v>5</v>
      </c>
      <c r="L185" t="s">
        <v>621</v>
      </c>
      <c r="M185">
        <v>41.801029999999997</v>
      </c>
      <c r="N185">
        <v>-69.974500000000006</v>
      </c>
      <c r="O185" t="s">
        <v>951</v>
      </c>
      <c r="P185" t="s">
        <v>952</v>
      </c>
    </row>
    <row r="186" spans="1:17" x14ac:dyDescent="0.2">
      <c r="A186">
        <v>182</v>
      </c>
      <c r="B186" t="s">
        <v>971</v>
      </c>
      <c r="C186" t="s">
        <v>971</v>
      </c>
      <c r="D186" t="s">
        <v>571</v>
      </c>
      <c r="E186" t="s">
        <v>972</v>
      </c>
      <c r="G186" s="14">
        <v>58.388133959303694</v>
      </c>
      <c r="H186">
        <v>58</v>
      </c>
      <c r="I186">
        <v>0.3881339593036941</v>
      </c>
      <c r="J186" s="14" t="s">
        <v>114</v>
      </c>
      <c r="K186">
        <v>5</v>
      </c>
      <c r="L186" t="s">
        <v>621</v>
      </c>
      <c r="M186">
        <v>41.806930000000001</v>
      </c>
      <c r="N186">
        <v>-69.966179999999994</v>
      </c>
      <c r="O186" t="s">
        <v>951</v>
      </c>
      <c r="P186" t="s">
        <v>973</v>
      </c>
    </row>
    <row r="187" spans="1:17" x14ac:dyDescent="0.2">
      <c r="A187">
        <v>183</v>
      </c>
      <c r="B187" t="s">
        <v>974</v>
      </c>
      <c r="C187" t="s">
        <v>974</v>
      </c>
      <c r="D187" t="s">
        <v>571</v>
      </c>
      <c r="E187" t="s">
        <v>972</v>
      </c>
      <c r="G187" s="14">
        <v>65.644636000344391</v>
      </c>
      <c r="H187">
        <v>63</v>
      </c>
      <c r="I187">
        <v>2.6446360003443914</v>
      </c>
      <c r="J187" s="14" t="s">
        <v>111</v>
      </c>
      <c r="K187">
        <v>5</v>
      </c>
      <c r="L187" t="s">
        <v>621</v>
      </c>
      <c r="M187">
        <v>41.812899999999999</v>
      </c>
      <c r="N187">
        <v>-69.964100000000002</v>
      </c>
      <c r="O187" t="s">
        <v>951</v>
      </c>
      <c r="P187" t="s">
        <v>973</v>
      </c>
    </row>
    <row r="188" spans="1:17" x14ac:dyDescent="0.2">
      <c r="A188">
        <v>184</v>
      </c>
      <c r="B188" t="s">
        <v>975</v>
      </c>
      <c r="C188" t="s">
        <v>975</v>
      </c>
      <c r="D188" t="s">
        <v>571</v>
      </c>
      <c r="E188" t="s">
        <v>972</v>
      </c>
      <c r="G188" s="14">
        <v>82.025800588983913</v>
      </c>
      <c r="H188">
        <v>80.099999999999994</v>
      </c>
      <c r="I188">
        <v>1.9258005889839183</v>
      </c>
      <c r="J188" s="14" t="s">
        <v>111</v>
      </c>
      <c r="K188">
        <v>5</v>
      </c>
      <c r="L188" t="s">
        <v>621</v>
      </c>
      <c r="M188">
        <v>41.811219999999999</v>
      </c>
      <c r="N188">
        <v>-69.951750000000004</v>
      </c>
      <c r="O188" t="s">
        <v>951</v>
      </c>
      <c r="P188" t="s">
        <v>973</v>
      </c>
    </row>
    <row r="189" spans="1:17" x14ac:dyDescent="0.2">
      <c r="A189">
        <v>185</v>
      </c>
      <c r="B189" t="s">
        <v>976</v>
      </c>
      <c r="C189" t="s">
        <v>976</v>
      </c>
      <c r="D189" t="s">
        <v>571</v>
      </c>
      <c r="E189" t="s">
        <v>972</v>
      </c>
      <c r="G189" s="14">
        <v>66.93265558337778</v>
      </c>
      <c r="H189">
        <v>60.5</v>
      </c>
      <c r="I189">
        <v>6.4326555833777803</v>
      </c>
      <c r="J189" s="14" t="s">
        <v>111</v>
      </c>
      <c r="K189">
        <v>5</v>
      </c>
      <c r="L189" t="s">
        <v>621</v>
      </c>
      <c r="M189">
        <v>41.810630000000003</v>
      </c>
      <c r="N189">
        <v>-69.957949999999997</v>
      </c>
      <c r="O189" t="s">
        <v>951</v>
      </c>
      <c r="P189" t="s">
        <v>973</v>
      </c>
    </row>
    <row r="190" spans="1:17" x14ac:dyDescent="0.2">
      <c r="A190">
        <v>186</v>
      </c>
      <c r="B190" t="s">
        <v>977</v>
      </c>
      <c r="C190" t="s">
        <v>977</v>
      </c>
      <c r="D190" t="s">
        <v>571</v>
      </c>
      <c r="E190" t="s">
        <v>972</v>
      </c>
      <c r="G190" s="14">
        <v>87.843937938039787</v>
      </c>
      <c r="H190">
        <v>84.8</v>
      </c>
      <c r="I190">
        <v>3.0439379380397895</v>
      </c>
      <c r="J190" s="14" t="s">
        <v>111</v>
      </c>
      <c r="K190">
        <v>5</v>
      </c>
      <c r="L190" t="s">
        <v>621</v>
      </c>
      <c r="M190">
        <v>41.810380000000002</v>
      </c>
      <c r="N190">
        <v>-69.947019999999995</v>
      </c>
      <c r="O190" t="s">
        <v>951</v>
      </c>
      <c r="P190" t="s">
        <v>973</v>
      </c>
    </row>
    <row r="191" spans="1:17" x14ac:dyDescent="0.2">
      <c r="A191">
        <v>187</v>
      </c>
      <c r="B191" t="s">
        <v>978</v>
      </c>
      <c r="C191" t="s">
        <v>978</v>
      </c>
      <c r="D191" t="s">
        <v>571</v>
      </c>
      <c r="E191" t="s">
        <v>972</v>
      </c>
      <c r="G191" s="14">
        <v>61.577024111240824</v>
      </c>
      <c r="H191">
        <v>58.6</v>
      </c>
      <c r="I191">
        <v>2.9770241112408229</v>
      </c>
      <c r="J191" s="14" t="s">
        <v>114</v>
      </c>
      <c r="K191">
        <v>5</v>
      </c>
      <c r="L191" t="s">
        <v>621</v>
      </c>
      <c r="M191">
        <v>41.797080000000001</v>
      </c>
      <c r="N191">
        <v>-69.947299999999998</v>
      </c>
      <c r="O191" t="s">
        <v>951</v>
      </c>
      <c r="P191" t="s">
        <v>973</v>
      </c>
    </row>
    <row r="192" spans="1:17" x14ac:dyDescent="0.2">
      <c r="A192">
        <v>188</v>
      </c>
      <c r="B192" t="s">
        <v>979</v>
      </c>
      <c r="C192" t="s">
        <v>979</v>
      </c>
      <c r="D192" t="s">
        <v>571</v>
      </c>
      <c r="E192" t="s">
        <v>972</v>
      </c>
      <c r="G192" s="14">
        <v>34.628808726690075</v>
      </c>
      <c r="H192">
        <v>37.1</v>
      </c>
      <c r="I192">
        <v>-2.4711912733099268</v>
      </c>
      <c r="J192" s="14" t="s">
        <v>114</v>
      </c>
      <c r="K192">
        <v>5</v>
      </c>
      <c r="L192" t="s">
        <v>621</v>
      </c>
      <c r="M192">
        <v>41.794879999999999</v>
      </c>
      <c r="N192">
        <v>-69.950720000000004</v>
      </c>
      <c r="O192" t="s">
        <v>951</v>
      </c>
      <c r="P192" t="s">
        <v>973</v>
      </c>
    </row>
    <row r="193" spans="1:16" x14ac:dyDescent="0.2">
      <c r="A193">
        <v>189</v>
      </c>
      <c r="B193" t="s">
        <v>980</v>
      </c>
      <c r="C193" t="s">
        <v>980</v>
      </c>
      <c r="D193" t="s">
        <v>571</v>
      </c>
      <c r="E193" t="s">
        <v>972</v>
      </c>
      <c r="G193" s="14">
        <v>56.510601800153879</v>
      </c>
      <c r="H193">
        <v>54</v>
      </c>
      <c r="I193">
        <v>2.5106018001538786</v>
      </c>
      <c r="J193" s="14" t="s">
        <v>114</v>
      </c>
      <c r="K193">
        <v>5</v>
      </c>
      <c r="L193" t="s">
        <v>621</v>
      </c>
      <c r="M193">
        <v>41.795180000000002</v>
      </c>
      <c r="N193">
        <v>-69.955020000000005</v>
      </c>
      <c r="O193" t="s">
        <v>951</v>
      </c>
      <c r="P193" t="s">
        <v>973</v>
      </c>
    </row>
    <row r="194" spans="1:16" x14ac:dyDescent="0.2">
      <c r="A194">
        <v>190</v>
      </c>
      <c r="B194" t="s">
        <v>981</v>
      </c>
      <c r="C194" t="s">
        <v>981</v>
      </c>
      <c r="D194" t="s">
        <v>571</v>
      </c>
      <c r="E194" t="s">
        <v>972</v>
      </c>
      <c r="G194" s="14">
        <v>67.74225431593382</v>
      </c>
      <c r="H194">
        <v>66.099999999999994</v>
      </c>
      <c r="I194">
        <v>1.6422543159338261</v>
      </c>
      <c r="J194" s="14" t="s">
        <v>111</v>
      </c>
      <c r="K194">
        <v>5</v>
      </c>
      <c r="L194" t="s">
        <v>621</v>
      </c>
      <c r="M194">
        <v>41.823979999999999</v>
      </c>
      <c r="N194">
        <v>-69.963899999999995</v>
      </c>
      <c r="O194" t="s">
        <v>951</v>
      </c>
      <c r="P194" t="s">
        <v>973</v>
      </c>
    </row>
    <row r="195" spans="1:16" x14ac:dyDescent="0.2">
      <c r="A195">
        <v>191</v>
      </c>
      <c r="B195" t="s">
        <v>982</v>
      </c>
      <c r="C195" t="s">
        <v>982</v>
      </c>
      <c r="D195" t="s">
        <v>571</v>
      </c>
      <c r="E195" t="s">
        <v>972</v>
      </c>
      <c r="G195" s="14">
        <v>66.536452991497384</v>
      </c>
      <c r="H195">
        <v>66.900000000000006</v>
      </c>
      <c r="I195">
        <v>-0.36354700850262134</v>
      </c>
      <c r="J195" s="14" t="s">
        <v>111</v>
      </c>
      <c r="K195">
        <v>5</v>
      </c>
      <c r="L195" t="s">
        <v>621</v>
      </c>
      <c r="M195">
        <v>41.82808</v>
      </c>
      <c r="N195">
        <v>-69.966729999999998</v>
      </c>
      <c r="O195" t="s">
        <v>951</v>
      </c>
      <c r="P195" t="s">
        <v>973</v>
      </c>
    </row>
    <row r="196" spans="1:16" x14ac:dyDescent="0.2">
      <c r="A196">
        <v>192</v>
      </c>
      <c r="B196" t="s">
        <v>983</v>
      </c>
      <c r="C196" t="s">
        <v>983</v>
      </c>
      <c r="D196" t="s">
        <v>571</v>
      </c>
      <c r="E196" t="s">
        <v>972</v>
      </c>
      <c r="G196" s="14">
        <v>40.120214261385627</v>
      </c>
      <c r="H196">
        <v>40.1</v>
      </c>
      <c r="I196">
        <v>2.0214261385625321E-2</v>
      </c>
      <c r="J196" s="14" t="s">
        <v>114</v>
      </c>
      <c r="K196">
        <v>5</v>
      </c>
      <c r="L196" t="s">
        <v>621</v>
      </c>
      <c r="M196">
        <v>41.835680000000004</v>
      </c>
      <c r="N196">
        <v>-69.971429999999998</v>
      </c>
      <c r="O196" t="s">
        <v>951</v>
      </c>
      <c r="P196" t="s">
        <v>973</v>
      </c>
    </row>
    <row r="197" spans="1:16" x14ac:dyDescent="0.2">
      <c r="A197">
        <v>193</v>
      </c>
      <c r="B197" t="s">
        <v>984</v>
      </c>
      <c r="C197" t="s">
        <v>984</v>
      </c>
      <c r="D197" t="s">
        <v>585</v>
      </c>
      <c r="E197" t="s">
        <v>566</v>
      </c>
      <c r="F197" t="s">
        <v>114</v>
      </c>
      <c r="G197" s="14">
        <v>36.888252080350291</v>
      </c>
      <c r="H197">
        <v>35.6</v>
      </c>
      <c r="I197">
        <v>1.2882520803502899</v>
      </c>
      <c r="J197" s="14" t="s">
        <v>114</v>
      </c>
      <c r="K197">
        <v>5</v>
      </c>
      <c r="L197" t="s">
        <v>621</v>
      </c>
      <c r="M197">
        <v>41.800049999999999</v>
      </c>
      <c r="N197">
        <v>-70.008319999999998</v>
      </c>
      <c r="O197" t="s">
        <v>690</v>
      </c>
      <c r="P197" t="s">
        <v>973</v>
      </c>
    </row>
    <row r="198" spans="1:16" x14ac:dyDescent="0.2">
      <c r="A198">
        <v>194</v>
      </c>
      <c r="B198" t="s">
        <v>985</v>
      </c>
      <c r="C198" t="s">
        <v>985</v>
      </c>
      <c r="D198" t="s">
        <v>565</v>
      </c>
      <c r="E198" t="s">
        <v>566</v>
      </c>
      <c r="F198" t="s">
        <v>114</v>
      </c>
      <c r="G198" s="14">
        <v>36.696640577239052</v>
      </c>
      <c r="H198">
        <v>35</v>
      </c>
      <c r="I198">
        <v>1.6966405772390516</v>
      </c>
      <c r="J198" s="14" t="s">
        <v>114</v>
      </c>
      <c r="K198">
        <v>5</v>
      </c>
      <c r="L198" t="s">
        <v>621</v>
      </c>
      <c r="M198">
        <v>41.796979999999998</v>
      </c>
      <c r="N198">
        <v>-70.015299999999996</v>
      </c>
      <c r="O198" t="s">
        <v>690</v>
      </c>
      <c r="P198" t="s">
        <v>973</v>
      </c>
    </row>
    <row r="199" spans="1:16" x14ac:dyDescent="0.2">
      <c r="A199">
        <v>195</v>
      </c>
      <c r="B199" t="s">
        <v>148</v>
      </c>
      <c r="C199" t="s">
        <v>986</v>
      </c>
      <c r="D199" t="s">
        <v>598</v>
      </c>
      <c r="E199" t="s">
        <v>599</v>
      </c>
      <c r="G199" s="14">
        <v>44.2</v>
      </c>
      <c r="H199">
        <v>44.2</v>
      </c>
      <c r="I199">
        <v>0</v>
      </c>
      <c r="J199" s="14" t="s">
        <v>114</v>
      </c>
      <c r="K199">
        <v>5</v>
      </c>
      <c r="L199" t="s">
        <v>814</v>
      </c>
      <c r="M199">
        <v>41.568210000000001</v>
      </c>
      <c r="N199">
        <v>-70.53501</v>
      </c>
      <c r="O199" t="s">
        <v>987</v>
      </c>
      <c r="P199" t="s">
        <v>740</v>
      </c>
    </row>
    <row r="200" spans="1:16" x14ac:dyDescent="0.2">
      <c r="A200">
        <v>196</v>
      </c>
      <c r="B200" t="s">
        <v>150</v>
      </c>
      <c r="C200" t="s">
        <v>988</v>
      </c>
      <c r="D200" t="s">
        <v>598</v>
      </c>
      <c r="E200" t="s">
        <v>599</v>
      </c>
      <c r="F200" t="s">
        <v>114</v>
      </c>
      <c r="G200" s="14">
        <v>53.1</v>
      </c>
      <c r="H200">
        <v>53.1</v>
      </c>
      <c r="I200">
        <v>0</v>
      </c>
      <c r="J200" s="14" t="s">
        <v>114</v>
      </c>
      <c r="K200">
        <v>5</v>
      </c>
      <c r="L200" t="s">
        <v>814</v>
      </c>
      <c r="M200">
        <v>41.577019999999997</v>
      </c>
      <c r="N200">
        <v>-70.5197</v>
      </c>
      <c r="O200" t="s">
        <v>987</v>
      </c>
      <c r="P200" t="s">
        <v>740</v>
      </c>
    </row>
    <row r="201" spans="1:16" x14ac:dyDescent="0.2">
      <c r="A201">
        <v>197</v>
      </c>
      <c r="B201" t="s">
        <v>152</v>
      </c>
      <c r="C201" t="s">
        <v>989</v>
      </c>
      <c r="D201" t="s">
        <v>598</v>
      </c>
      <c r="E201" t="s">
        <v>599</v>
      </c>
      <c r="G201" s="14">
        <v>49.6</v>
      </c>
      <c r="H201">
        <v>49.6</v>
      </c>
      <c r="I201">
        <v>0</v>
      </c>
      <c r="J201" s="14" t="s">
        <v>114</v>
      </c>
      <c r="K201">
        <v>5</v>
      </c>
      <c r="L201" t="s">
        <v>814</v>
      </c>
      <c r="M201">
        <v>41.572119999999998</v>
      </c>
      <c r="N201">
        <v>-70.511030000000005</v>
      </c>
      <c r="O201" t="s">
        <v>987</v>
      </c>
      <c r="P201" t="s">
        <v>740</v>
      </c>
    </row>
    <row r="202" spans="1:16" x14ac:dyDescent="0.2">
      <c r="A202">
        <v>198</v>
      </c>
      <c r="B202" t="s">
        <v>154</v>
      </c>
      <c r="C202" t="s">
        <v>990</v>
      </c>
      <c r="D202" t="s">
        <v>598</v>
      </c>
      <c r="E202" t="s">
        <v>599</v>
      </c>
      <c r="G202" s="14">
        <v>44.2</v>
      </c>
      <c r="H202">
        <v>44.2</v>
      </c>
      <c r="I202">
        <v>0</v>
      </c>
      <c r="J202" s="14" t="s">
        <v>114</v>
      </c>
      <c r="K202">
        <v>5</v>
      </c>
      <c r="L202" t="s">
        <v>814</v>
      </c>
      <c r="M202">
        <v>41.565730000000002</v>
      </c>
      <c r="N202">
        <v>-70.495639999999995</v>
      </c>
      <c r="O202" t="s">
        <v>987</v>
      </c>
      <c r="P202" t="s">
        <v>740</v>
      </c>
    </row>
    <row r="203" spans="1:16" x14ac:dyDescent="0.2">
      <c r="A203">
        <v>199</v>
      </c>
      <c r="B203" t="s">
        <v>156</v>
      </c>
      <c r="C203" t="s">
        <v>991</v>
      </c>
      <c r="D203" t="s">
        <v>598</v>
      </c>
      <c r="E203" t="s">
        <v>599</v>
      </c>
      <c r="G203" s="14">
        <v>35.4</v>
      </c>
      <c r="H203">
        <v>35.4</v>
      </c>
      <c r="I203">
        <v>0</v>
      </c>
      <c r="J203" s="14" t="s">
        <v>114</v>
      </c>
      <c r="K203">
        <v>5</v>
      </c>
      <c r="L203" t="s">
        <v>814</v>
      </c>
      <c r="M203">
        <v>41.579889999999999</v>
      </c>
      <c r="N203">
        <v>-70.513859999999994</v>
      </c>
      <c r="O203" t="s">
        <v>987</v>
      </c>
      <c r="P203" t="s">
        <v>740</v>
      </c>
    </row>
    <row r="204" spans="1:16" x14ac:dyDescent="0.2">
      <c r="A204">
        <v>200</v>
      </c>
      <c r="B204" t="s">
        <v>158</v>
      </c>
      <c r="C204" t="s">
        <v>992</v>
      </c>
      <c r="D204" t="s">
        <v>598</v>
      </c>
      <c r="E204" t="s">
        <v>599</v>
      </c>
      <c r="G204" s="14">
        <v>72.400000000000006</v>
      </c>
      <c r="H204">
        <v>72.400000000000006</v>
      </c>
      <c r="I204">
        <v>0</v>
      </c>
      <c r="J204" s="14" t="s">
        <v>111</v>
      </c>
      <c r="K204">
        <v>5</v>
      </c>
      <c r="L204" t="s">
        <v>814</v>
      </c>
      <c r="M204">
        <v>41.552729999999997</v>
      </c>
      <c r="N204">
        <v>-70.54862</v>
      </c>
      <c r="O204" t="s">
        <v>987</v>
      </c>
      <c r="P204" t="s">
        <v>740</v>
      </c>
    </row>
    <row r="205" spans="1:16" x14ac:dyDescent="0.2">
      <c r="A205">
        <v>201</v>
      </c>
      <c r="B205" t="s">
        <v>160</v>
      </c>
      <c r="C205" t="s">
        <v>993</v>
      </c>
      <c r="D205" t="s">
        <v>598</v>
      </c>
      <c r="E205" t="s">
        <v>599</v>
      </c>
      <c r="G205" s="14">
        <v>21.7</v>
      </c>
      <c r="H205">
        <v>21.7</v>
      </c>
      <c r="I205">
        <v>0</v>
      </c>
      <c r="J205" s="14" t="s">
        <v>114</v>
      </c>
      <c r="K205">
        <v>5</v>
      </c>
      <c r="L205" t="s">
        <v>814</v>
      </c>
      <c r="M205">
        <v>41.57996</v>
      </c>
      <c r="N205">
        <v>-70.530299999999997</v>
      </c>
      <c r="O205" t="s">
        <v>987</v>
      </c>
      <c r="P205" t="s">
        <v>740</v>
      </c>
    </row>
    <row r="206" spans="1:16" x14ac:dyDescent="0.2">
      <c r="A206">
        <v>202</v>
      </c>
      <c r="B206" t="s">
        <v>162</v>
      </c>
      <c r="C206" t="s">
        <v>994</v>
      </c>
      <c r="D206" t="s">
        <v>598</v>
      </c>
      <c r="E206" t="s">
        <v>599</v>
      </c>
      <c r="G206" s="14">
        <v>47.8</v>
      </c>
      <c r="H206">
        <v>47.8</v>
      </c>
      <c r="I206">
        <v>0</v>
      </c>
      <c r="J206" s="14" t="s">
        <v>114</v>
      </c>
      <c r="K206">
        <v>5</v>
      </c>
      <c r="L206" t="s">
        <v>814</v>
      </c>
      <c r="M206">
        <v>41.56409</v>
      </c>
      <c r="N206">
        <v>-70.544129999999996</v>
      </c>
      <c r="O206" t="s">
        <v>987</v>
      </c>
      <c r="P206" t="s">
        <v>740</v>
      </c>
    </row>
    <row r="207" spans="1:16" x14ac:dyDescent="0.2">
      <c r="A207">
        <v>203</v>
      </c>
      <c r="B207" t="s">
        <v>164</v>
      </c>
      <c r="C207" t="s">
        <v>995</v>
      </c>
      <c r="D207" t="s">
        <v>598</v>
      </c>
      <c r="E207" t="s">
        <v>599</v>
      </c>
      <c r="G207" s="14">
        <v>75</v>
      </c>
      <c r="H207">
        <v>75</v>
      </c>
      <c r="I207">
        <v>0</v>
      </c>
      <c r="J207" s="14" t="s">
        <v>111</v>
      </c>
      <c r="K207">
        <v>5</v>
      </c>
      <c r="L207" t="s">
        <v>814</v>
      </c>
      <c r="M207">
        <v>41.551929999999999</v>
      </c>
      <c r="N207">
        <v>-70.528409999999994</v>
      </c>
      <c r="O207" t="s">
        <v>987</v>
      </c>
      <c r="P207" t="s">
        <v>740</v>
      </c>
    </row>
    <row r="208" spans="1:16" x14ac:dyDescent="0.2">
      <c r="A208">
        <v>204</v>
      </c>
      <c r="B208" t="s">
        <v>165</v>
      </c>
      <c r="C208" t="s">
        <v>825</v>
      </c>
      <c r="D208" t="s">
        <v>598</v>
      </c>
      <c r="E208" t="s">
        <v>599</v>
      </c>
      <c r="G208" s="14">
        <v>59.7</v>
      </c>
      <c r="H208">
        <v>59.7</v>
      </c>
      <c r="I208">
        <v>0</v>
      </c>
      <c r="J208" s="14" t="s">
        <v>114</v>
      </c>
      <c r="K208">
        <v>5</v>
      </c>
      <c r="L208" t="s">
        <v>814</v>
      </c>
      <c r="M208">
        <v>41.568710000000003</v>
      </c>
      <c r="N208">
        <v>-70.521789999999996</v>
      </c>
      <c r="O208" t="s">
        <v>987</v>
      </c>
      <c r="P208" t="s">
        <v>740</v>
      </c>
    </row>
    <row r="211" spans="8:10" x14ac:dyDescent="0.2">
      <c r="H211" t="s">
        <v>996</v>
      </c>
    </row>
    <row r="212" spans="8:10" x14ac:dyDescent="0.2">
      <c r="I212" t="s">
        <v>537</v>
      </c>
      <c r="J212" s="14">
        <v>60</v>
      </c>
    </row>
    <row r="213" spans="8:10" x14ac:dyDescent="0.2">
      <c r="I213" t="s">
        <v>538</v>
      </c>
      <c r="J213" s="14">
        <v>131</v>
      </c>
    </row>
    <row r="214" spans="8:10" x14ac:dyDescent="0.2">
      <c r="I214" t="s">
        <v>997</v>
      </c>
      <c r="J214" s="14">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DFE6-DD66-9D41-8185-CE0CB871B5E0}">
  <dimension ref="A1:G10"/>
  <sheetViews>
    <sheetView workbookViewId="0">
      <selection activeCell="C28" sqref="C28"/>
    </sheetView>
  </sheetViews>
  <sheetFormatPr baseColWidth="10" defaultColWidth="11.6640625" defaultRowHeight="16" x14ac:dyDescent="0.2"/>
  <cols>
    <col min="1" max="1" width="11.6640625" style="72"/>
    <col min="2" max="2" width="15.33203125" style="72" customWidth="1"/>
    <col min="3" max="3" width="21.33203125" style="72" customWidth="1"/>
    <col min="4" max="4" width="23.6640625" style="72" customWidth="1"/>
    <col min="5" max="5" width="21" style="72" customWidth="1"/>
    <col min="6" max="6" width="21.33203125" style="72" customWidth="1"/>
    <col min="7" max="7" width="34" style="72" customWidth="1"/>
    <col min="8" max="16384" width="11.6640625" style="72"/>
  </cols>
  <sheetData>
    <row r="1" spans="1:7" x14ac:dyDescent="0.2">
      <c r="A1" s="72" t="s">
        <v>1</v>
      </c>
    </row>
    <row r="2" spans="1:7" x14ac:dyDescent="0.2">
      <c r="B2" s="72" t="s">
        <v>2</v>
      </c>
    </row>
    <row r="3" spans="1:7" ht="17" x14ac:dyDescent="0.2">
      <c r="A3" s="73" t="s">
        <v>3</v>
      </c>
      <c r="B3" s="73" t="s">
        <v>4</v>
      </c>
      <c r="C3" s="73" t="s">
        <v>5</v>
      </c>
      <c r="D3" s="73" t="s">
        <v>6</v>
      </c>
      <c r="E3" s="73" t="s">
        <v>7</v>
      </c>
      <c r="F3" s="74" t="s">
        <v>8</v>
      </c>
      <c r="G3" s="73" t="s">
        <v>9</v>
      </c>
    </row>
    <row r="4" spans="1:7" ht="36" customHeight="1" x14ac:dyDescent="0.2">
      <c r="A4" s="73" t="s">
        <v>10</v>
      </c>
      <c r="B4" s="75">
        <v>0.4</v>
      </c>
      <c r="C4" s="76" t="s">
        <v>11</v>
      </c>
      <c r="D4" s="76" t="s">
        <v>12</v>
      </c>
      <c r="E4" s="76" t="s">
        <v>13</v>
      </c>
      <c r="F4" s="77" t="s">
        <v>14</v>
      </c>
      <c r="G4" s="78" t="s">
        <v>15</v>
      </c>
    </row>
    <row r="5" spans="1:7" ht="35" customHeight="1" x14ac:dyDescent="0.2">
      <c r="A5" s="73" t="s">
        <v>16</v>
      </c>
      <c r="B5" s="75">
        <v>0.9</v>
      </c>
      <c r="C5" s="76" t="s">
        <v>17</v>
      </c>
      <c r="D5" s="76" t="s">
        <v>18</v>
      </c>
      <c r="E5" s="76" t="s">
        <v>19</v>
      </c>
      <c r="F5" s="77" t="s">
        <v>20</v>
      </c>
      <c r="G5" s="79" t="s">
        <v>21</v>
      </c>
    </row>
    <row r="7" spans="1:7" x14ac:dyDescent="0.2">
      <c r="A7" s="77" t="s">
        <v>22</v>
      </c>
    </row>
    <row r="8" spans="1:7" ht="17" x14ac:dyDescent="0.2">
      <c r="A8" s="73" t="s">
        <v>3</v>
      </c>
      <c r="B8" s="73" t="s">
        <v>4</v>
      </c>
      <c r="C8" s="73" t="s">
        <v>5</v>
      </c>
      <c r="D8" s="73" t="s">
        <v>6</v>
      </c>
      <c r="E8" s="73" t="s">
        <v>7</v>
      </c>
      <c r="F8" s="74" t="s">
        <v>8</v>
      </c>
      <c r="G8" s="73"/>
    </row>
    <row r="9" spans="1:7" ht="17" x14ac:dyDescent="0.2">
      <c r="A9" s="73" t="s">
        <v>10</v>
      </c>
      <c r="B9" s="80">
        <v>0.2</v>
      </c>
      <c r="C9" s="81" t="s">
        <v>23</v>
      </c>
      <c r="D9" s="82" t="s">
        <v>24</v>
      </c>
      <c r="E9" s="83" t="s">
        <v>25</v>
      </c>
      <c r="F9" s="77" t="s">
        <v>14</v>
      </c>
    </row>
    <row r="10" spans="1:7" ht="34" x14ac:dyDescent="0.2">
      <c r="A10" s="73" t="s">
        <v>16</v>
      </c>
      <c r="B10" s="80">
        <v>0.7</v>
      </c>
      <c r="C10" s="81" t="s">
        <v>23</v>
      </c>
      <c r="D10" s="82" t="s">
        <v>26</v>
      </c>
      <c r="E10" s="83" t="s">
        <v>27</v>
      </c>
      <c r="F10" s="77" t="s">
        <v>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293B0-EE2A-7A45-8BE6-9010067F51FF}">
  <dimension ref="A1:T48"/>
  <sheetViews>
    <sheetView topLeftCell="A20" workbookViewId="0">
      <selection activeCell="C28" sqref="C28"/>
    </sheetView>
  </sheetViews>
  <sheetFormatPr baseColWidth="10" defaultColWidth="11.6640625" defaultRowHeight="16" x14ac:dyDescent="0.2"/>
  <cols>
    <col min="1" max="16384" width="11.6640625" style="72"/>
  </cols>
  <sheetData>
    <row r="1" spans="1:20" x14ac:dyDescent="0.2">
      <c r="A1" s="72" t="s">
        <v>28</v>
      </c>
    </row>
    <row r="3" spans="1:20" x14ac:dyDescent="0.2">
      <c r="A3" s="84" t="s">
        <v>29</v>
      </c>
      <c r="B3" s="84"/>
      <c r="C3" s="84"/>
      <c r="D3" s="84"/>
      <c r="E3" s="84"/>
      <c r="F3" s="84"/>
      <c r="G3" s="84"/>
      <c r="H3" s="84"/>
      <c r="I3" s="84"/>
      <c r="J3" s="84"/>
      <c r="K3" s="84"/>
      <c r="L3" s="84"/>
      <c r="M3" s="84"/>
      <c r="N3" s="84"/>
      <c r="O3" s="84"/>
      <c r="P3" s="84"/>
      <c r="Q3" s="84"/>
      <c r="R3" s="84"/>
      <c r="S3" s="84"/>
      <c r="T3" s="84"/>
    </row>
    <row r="4" spans="1:20" ht="18" x14ac:dyDescent="0.2">
      <c r="A4" s="109"/>
      <c r="B4" s="108"/>
      <c r="C4" s="107" t="s">
        <v>30</v>
      </c>
      <c r="D4" s="107"/>
      <c r="E4" s="107"/>
      <c r="F4" s="106"/>
      <c r="G4" s="106"/>
      <c r="H4" s="106"/>
      <c r="I4" s="106"/>
      <c r="J4" s="106"/>
      <c r="K4" s="106"/>
      <c r="L4" s="106"/>
      <c r="M4" s="106"/>
      <c r="N4" s="106"/>
      <c r="O4" s="106"/>
      <c r="P4" s="106"/>
      <c r="Q4" s="106"/>
      <c r="R4" s="106"/>
      <c r="S4" s="106"/>
      <c r="T4" s="105"/>
    </row>
    <row r="5" spans="1:20" x14ac:dyDescent="0.2">
      <c r="A5" s="103"/>
      <c r="B5" s="97"/>
      <c r="C5" s="101" t="s">
        <v>31</v>
      </c>
      <c r="D5" s="101"/>
      <c r="E5" s="101"/>
      <c r="F5" s="101"/>
      <c r="G5" s="84"/>
      <c r="H5" s="84"/>
      <c r="I5" s="84"/>
      <c r="J5" s="84"/>
      <c r="K5" s="84"/>
      <c r="L5" s="84"/>
      <c r="M5" s="84"/>
      <c r="N5" s="84"/>
      <c r="O5" s="84"/>
      <c r="P5" s="84"/>
      <c r="Q5" s="84"/>
      <c r="R5" s="84"/>
      <c r="S5" s="84"/>
      <c r="T5" s="104"/>
    </row>
    <row r="6" spans="1:20" x14ac:dyDescent="0.2">
      <c r="A6" s="98" t="s">
        <v>32</v>
      </c>
      <c r="B6" s="102" t="s">
        <v>32</v>
      </c>
      <c r="C6" s="102"/>
      <c r="D6" s="101"/>
      <c r="E6" s="101"/>
      <c r="F6" s="101"/>
      <c r="G6" s="101"/>
      <c r="H6" s="101"/>
      <c r="I6" s="101"/>
      <c r="J6" s="101"/>
      <c r="K6" s="101" t="s">
        <v>33</v>
      </c>
      <c r="L6" s="101"/>
      <c r="M6" s="101"/>
      <c r="N6" s="101"/>
      <c r="O6" s="101"/>
      <c r="P6" s="101"/>
      <c r="Q6" s="101"/>
      <c r="R6" s="101"/>
      <c r="S6" s="101"/>
      <c r="T6" s="100"/>
    </row>
    <row r="7" spans="1:20" x14ac:dyDescent="0.2">
      <c r="A7" s="103" t="s">
        <v>34</v>
      </c>
      <c r="B7" s="97" t="s">
        <v>35</v>
      </c>
      <c r="C7" s="102">
        <v>0</v>
      </c>
      <c r="D7" s="101">
        <v>2</v>
      </c>
      <c r="E7" s="101">
        <v>4</v>
      </c>
      <c r="F7" s="101">
        <v>6</v>
      </c>
      <c r="G7" s="101">
        <v>8</v>
      </c>
      <c r="H7" s="101">
        <v>10</v>
      </c>
      <c r="I7" s="101">
        <v>12</v>
      </c>
      <c r="J7" s="101">
        <v>14</v>
      </c>
      <c r="K7" s="101">
        <v>16</v>
      </c>
      <c r="L7" s="101">
        <v>18</v>
      </c>
      <c r="M7" s="101">
        <v>20</v>
      </c>
      <c r="N7" s="101">
        <v>22</v>
      </c>
      <c r="O7" s="101">
        <v>24</v>
      </c>
      <c r="P7" s="101">
        <v>26</v>
      </c>
      <c r="Q7" s="101">
        <v>28</v>
      </c>
      <c r="R7" s="101">
        <v>30</v>
      </c>
      <c r="S7" s="101">
        <v>32</v>
      </c>
      <c r="T7" s="100">
        <v>34</v>
      </c>
    </row>
    <row r="8" spans="1:20" x14ac:dyDescent="0.2">
      <c r="A8" s="98">
        <v>0</v>
      </c>
      <c r="B8" s="97">
        <v>273.14999999999998</v>
      </c>
      <c r="C8" s="99">
        <v>14.6</v>
      </c>
      <c r="D8" s="99">
        <v>14.4</v>
      </c>
      <c r="E8" s="99">
        <v>14.2</v>
      </c>
      <c r="F8" s="99">
        <v>14</v>
      </c>
      <c r="G8" s="99">
        <v>13.8</v>
      </c>
      <c r="H8" s="99">
        <v>13.6</v>
      </c>
      <c r="I8" s="99">
        <v>13.4</v>
      </c>
      <c r="J8" s="99">
        <v>13.3</v>
      </c>
      <c r="K8" s="99">
        <v>13.1</v>
      </c>
      <c r="L8" s="99">
        <v>12.9</v>
      </c>
      <c r="M8" s="99">
        <v>12.7</v>
      </c>
      <c r="N8" s="99">
        <v>12.6</v>
      </c>
      <c r="O8" s="99">
        <v>12.4</v>
      </c>
      <c r="P8" s="99">
        <v>12.2</v>
      </c>
      <c r="Q8" s="99">
        <v>12</v>
      </c>
      <c r="R8" s="99">
        <v>11.9</v>
      </c>
      <c r="S8" s="99">
        <v>11.7</v>
      </c>
      <c r="T8" s="99">
        <v>11.6</v>
      </c>
    </row>
    <row r="9" spans="1:20" x14ac:dyDescent="0.2">
      <c r="A9" s="98">
        <v>1</v>
      </c>
      <c r="B9" s="97">
        <v>274.14999999999998</v>
      </c>
      <c r="C9" s="96">
        <v>14.2</v>
      </c>
      <c r="D9" s="96">
        <v>14</v>
      </c>
      <c r="E9" s="96">
        <v>13.8</v>
      </c>
      <c r="F9" s="96">
        <v>13.6</v>
      </c>
      <c r="G9" s="96">
        <v>13.4</v>
      </c>
      <c r="H9" s="96">
        <v>13.3</v>
      </c>
      <c r="I9" s="96">
        <v>13.1</v>
      </c>
      <c r="J9" s="96">
        <v>12.9</v>
      </c>
      <c r="K9" s="96">
        <v>12.7</v>
      </c>
      <c r="L9" s="96">
        <v>12.6</v>
      </c>
      <c r="M9" s="96">
        <v>12.4</v>
      </c>
      <c r="N9" s="96">
        <v>12.2</v>
      </c>
      <c r="O9" s="96">
        <v>12.1</v>
      </c>
      <c r="P9" s="96">
        <v>11.9</v>
      </c>
      <c r="Q9" s="96">
        <v>11.7</v>
      </c>
      <c r="R9" s="96">
        <v>11.6</v>
      </c>
      <c r="S9" s="96">
        <v>11.4</v>
      </c>
      <c r="T9" s="96">
        <v>11.3</v>
      </c>
    </row>
    <row r="10" spans="1:20" x14ac:dyDescent="0.2">
      <c r="A10" s="98">
        <v>2</v>
      </c>
      <c r="B10" s="97">
        <v>275.14999999999998</v>
      </c>
      <c r="C10" s="96">
        <v>13.8</v>
      </c>
      <c r="D10" s="96">
        <v>13.6</v>
      </c>
      <c r="E10" s="96">
        <v>13.4</v>
      </c>
      <c r="F10" s="96">
        <v>13.3</v>
      </c>
      <c r="G10" s="96">
        <v>13.1</v>
      </c>
      <c r="H10" s="96">
        <v>12.9</v>
      </c>
      <c r="I10" s="96">
        <v>12.7</v>
      </c>
      <c r="J10" s="96">
        <v>12.6</v>
      </c>
      <c r="K10" s="96">
        <v>12.4</v>
      </c>
      <c r="L10" s="96">
        <v>12.2</v>
      </c>
      <c r="M10" s="96">
        <v>12.1</v>
      </c>
      <c r="N10" s="96">
        <v>11.9</v>
      </c>
      <c r="O10" s="96">
        <v>11.7</v>
      </c>
      <c r="P10" s="96">
        <v>11.6</v>
      </c>
      <c r="Q10" s="96">
        <v>11.4</v>
      </c>
      <c r="R10" s="96">
        <v>11.3</v>
      </c>
      <c r="S10" s="96">
        <v>11.1</v>
      </c>
      <c r="T10" s="96">
        <v>11</v>
      </c>
    </row>
    <row r="11" spans="1:20" x14ac:dyDescent="0.2">
      <c r="A11" s="98">
        <v>3</v>
      </c>
      <c r="B11" s="97">
        <v>276.14999999999998</v>
      </c>
      <c r="C11" s="96">
        <v>13.4</v>
      </c>
      <c r="D11" s="96">
        <v>13.3</v>
      </c>
      <c r="E11" s="96">
        <v>13.1</v>
      </c>
      <c r="F11" s="96">
        <v>12.9</v>
      </c>
      <c r="G11" s="96">
        <v>12.7</v>
      </c>
      <c r="H11" s="96">
        <v>12.6</v>
      </c>
      <c r="I11" s="96">
        <v>12.4</v>
      </c>
      <c r="J11" s="96">
        <v>12.2</v>
      </c>
      <c r="K11" s="96">
        <v>12.1</v>
      </c>
      <c r="L11" s="96">
        <v>11.9</v>
      </c>
      <c r="M11" s="96">
        <v>11.8</v>
      </c>
      <c r="N11" s="96">
        <v>11.6</v>
      </c>
      <c r="O11" s="96">
        <v>11.4</v>
      </c>
      <c r="P11" s="96">
        <v>11.3</v>
      </c>
      <c r="Q11" s="96">
        <v>11.1</v>
      </c>
      <c r="R11" s="96">
        <v>11</v>
      </c>
      <c r="S11" s="96">
        <v>10.8</v>
      </c>
      <c r="T11" s="96">
        <v>10.7</v>
      </c>
    </row>
    <row r="12" spans="1:20" x14ac:dyDescent="0.2">
      <c r="A12" s="98">
        <v>4</v>
      </c>
      <c r="B12" s="97">
        <v>277.14999999999998</v>
      </c>
      <c r="C12" s="96">
        <v>13.1</v>
      </c>
      <c r="D12" s="96">
        <v>12.9</v>
      </c>
      <c r="E12" s="96">
        <v>12.7</v>
      </c>
      <c r="F12" s="96">
        <v>12.6</v>
      </c>
      <c r="G12" s="96">
        <v>12.4</v>
      </c>
      <c r="H12" s="96">
        <v>12.2</v>
      </c>
      <c r="I12" s="96">
        <v>12.1</v>
      </c>
      <c r="J12" s="96">
        <v>11.9</v>
      </c>
      <c r="K12" s="96">
        <v>11.8</v>
      </c>
      <c r="L12" s="96">
        <v>11.6</v>
      </c>
      <c r="M12" s="96">
        <v>11.5</v>
      </c>
      <c r="N12" s="96">
        <v>11.3</v>
      </c>
      <c r="O12" s="96">
        <v>11.2</v>
      </c>
      <c r="P12" s="96">
        <v>11</v>
      </c>
      <c r="Q12" s="96">
        <v>10.9</v>
      </c>
      <c r="R12" s="96">
        <v>10.7</v>
      </c>
      <c r="S12" s="96">
        <v>10.6</v>
      </c>
      <c r="T12" s="96">
        <v>10.4</v>
      </c>
    </row>
    <row r="13" spans="1:20" x14ac:dyDescent="0.2">
      <c r="A13" s="98">
        <v>5</v>
      </c>
      <c r="B13" s="97">
        <v>278.14999999999998</v>
      </c>
      <c r="C13" s="96">
        <v>12.7</v>
      </c>
      <c r="D13" s="96">
        <v>12.6</v>
      </c>
      <c r="E13" s="96">
        <v>12.4</v>
      </c>
      <c r="F13" s="96">
        <v>12.3</v>
      </c>
      <c r="G13" s="96">
        <v>12.1</v>
      </c>
      <c r="H13" s="96">
        <v>11.9</v>
      </c>
      <c r="I13" s="96">
        <v>11.8</v>
      </c>
      <c r="J13" s="96">
        <v>11.6</v>
      </c>
      <c r="K13" s="96">
        <v>11.5</v>
      </c>
      <c r="L13" s="96">
        <v>11.3</v>
      </c>
      <c r="M13" s="96">
        <v>11.2</v>
      </c>
      <c r="N13" s="96">
        <v>11</v>
      </c>
      <c r="O13" s="96">
        <v>10.9</v>
      </c>
      <c r="P13" s="96">
        <v>10.7</v>
      </c>
      <c r="Q13" s="96">
        <v>10.6</v>
      </c>
      <c r="R13" s="96">
        <v>10.5</v>
      </c>
      <c r="S13" s="96">
        <v>10.3</v>
      </c>
      <c r="T13" s="96">
        <v>10.199999999999999</v>
      </c>
    </row>
    <row r="14" spans="1:20" x14ac:dyDescent="0.2">
      <c r="A14" s="98">
        <v>6</v>
      </c>
      <c r="B14" s="97">
        <v>279.14999999999998</v>
      </c>
      <c r="C14" s="96">
        <v>12.4</v>
      </c>
      <c r="D14" s="96">
        <v>12.3</v>
      </c>
      <c r="E14" s="96">
        <v>12.1</v>
      </c>
      <c r="F14" s="96">
        <v>11.9</v>
      </c>
      <c r="G14" s="96">
        <v>11.8</v>
      </c>
      <c r="H14" s="96">
        <v>11.6</v>
      </c>
      <c r="I14" s="96">
        <v>11.5</v>
      </c>
      <c r="J14" s="96">
        <v>11.3</v>
      </c>
      <c r="K14" s="96">
        <v>11.2</v>
      </c>
      <c r="L14" s="96">
        <v>11</v>
      </c>
      <c r="M14" s="96">
        <v>10.9</v>
      </c>
      <c r="N14" s="96">
        <v>10.8</v>
      </c>
      <c r="O14" s="96">
        <v>10.6</v>
      </c>
      <c r="P14" s="96">
        <v>10.5</v>
      </c>
      <c r="Q14" s="96">
        <v>10.3</v>
      </c>
      <c r="R14" s="96">
        <v>10.199999999999999</v>
      </c>
      <c r="S14" s="96">
        <v>10.1</v>
      </c>
      <c r="T14" s="96">
        <v>9.9</v>
      </c>
    </row>
    <row r="15" spans="1:20" x14ac:dyDescent="0.2">
      <c r="A15" s="98">
        <v>7</v>
      </c>
      <c r="B15" s="97">
        <v>280.14999999999998</v>
      </c>
      <c r="C15" s="96">
        <v>12.1</v>
      </c>
      <c r="D15" s="96">
        <v>12</v>
      </c>
      <c r="E15" s="96">
        <v>11.8</v>
      </c>
      <c r="F15" s="96">
        <v>11.7</v>
      </c>
      <c r="G15" s="96">
        <v>11.5</v>
      </c>
      <c r="H15" s="96">
        <v>11.4</v>
      </c>
      <c r="I15" s="96">
        <v>11.2</v>
      </c>
      <c r="J15" s="96">
        <v>11.1</v>
      </c>
      <c r="K15" s="96">
        <v>10.9</v>
      </c>
      <c r="L15" s="96">
        <v>10.8</v>
      </c>
      <c r="M15" s="96">
        <v>10.6</v>
      </c>
      <c r="N15" s="96">
        <v>10.5</v>
      </c>
      <c r="O15" s="96">
        <v>10.4</v>
      </c>
      <c r="P15" s="96">
        <v>10.199999999999999</v>
      </c>
      <c r="Q15" s="96">
        <v>10.1</v>
      </c>
      <c r="R15" s="96">
        <v>10</v>
      </c>
      <c r="S15" s="96">
        <v>9.8000000000000007</v>
      </c>
      <c r="T15" s="96">
        <v>9.6999999999999993</v>
      </c>
    </row>
    <row r="16" spans="1:20" x14ac:dyDescent="0.2">
      <c r="A16" s="98">
        <v>8</v>
      </c>
      <c r="B16" s="97">
        <v>281.14999999999998</v>
      </c>
      <c r="C16" s="96">
        <v>11.8</v>
      </c>
      <c r="D16" s="96">
        <v>11.7</v>
      </c>
      <c r="E16" s="96">
        <v>11.5</v>
      </c>
      <c r="F16" s="96">
        <v>11.4</v>
      </c>
      <c r="G16" s="96">
        <v>11.2</v>
      </c>
      <c r="H16" s="96">
        <v>11.1</v>
      </c>
      <c r="I16" s="96">
        <v>10.9</v>
      </c>
      <c r="J16" s="96">
        <v>10.8</v>
      </c>
      <c r="K16" s="96">
        <v>10.7</v>
      </c>
      <c r="L16" s="96">
        <v>10.5</v>
      </c>
      <c r="M16" s="96">
        <v>10.4</v>
      </c>
      <c r="N16" s="96">
        <v>10.3</v>
      </c>
      <c r="O16" s="96">
        <v>10.1</v>
      </c>
      <c r="P16" s="96">
        <v>10</v>
      </c>
      <c r="Q16" s="96">
        <v>9.9</v>
      </c>
      <c r="R16" s="96">
        <v>9.6999999999999993</v>
      </c>
      <c r="S16" s="96">
        <v>9.6</v>
      </c>
      <c r="T16" s="96">
        <v>9.5</v>
      </c>
    </row>
    <row r="17" spans="1:20" x14ac:dyDescent="0.2">
      <c r="A17" s="98">
        <v>9</v>
      </c>
      <c r="B17" s="97">
        <v>282.14999999999998</v>
      </c>
      <c r="C17" s="96">
        <v>11.5</v>
      </c>
      <c r="D17" s="96">
        <v>11.4</v>
      </c>
      <c r="E17" s="96">
        <v>11.2</v>
      </c>
      <c r="F17" s="96">
        <v>11.1</v>
      </c>
      <c r="G17" s="96">
        <v>11</v>
      </c>
      <c r="H17" s="96">
        <v>10.8</v>
      </c>
      <c r="I17" s="96">
        <v>10.7</v>
      </c>
      <c r="J17" s="96">
        <v>10.5</v>
      </c>
      <c r="K17" s="96">
        <v>10.4</v>
      </c>
      <c r="L17" s="96">
        <v>10.3</v>
      </c>
      <c r="M17" s="96">
        <v>10.199999999999999</v>
      </c>
      <c r="N17" s="96">
        <v>10</v>
      </c>
      <c r="O17" s="96">
        <v>9.9</v>
      </c>
      <c r="P17" s="96">
        <v>9.8000000000000007</v>
      </c>
      <c r="Q17" s="96">
        <v>9.6</v>
      </c>
      <c r="R17" s="96">
        <v>9.5</v>
      </c>
      <c r="S17" s="96">
        <v>9.4</v>
      </c>
      <c r="T17" s="96">
        <v>9.3000000000000007</v>
      </c>
    </row>
    <row r="18" spans="1:20" x14ac:dyDescent="0.2">
      <c r="A18" s="98">
        <v>10</v>
      </c>
      <c r="B18" s="97">
        <v>283.14999999999998</v>
      </c>
      <c r="C18" s="96">
        <v>11.3</v>
      </c>
      <c r="D18" s="96">
        <v>11.1</v>
      </c>
      <c r="E18" s="96">
        <v>11</v>
      </c>
      <c r="F18" s="96">
        <v>10.8</v>
      </c>
      <c r="G18" s="96">
        <v>10.7</v>
      </c>
      <c r="H18" s="96">
        <v>10.6</v>
      </c>
      <c r="I18" s="96">
        <v>10.4</v>
      </c>
      <c r="J18" s="96">
        <v>10.3</v>
      </c>
      <c r="K18" s="96">
        <v>10.199999999999999</v>
      </c>
      <c r="L18" s="96">
        <v>10</v>
      </c>
      <c r="M18" s="96">
        <v>9.9</v>
      </c>
      <c r="N18" s="96">
        <v>9.8000000000000007</v>
      </c>
      <c r="O18" s="96">
        <v>9.6999999999999993</v>
      </c>
      <c r="P18" s="96">
        <v>9.6</v>
      </c>
      <c r="Q18" s="96">
        <v>9.4</v>
      </c>
      <c r="R18" s="96">
        <v>9.3000000000000007</v>
      </c>
      <c r="S18" s="96">
        <v>9.1999999999999993</v>
      </c>
      <c r="T18" s="96">
        <v>9.1</v>
      </c>
    </row>
    <row r="19" spans="1:20" x14ac:dyDescent="0.2">
      <c r="A19" s="98">
        <v>11</v>
      </c>
      <c r="B19" s="97">
        <v>284.14999999999998</v>
      </c>
      <c r="C19" s="96">
        <v>11</v>
      </c>
      <c r="D19" s="96">
        <v>10.9</v>
      </c>
      <c r="E19" s="96">
        <v>10.7</v>
      </c>
      <c r="F19" s="96">
        <v>10.6</v>
      </c>
      <c r="G19" s="96">
        <v>10.5</v>
      </c>
      <c r="H19" s="96">
        <v>10.3</v>
      </c>
      <c r="I19" s="96">
        <v>10.199999999999999</v>
      </c>
      <c r="J19" s="96">
        <v>10.1</v>
      </c>
      <c r="K19" s="96">
        <v>9.9</v>
      </c>
      <c r="L19" s="96">
        <v>9.8000000000000007</v>
      </c>
      <c r="M19" s="96">
        <v>9.6999999999999993</v>
      </c>
      <c r="N19" s="96">
        <v>9.6</v>
      </c>
      <c r="O19" s="96">
        <v>9.5</v>
      </c>
      <c r="P19" s="96">
        <v>9.3000000000000007</v>
      </c>
      <c r="Q19" s="96">
        <v>9.1999999999999993</v>
      </c>
      <c r="R19" s="96">
        <v>9.1</v>
      </c>
      <c r="S19" s="96">
        <v>9</v>
      </c>
      <c r="T19" s="96">
        <v>8.9</v>
      </c>
    </row>
    <row r="20" spans="1:20" x14ac:dyDescent="0.2">
      <c r="A20" s="98">
        <v>12</v>
      </c>
      <c r="B20" s="97">
        <v>285.14999999999998</v>
      </c>
      <c r="C20" s="96">
        <v>10.8</v>
      </c>
      <c r="D20" s="96">
        <v>10.6</v>
      </c>
      <c r="E20" s="96">
        <v>10.5</v>
      </c>
      <c r="F20" s="96">
        <v>10.4</v>
      </c>
      <c r="G20" s="96">
        <v>10.199999999999999</v>
      </c>
      <c r="H20" s="96">
        <v>10.1</v>
      </c>
      <c r="I20" s="96">
        <v>10</v>
      </c>
      <c r="J20" s="96">
        <v>9.9</v>
      </c>
      <c r="K20" s="96">
        <v>9.6999999999999993</v>
      </c>
      <c r="L20" s="96">
        <v>9.6</v>
      </c>
      <c r="M20" s="96">
        <v>9.5</v>
      </c>
      <c r="N20" s="96">
        <v>9.4</v>
      </c>
      <c r="O20" s="96">
        <v>9.3000000000000007</v>
      </c>
      <c r="P20" s="96">
        <v>9.1</v>
      </c>
      <c r="Q20" s="96">
        <v>9</v>
      </c>
      <c r="R20" s="96">
        <v>8.9</v>
      </c>
      <c r="S20" s="96">
        <v>8.8000000000000007</v>
      </c>
      <c r="T20" s="96">
        <v>8.6999999999999993</v>
      </c>
    </row>
    <row r="21" spans="1:20" x14ac:dyDescent="0.2">
      <c r="A21" s="98">
        <v>13</v>
      </c>
      <c r="B21" s="97">
        <v>286.14999999999998</v>
      </c>
      <c r="C21" s="96">
        <v>10.5</v>
      </c>
      <c r="D21" s="96">
        <v>10.4</v>
      </c>
      <c r="E21" s="96">
        <v>10.3</v>
      </c>
      <c r="F21" s="96">
        <v>10.1</v>
      </c>
      <c r="G21" s="96">
        <v>10</v>
      </c>
      <c r="H21" s="96">
        <v>9.9</v>
      </c>
      <c r="I21" s="96">
        <v>9.8000000000000007</v>
      </c>
      <c r="J21" s="96">
        <v>9.6</v>
      </c>
      <c r="K21" s="96">
        <v>9.5</v>
      </c>
      <c r="L21" s="96">
        <v>9.4</v>
      </c>
      <c r="M21" s="96">
        <v>9.3000000000000007</v>
      </c>
      <c r="N21" s="96">
        <v>9.1999999999999993</v>
      </c>
      <c r="O21" s="96">
        <v>9.1</v>
      </c>
      <c r="P21" s="96">
        <v>8.9</v>
      </c>
      <c r="Q21" s="96">
        <v>8.8000000000000007</v>
      </c>
      <c r="R21" s="96">
        <v>8.6999999999999993</v>
      </c>
      <c r="S21" s="96">
        <v>8.6</v>
      </c>
      <c r="T21" s="96">
        <v>8.5</v>
      </c>
    </row>
    <row r="22" spans="1:20" x14ac:dyDescent="0.2">
      <c r="A22" s="98">
        <v>14</v>
      </c>
      <c r="B22" s="97">
        <v>287.14999999999998</v>
      </c>
      <c r="C22" s="96">
        <v>10.3</v>
      </c>
      <c r="D22" s="96">
        <v>10.199999999999999</v>
      </c>
      <c r="E22" s="96">
        <v>10</v>
      </c>
      <c r="F22" s="96">
        <v>9.9</v>
      </c>
      <c r="G22" s="96">
        <v>9.8000000000000007</v>
      </c>
      <c r="H22" s="96">
        <v>9.6999999999999993</v>
      </c>
      <c r="I22" s="96">
        <v>9.6</v>
      </c>
      <c r="J22" s="96">
        <v>9.4</v>
      </c>
      <c r="K22" s="96">
        <v>9.3000000000000007</v>
      </c>
      <c r="L22" s="96">
        <v>9.1999999999999993</v>
      </c>
      <c r="M22" s="96">
        <v>9.1</v>
      </c>
      <c r="N22" s="96">
        <v>9</v>
      </c>
      <c r="O22" s="96">
        <v>8.9</v>
      </c>
      <c r="P22" s="96">
        <v>8.8000000000000007</v>
      </c>
      <c r="Q22" s="96">
        <v>8.6999999999999993</v>
      </c>
      <c r="R22" s="96">
        <v>8.5</v>
      </c>
      <c r="S22" s="96">
        <v>8.4</v>
      </c>
      <c r="T22" s="96">
        <v>8.3000000000000007</v>
      </c>
    </row>
    <row r="23" spans="1:20" x14ac:dyDescent="0.2">
      <c r="A23" s="98">
        <v>15</v>
      </c>
      <c r="B23" s="97">
        <v>288.14999999999998</v>
      </c>
      <c r="C23" s="96">
        <v>10.1</v>
      </c>
      <c r="D23" s="96">
        <v>9.9</v>
      </c>
      <c r="E23" s="96">
        <v>9.8000000000000007</v>
      </c>
      <c r="F23" s="96">
        <v>9.6999999999999993</v>
      </c>
      <c r="G23" s="96">
        <v>9.6</v>
      </c>
      <c r="H23" s="96">
        <v>9.5</v>
      </c>
      <c r="I23" s="96">
        <v>9.3000000000000007</v>
      </c>
      <c r="J23" s="96">
        <v>9.1999999999999993</v>
      </c>
      <c r="K23" s="96">
        <v>9.1</v>
      </c>
      <c r="L23" s="96">
        <v>9</v>
      </c>
      <c r="M23" s="96">
        <v>8.9</v>
      </c>
      <c r="N23" s="96">
        <v>8.8000000000000007</v>
      </c>
      <c r="O23" s="96">
        <v>8.6999999999999993</v>
      </c>
      <c r="P23" s="96">
        <v>8.6</v>
      </c>
      <c r="Q23" s="96">
        <v>8.5</v>
      </c>
      <c r="R23" s="96">
        <v>8.4</v>
      </c>
      <c r="S23" s="96">
        <v>8.3000000000000007</v>
      </c>
      <c r="T23" s="96">
        <v>8.1999999999999993</v>
      </c>
    </row>
    <row r="24" spans="1:20" x14ac:dyDescent="0.2">
      <c r="A24" s="98">
        <v>16</v>
      </c>
      <c r="B24" s="97">
        <v>289.14999999999998</v>
      </c>
      <c r="C24" s="96">
        <v>9.8000000000000007</v>
      </c>
      <c r="D24" s="96">
        <v>9.6999999999999993</v>
      </c>
      <c r="E24" s="96">
        <v>9.6</v>
      </c>
      <c r="F24" s="96">
        <v>9.5</v>
      </c>
      <c r="G24" s="96">
        <v>9.4</v>
      </c>
      <c r="H24" s="96">
        <v>9.3000000000000007</v>
      </c>
      <c r="I24" s="96">
        <v>9.1999999999999993</v>
      </c>
      <c r="J24" s="96">
        <v>9</v>
      </c>
      <c r="K24" s="96">
        <v>8.9</v>
      </c>
      <c r="L24" s="96">
        <v>8.8000000000000007</v>
      </c>
      <c r="M24" s="96">
        <v>8.6999999999999993</v>
      </c>
      <c r="N24" s="96">
        <v>8.6</v>
      </c>
      <c r="O24" s="96">
        <v>8.5</v>
      </c>
      <c r="P24" s="96">
        <v>8.4</v>
      </c>
      <c r="Q24" s="96">
        <v>8.3000000000000007</v>
      </c>
      <c r="R24" s="96">
        <v>8.1999999999999993</v>
      </c>
      <c r="S24" s="96">
        <v>8.1</v>
      </c>
      <c r="T24" s="96">
        <v>8</v>
      </c>
    </row>
    <row r="25" spans="1:20" x14ac:dyDescent="0.2">
      <c r="A25" s="98">
        <v>17</v>
      </c>
      <c r="B25" s="97">
        <v>290.14999999999998</v>
      </c>
      <c r="C25" s="96">
        <v>9.6</v>
      </c>
      <c r="D25" s="96">
        <v>9.5</v>
      </c>
      <c r="E25" s="96">
        <v>9.4</v>
      </c>
      <c r="F25" s="96">
        <v>9.3000000000000007</v>
      </c>
      <c r="G25" s="96">
        <v>9.1999999999999993</v>
      </c>
      <c r="H25" s="96">
        <v>9.1</v>
      </c>
      <c r="I25" s="96">
        <v>9</v>
      </c>
      <c r="J25" s="96">
        <v>8.9</v>
      </c>
      <c r="K25" s="96">
        <v>8.8000000000000007</v>
      </c>
      <c r="L25" s="96">
        <v>8.6</v>
      </c>
      <c r="M25" s="96">
        <v>8.5</v>
      </c>
      <c r="N25" s="96">
        <v>8.4</v>
      </c>
      <c r="O25" s="96">
        <v>8.3000000000000007</v>
      </c>
      <c r="P25" s="96">
        <v>8.1999999999999993</v>
      </c>
      <c r="Q25" s="96">
        <v>8.1</v>
      </c>
      <c r="R25" s="96">
        <v>8</v>
      </c>
      <c r="S25" s="96">
        <v>7.9</v>
      </c>
      <c r="T25" s="96">
        <v>7.9</v>
      </c>
    </row>
    <row r="26" spans="1:20" x14ac:dyDescent="0.2">
      <c r="A26" s="98">
        <v>18</v>
      </c>
      <c r="B26" s="97">
        <v>291.14999999999998</v>
      </c>
      <c r="C26" s="96">
        <v>9.4</v>
      </c>
      <c r="D26" s="96">
        <v>9.3000000000000007</v>
      </c>
      <c r="E26" s="96">
        <v>9.1999999999999993</v>
      </c>
      <c r="F26" s="96">
        <v>9.1</v>
      </c>
      <c r="G26" s="96">
        <v>9</v>
      </c>
      <c r="H26" s="96">
        <v>8.9</v>
      </c>
      <c r="I26" s="96">
        <v>8.8000000000000007</v>
      </c>
      <c r="J26" s="96">
        <v>8.6999999999999993</v>
      </c>
      <c r="K26" s="96">
        <v>8.6</v>
      </c>
      <c r="L26" s="96">
        <v>8.5</v>
      </c>
      <c r="M26" s="96">
        <v>8.4</v>
      </c>
      <c r="N26" s="96">
        <v>8.3000000000000007</v>
      </c>
      <c r="O26" s="96">
        <v>8.1999999999999993</v>
      </c>
      <c r="P26" s="96">
        <v>8.1</v>
      </c>
      <c r="Q26" s="96">
        <v>8</v>
      </c>
      <c r="R26" s="96">
        <v>7.9</v>
      </c>
      <c r="S26" s="96">
        <v>7.8</v>
      </c>
      <c r="T26" s="96">
        <v>7.7</v>
      </c>
    </row>
    <row r="27" spans="1:20" x14ac:dyDescent="0.2">
      <c r="A27" s="98">
        <v>19</v>
      </c>
      <c r="B27" s="97">
        <v>292.14999999999998</v>
      </c>
      <c r="C27" s="96">
        <v>9.3000000000000007</v>
      </c>
      <c r="D27" s="96">
        <v>9.1</v>
      </c>
      <c r="E27" s="96">
        <v>9</v>
      </c>
      <c r="F27" s="96">
        <v>8.9</v>
      </c>
      <c r="G27" s="96">
        <v>8.8000000000000007</v>
      </c>
      <c r="H27" s="96">
        <v>8.6999999999999993</v>
      </c>
      <c r="I27" s="96">
        <v>8.6</v>
      </c>
      <c r="J27" s="96">
        <v>8.5</v>
      </c>
      <c r="K27" s="96">
        <v>8.4</v>
      </c>
      <c r="L27" s="96">
        <v>8.3000000000000007</v>
      </c>
      <c r="M27" s="96">
        <v>8.1999999999999993</v>
      </c>
      <c r="N27" s="96">
        <v>8.1</v>
      </c>
      <c r="O27" s="96">
        <v>8</v>
      </c>
      <c r="P27" s="96">
        <v>7.9</v>
      </c>
      <c r="Q27" s="96">
        <v>7.8</v>
      </c>
      <c r="R27" s="96">
        <v>7.7</v>
      </c>
      <c r="S27" s="96">
        <v>7.6</v>
      </c>
      <c r="T27" s="96">
        <v>7.6</v>
      </c>
    </row>
    <row r="28" spans="1:20" x14ac:dyDescent="0.2">
      <c r="A28" s="98">
        <v>20</v>
      </c>
      <c r="B28" s="97">
        <v>293.14999999999998</v>
      </c>
      <c r="C28" s="96"/>
      <c r="D28" s="96">
        <v>9</v>
      </c>
      <c r="E28" s="96">
        <v>8.9</v>
      </c>
      <c r="F28" s="96">
        <v>8.8000000000000007</v>
      </c>
      <c r="G28" s="96">
        <v>8.6</v>
      </c>
      <c r="H28" s="96">
        <v>8.5</v>
      </c>
      <c r="I28" s="96">
        <v>8.4</v>
      </c>
      <c r="J28" s="96">
        <v>8.3000000000000007</v>
      </c>
      <c r="K28" s="96">
        <v>8.1999999999999993</v>
      </c>
      <c r="L28" s="96">
        <v>8.1999999999999993</v>
      </c>
      <c r="M28" s="96">
        <v>8.1</v>
      </c>
      <c r="N28" s="96">
        <v>8</v>
      </c>
      <c r="O28" s="96">
        <v>7.9</v>
      </c>
      <c r="P28" s="96">
        <v>7.8</v>
      </c>
      <c r="Q28" s="96">
        <v>7.7</v>
      </c>
      <c r="R28" s="96">
        <v>7.6</v>
      </c>
      <c r="S28" s="96">
        <v>7.5</v>
      </c>
      <c r="T28" s="96">
        <v>7.4</v>
      </c>
    </row>
    <row r="29" spans="1:20" x14ac:dyDescent="0.2">
      <c r="A29" s="98">
        <v>21</v>
      </c>
      <c r="B29" s="97">
        <v>294.14999999999998</v>
      </c>
      <c r="C29" s="96">
        <v>8.9</v>
      </c>
      <c r="D29" s="96">
        <v>8.8000000000000007</v>
      </c>
      <c r="E29" s="96">
        <v>8.6999999999999993</v>
      </c>
      <c r="F29" s="96">
        <v>8.6</v>
      </c>
      <c r="G29" s="96">
        <v>8.5</v>
      </c>
      <c r="H29" s="96">
        <v>8.4</v>
      </c>
      <c r="I29" s="96">
        <v>8.3000000000000007</v>
      </c>
      <c r="J29" s="96">
        <v>8.1999999999999993</v>
      </c>
      <c r="K29" s="96">
        <v>8.1</v>
      </c>
      <c r="L29" s="96">
        <v>8</v>
      </c>
      <c r="M29" s="96">
        <v>7.9</v>
      </c>
      <c r="N29" s="96">
        <v>7.8</v>
      </c>
      <c r="O29" s="96">
        <v>7.7</v>
      </c>
      <c r="P29" s="96">
        <v>7.6</v>
      </c>
      <c r="Q29" s="96">
        <v>7.5</v>
      </c>
      <c r="R29" s="96">
        <v>7.5</v>
      </c>
      <c r="S29" s="96">
        <v>7.4</v>
      </c>
      <c r="T29" s="96">
        <v>7.3</v>
      </c>
    </row>
    <row r="30" spans="1:20" x14ac:dyDescent="0.2">
      <c r="A30" s="98">
        <v>22</v>
      </c>
      <c r="B30" s="97">
        <v>295.14999999999998</v>
      </c>
      <c r="C30" s="96">
        <v>8.6999999999999993</v>
      </c>
      <c r="D30" s="96">
        <v>8.6</v>
      </c>
      <c r="E30" s="96">
        <v>8.5</v>
      </c>
      <c r="F30" s="96">
        <v>8.4</v>
      </c>
      <c r="G30" s="96">
        <v>8.3000000000000007</v>
      </c>
      <c r="H30" s="96">
        <v>8.1999999999999993</v>
      </c>
      <c r="I30" s="96">
        <v>8.1</v>
      </c>
      <c r="J30" s="96">
        <v>8</v>
      </c>
      <c r="K30" s="96">
        <v>7.9</v>
      </c>
      <c r="L30" s="96">
        <v>7.9</v>
      </c>
      <c r="M30" s="96">
        <v>7.8</v>
      </c>
      <c r="N30" s="96">
        <v>7.7</v>
      </c>
      <c r="O30" s="96">
        <v>7.6</v>
      </c>
      <c r="P30" s="96">
        <v>7.5</v>
      </c>
      <c r="Q30" s="96">
        <v>7.4</v>
      </c>
      <c r="R30" s="96">
        <v>7.3</v>
      </c>
      <c r="S30" s="96">
        <v>7.2</v>
      </c>
      <c r="T30" s="96">
        <v>7.2</v>
      </c>
    </row>
    <row r="31" spans="1:20" x14ac:dyDescent="0.2">
      <c r="A31" s="98">
        <v>23</v>
      </c>
      <c r="B31" s="97">
        <v>296.14999999999998</v>
      </c>
      <c r="C31" s="96">
        <v>8.6</v>
      </c>
      <c r="D31" s="96">
        <v>8.5</v>
      </c>
      <c r="E31" s="96">
        <v>8.4</v>
      </c>
      <c r="F31" s="96">
        <v>8.3000000000000007</v>
      </c>
      <c r="G31" s="96">
        <v>8.1999999999999993</v>
      </c>
      <c r="H31" s="96">
        <v>8.1</v>
      </c>
      <c r="I31" s="96">
        <v>8</v>
      </c>
      <c r="J31" s="96">
        <v>7.9</v>
      </c>
      <c r="K31" s="96">
        <v>7.8</v>
      </c>
      <c r="L31" s="96">
        <v>7.7</v>
      </c>
      <c r="M31" s="96">
        <v>7.6</v>
      </c>
      <c r="N31" s="96">
        <v>7.5</v>
      </c>
      <c r="O31" s="96">
        <v>7.4</v>
      </c>
      <c r="P31" s="96">
        <v>7.4</v>
      </c>
      <c r="Q31" s="96">
        <v>7.3</v>
      </c>
      <c r="R31" s="96">
        <v>7.2</v>
      </c>
      <c r="S31" s="96">
        <v>7.1</v>
      </c>
      <c r="T31" s="96">
        <v>7</v>
      </c>
    </row>
    <row r="32" spans="1:20" x14ac:dyDescent="0.2">
      <c r="A32" s="98">
        <v>24</v>
      </c>
      <c r="B32" s="97">
        <v>297.14999999999998</v>
      </c>
      <c r="C32" s="96">
        <v>8.4</v>
      </c>
      <c r="D32" s="96">
        <v>8.3000000000000007</v>
      </c>
      <c r="E32" s="96">
        <v>8.1999999999999993</v>
      </c>
      <c r="F32" s="96">
        <v>8.1</v>
      </c>
      <c r="G32" s="96">
        <v>8</v>
      </c>
      <c r="H32" s="96">
        <v>7.9</v>
      </c>
      <c r="I32" s="96">
        <v>7.8</v>
      </c>
      <c r="J32" s="96">
        <v>7.7</v>
      </c>
      <c r="K32" s="96">
        <v>7.7</v>
      </c>
      <c r="L32" s="96">
        <v>7.6</v>
      </c>
      <c r="M32" s="96">
        <v>7.5</v>
      </c>
      <c r="N32" s="96">
        <v>7.4</v>
      </c>
      <c r="O32" s="96">
        <v>7.3</v>
      </c>
      <c r="P32" s="96">
        <v>7.2</v>
      </c>
      <c r="Q32" s="96">
        <v>7.1</v>
      </c>
      <c r="R32" s="96">
        <v>7.1</v>
      </c>
      <c r="S32" s="96">
        <v>7</v>
      </c>
      <c r="T32" s="96">
        <v>6.9</v>
      </c>
    </row>
    <row r="33" spans="1:20" x14ac:dyDescent="0.2">
      <c r="A33" s="98">
        <v>25</v>
      </c>
      <c r="B33" s="97">
        <v>298.14999999999998</v>
      </c>
      <c r="C33" s="96">
        <v>8.1999999999999993</v>
      </c>
      <c r="D33" s="96">
        <v>8.1</v>
      </c>
      <c r="E33" s="96">
        <v>8.1</v>
      </c>
      <c r="F33" s="96">
        <v>8</v>
      </c>
      <c r="G33" s="96">
        <v>7.9</v>
      </c>
      <c r="H33" s="96">
        <v>7.8</v>
      </c>
      <c r="I33" s="96">
        <v>7.7</v>
      </c>
      <c r="J33" s="96">
        <v>7.6</v>
      </c>
      <c r="K33" s="96">
        <v>7.5</v>
      </c>
      <c r="L33" s="96">
        <v>7.4</v>
      </c>
      <c r="M33" s="96">
        <v>7.3</v>
      </c>
      <c r="N33" s="96">
        <v>7.3</v>
      </c>
      <c r="O33" s="96">
        <v>7.2</v>
      </c>
      <c r="P33" s="96">
        <v>7.1</v>
      </c>
      <c r="Q33" s="96">
        <v>7</v>
      </c>
      <c r="R33" s="96">
        <v>6.9</v>
      </c>
      <c r="S33" s="96">
        <v>6.9</v>
      </c>
      <c r="T33" s="96">
        <v>6.8</v>
      </c>
    </row>
    <row r="34" spans="1:20" x14ac:dyDescent="0.2">
      <c r="A34" s="98">
        <v>26</v>
      </c>
      <c r="B34" s="97">
        <v>299.14999999999998</v>
      </c>
      <c r="C34" s="96">
        <v>8.1</v>
      </c>
      <c r="D34" s="96">
        <v>8</v>
      </c>
      <c r="E34" s="96">
        <v>7.9</v>
      </c>
      <c r="F34" s="96">
        <v>7.8</v>
      </c>
      <c r="G34" s="96">
        <v>7.7</v>
      </c>
      <c r="H34" s="96">
        <v>7.6</v>
      </c>
      <c r="I34" s="96">
        <v>7.6</v>
      </c>
      <c r="J34" s="96">
        <v>7.5</v>
      </c>
      <c r="K34" s="96">
        <v>7.4</v>
      </c>
      <c r="L34" s="96">
        <v>7.3</v>
      </c>
      <c r="M34" s="96">
        <v>7.2</v>
      </c>
      <c r="N34" s="96">
        <v>7.1</v>
      </c>
      <c r="O34" s="96">
        <v>7.1</v>
      </c>
      <c r="P34" s="96">
        <v>7</v>
      </c>
      <c r="Q34" s="96">
        <v>6.9</v>
      </c>
      <c r="R34" s="96">
        <v>6.8</v>
      </c>
      <c r="S34" s="96">
        <v>6.7</v>
      </c>
      <c r="T34" s="96">
        <v>6.7</v>
      </c>
    </row>
    <row r="35" spans="1:20" x14ac:dyDescent="0.2">
      <c r="A35" s="98">
        <v>27</v>
      </c>
      <c r="B35" s="97">
        <v>300.14999999999998</v>
      </c>
      <c r="C35" s="96">
        <v>7.9</v>
      </c>
      <c r="D35" s="96">
        <v>7.9</v>
      </c>
      <c r="E35" s="96">
        <v>7.8</v>
      </c>
      <c r="F35" s="96">
        <v>7.7</v>
      </c>
      <c r="G35" s="96">
        <v>7.6</v>
      </c>
      <c r="H35" s="96">
        <v>7.5</v>
      </c>
      <c r="I35" s="96">
        <v>7.4</v>
      </c>
      <c r="J35" s="96">
        <v>7.3</v>
      </c>
      <c r="K35" s="96">
        <v>7.3</v>
      </c>
      <c r="L35" s="96">
        <v>7.2</v>
      </c>
      <c r="M35" s="96">
        <v>7.1</v>
      </c>
      <c r="N35" s="96">
        <v>7</v>
      </c>
      <c r="O35" s="96">
        <v>6.9</v>
      </c>
      <c r="P35" s="96">
        <v>6.9</v>
      </c>
      <c r="Q35" s="96">
        <v>6.8</v>
      </c>
      <c r="R35" s="96">
        <v>6.7</v>
      </c>
      <c r="S35" s="96">
        <v>6.6</v>
      </c>
      <c r="T35" s="96">
        <v>6.6</v>
      </c>
    </row>
    <row r="36" spans="1:20" x14ac:dyDescent="0.2">
      <c r="A36" s="98">
        <v>28</v>
      </c>
      <c r="B36" s="97">
        <v>301.14999999999998</v>
      </c>
      <c r="C36" s="96">
        <v>7.8</v>
      </c>
      <c r="D36" s="96">
        <v>7.7</v>
      </c>
      <c r="E36" s="96">
        <v>7.6</v>
      </c>
      <c r="F36" s="96">
        <v>7.5</v>
      </c>
      <c r="G36" s="96">
        <v>7.5</v>
      </c>
      <c r="H36" s="96">
        <v>7.4</v>
      </c>
      <c r="I36" s="96">
        <v>7.3</v>
      </c>
      <c r="J36" s="96">
        <v>7.2</v>
      </c>
      <c r="K36" s="96">
        <v>7.1</v>
      </c>
      <c r="L36" s="96">
        <v>7.1</v>
      </c>
      <c r="M36" s="96">
        <v>7</v>
      </c>
      <c r="N36" s="96">
        <v>6.9</v>
      </c>
      <c r="O36" s="96">
        <v>6.8</v>
      </c>
      <c r="P36" s="96">
        <v>6.7</v>
      </c>
      <c r="Q36" s="96">
        <v>6.7</v>
      </c>
      <c r="R36" s="96">
        <v>6.6</v>
      </c>
      <c r="S36" s="96">
        <v>6.5</v>
      </c>
      <c r="T36" s="96">
        <v>6.5</v>
      </c>
    </row>
    <row r="37" spans="1:20" x14ac:dyDescent="0.2">
      <c r="A37" s="98">
        <v>29</v>
      </c>
      <c r="B37" s="97">
        <v>302.14999999999998</v>
      </c>
      <c r="C37" s="96">
        <v>7.7</v>
      </c>
      <c r="D37" s="96">
        <v>7.6</v>
      </c>
      <c r="E37" s="96">
        <v>7.5</v>
      </c>
      <c r="F37" s="96">
        <v>7.4</v>
      </c>
      <c r="G37" s="96">
        <v>7.3</v>
      </c>
      <c r="H37" s="96">
        <v>7.3</v>
      </c>
      <c r="I37" s="96">
        <v>7.2</v>
      </c>
      <c r="J37" s="96">
        <v>7.1</v>
      </c>
      <c r="K37" s="96">
        <v>7</v>
      </c>
      <c r="L37" s="96">
        <v>6.9</v>
      </c>
      <c r="M37" s="96">
        <v>6.9</v>
      </c>
      <c r="N37" s="96">
        <v>6.8</v>
      </c>
      <c r="O37" s="96">
        <v>6.7</v>
      </c>
      <c r="P37" s="96">
        <v>6.6</v>
      </c>
      <c r="Q37" s="96">
        <v>6.6</v>
      </c>
      <c r="R37" s="96">
        <v>6.5</v>
      </c>
      <c r="S37" s="96">
        <v>6.4</v>
      </c>
      <c r="T37" s="96">
        <v>6.3</v>
      </c>
    </row>
    <row r="38" spans="1:20" x14ac:dyDescent="0.2">
      <c r="A38" s="98">
        <v>30</v>
      </c>
      <c r="B38" s="97">
        <v>303.14999999999998</v>
      </c>
      <c r="C38" s="96">
        <v>7.5</v>
      </c>
      <c r="D38" s="96">
        <v>7.4</v>
      </c>
      <c r="E38" s="96">
        <v>7.4</v>
      </c>
      <c r="F38" s="96">
        <v>7.3</v>
      </c>
      <c r="G38" s="96">
        <v>7.2</v>
      </c>
      <c r="H38" s="96">
        <v>7.1</v>
      </c>
      <c r="I38" s="96">
        <v>7.1</v>
      </c>
      <c r="J38" s="96">
        <v>7</v>
      </c>
      <c r="K38" s="96">
        <v>6.9</v>
      </c>
      <c r="L38" s="96">
        <v>6.8</v>
      </c>
      <c r="M38" s="96">
        <v>6.7</v>
      </c>
      <c r="N38" s="96">
        <v>6.7</v>
      </c>
      <c r="O38" s="96">
        <v>6.6</v>
      </c>
      <c r="P38" s="96">
        <v>6.5</v>
      </c>
      <c r="Q38" s="96">
        <v>6.5</v>
      </c>
      <c r="R38" s="96">
        <v>6.4</v>
      </c>
      <c r="S38" s="96">
        <v>6.3</v>
      </c>
      <c r="T38" s="96">
        <v>6.2</v>
      </c>
    </row>
    <row r="39" spans="1:20" x14ac:dyDescent="0.2">
      <c r="A39" s="91" t="s">
        <v>36</v>
      </c>
      <c r="B39" s="89"/>
      <c r="C39" s="89"/>
      <c r="D39" s="86"/>
      <c r="E39" s="86"/>
      <c r="F39" s="86"/>
      <c r="G39" s="86"/>
      <c r="H39" s="86"/>
      <c r="I39" s="86"/>
      <c r="J39" s="86"/>
      <c r="K39" s="86"/>
      <c r="L39" s="86"/>
      <c r="M39" s="86"/>
      <c r="N39" s="86"/>
      <c r="O39" s="86"/>
      <c r="P39" s="86"/>
      <c r="Q39" s="86"/>
      <c r="R39" s="86"/>
      <c r="S39" s="86"/>
      <c r="T39" s="85"/>
    </row>
    <row r="40" spans="1:20" x14ac:dyDescent="0.2">
      <c r="A40" s="91" t="s">
        <v>37</v>
      </c>
      <c r="B40" s="89"/>
      <c r="C40" s="89"/>
      <c r="D40" s="87"/>
      <c r="E40" s="87"/>
      <c r="F40" s="87"/>
      <c r="G40" s="87"/>
      <c r="H40" s="87"/>
      <c r="I40" s="87"/>
      <c r="J40" s="87"/>
      <c r="K40" s="87"/>
      <c r="L40" s="87"/>
      <c r="M40" s="87"/>
      <c r="N40" s="87"/>
      <c r="O40" s="87"/>
      <c r="P40" s="87"/>
      <c r="Q40" s="87"/>
      <c r="R40" s="86"/>
      <c r="S40" s="86"/>
      <c r="T40" s="85"/>
    </row>
    <row r="41" spans="1:20" x14ac:dyDescent="0.2">
      <c r="A41" s="95" t="s">
        <v>38</v>
      </c>
      <c r="B41" s="94"/>
      <c r="C41" s="94"/>
      <c r="D41" s="93"/>
      <c r="E41" s="93"/>
      <c r="F41" s="93"/>
      <c r="G41" s="93"/>
      <c r="H41" s="93"/>
      <c r="I41" s="93"/>
      <c r="J41" s="93"/>
      <c r="K41" s="93"/>
      <c r="L41" s="93"/>
      <c r="M41" s="93"/>
      <c r="N41" s="93"/>
      <c r="O41" s="93"/>
      <c r="P41" s="93"/>
      <c r="Q41" s="93"/>
      <c r="R41" s="93"/>
      <c r="S41" s="93"/>
      <c r="T41" s="92"/>
    </row>
    <row r="42" spans="1:20" x14ac:dyDescent="0.2">
      <c r="A42" s="91"/>
      <c r="B42" s="89"/>
      <c r="C42" s="88" t="s">
        <v>39</v>
      </c>
      <c r="D42" s="87"/>
      <c r="E42" s="87"/>
      <c r="F42" s="87"/>
      <c r="G42" s="87"/>
      <c r="H42" s="87"/>
      <c r="I42" s="87"/>
      <c r="J42" s="87"/>
      <c r="K42" s="87"/>
      <c r="L42" s="87"/>
      <c r="M42" s="87"/>
      <c r="N42" s="87"/>
      <c r="O42" s="87"/>
      <c r="P42" s="87"/>
      <c r="Q42" s="87"/>
      <c r="R42" s="86"/>
      <c r="S42" s="86"/>
      <c r="T42" s="85"/>
    </row>
    <row r="43" spans="1:20" x14ac:dyDescent="0.2">
      <c r="A43" s="91"/>
      <c r="B43" s="89"/>
      <c r="C43" s="88" t="s">
        <v>40</v>
      </c>
      <c r="D43" s="87"/>
      <c r="E43" s="87"/>
      <c r="F43" s="87"/>
      <c r="G43" s="87"/>
      <c r="H43" s="87"/>
      <c r="I43" s="87"/>
      <c r="J43" s="87"/>
      <c r="K43" s="87"/>
      <c r="L43" s="87"/>
      <c r="M43" s="87"/>
      <c r="N43" s="87"/>
      <c r="O43" s="87"/>
      <c r="P43" s="87"/>
      <c r="Q43" s="87"/>
      <c r="R43" s="86"/>
      <c r="S43" s="86"/>
      <c r="T43" s="85"/>
    </row>
    <row r="44" spans="1:20" x14ac:dyDescent="0.2">
      <c r="A44" s="196" t="s">
        <v>41</v>
      </c>
      <c r="B44" s="197"/>
      <c r="C44" s="197"/>
      <c r="D44" s="197"/>
      <c r="E44" s="197"/>
      <c r="F44" s="197"/>
      <c r="G44" s="197"/>
      <c r="H44" s="197"/>
      <c r="I44" s="197"/>
      <c r="J44" s="197"/>
      <c r="K44" s="197"/>
      <c r="L44" s="197"/>
      <c r="M44" s="197"/>
      <c r="N44" s="197"/>
      <c r="O44" s="197"/>
      <c r="P44" s="197"/>
      <c r="Q44" s="197"/>
      <c r="R44" s="197"/>
      <c r="S44" s="197"/>
      <c r="T44" s="198"/>
    </row>
    <row r="45" spans="1:20" x14ac:dyDescent="0.2">
      <c r="A45" s="90"/>
      <c r="B45" s="89"/>
      <c r="C45" s="88"/>
      <c r="D45" s="87"/>
      <c r="E45" s="87"/>
      <c r="F45" s="87"/>
      <c r="G45" s="87"/>
      <c r="H45" s="87"/>
      <c r="I45" s="87"/>
      <c r="J45" s="87"/>
      <c r="K45" s="87"/>
      <c r="L45" s="87"/>
      <c r="M45" s="87"/>
      <c r="N45" s="87"/>
      <c r="O45" s="87"/>
      <c r="P45" s="87"/>
      <c r="Q45" s="87"/>
      <c r="R45" s="86"/>
      <c r="S45" s="86"/>
      <c r="T45" s="85"/>
    </row>
    <row r="46" spans="1:20" x14ac:dyDescent="0.2">
      <c r="A46" s="199" t="s">
        <v>42</v>
      </c>
      <c r="B46" s="200"/>
      <c r="C46" s="200"/>
      <c r="D46" s="200"/>
      <c r="E46" s="200"/>
      <c r="F46" s="200"/>
      <c r="G46" s="200"/>
      <c r="H46" s="200"/>
      <c r="I46" s="200"/>
      <c r="J46" s="200"/>
      <c r="K46" s="200"/>
      <c r="L46" s="200"/>
      <c r="M46" s="200"/>
      <c r="N46" s="200"/>
      <c r="O46" s="200"/>
      <c r="P46" s="200"/>
      <c r="Q46" s="200"/>
      <c r="R46" s="200"/>
      <c r="S46" s="200"/>
      <c r="T46" s="201"/>
    </row>
    <row r="47" spans="1:20" x14ac:dyDescent="0.2">
      <c r="A47" s="84"/>
      <c r="B47" s="84"/>
      <c r="C47" s="84"/>
      <c r="D47" s="84"/>
      <c r="E47" s="84"/>
      <c r="F47" s="84"/>
      <c r="G47" s="84"/>
      <c r="H47" s="84"/>
      <c r="I47" s="84"/>
      <c r="J47" s="84"/>
      <c r="K47" s="84"/>
      <c r="L47" s="84"/>
      <c r="M47" s="84"/>
      <c r="N47" s="84"/>
      <c r="O47" s="84"/>
      <c r="P47" s="84"/>
      <c r="Q47" s="84"/>
      <c r="R47" s="84"/>
      <c r="S47" s="84"/>
      <c r="T47" s="84"/>
    </row>
    <row r="48" spans="1:20" x14ac:dyDescent="0.2">
      <c r="A48" s="84"/>
      <c r="B48" s="84"/>
      <c r="C48" s="84"/>
      <c r="D48" s="84"/>
      <c r="E48" s="84"/>
      <c r="F48" s="84"/>
      <c r="G48" s="84"/>
      <c r="H48" s="84"/>
      <c r="I48" s="84"/>
      <c r="J48" s="84"/>
      <c r="K48" s="84"/>
      <c r="L48" s="84"/>
      <c r="M48" s="84"/>
      <c r="N48" s="84"/>
      <c r="O48" s="84"/>
      <c r="P48" s="84"/>
      <c r="Q48" s="84"/>
      <c r="R48" s="84"/>
      <c r="S48" s="84"/>
      <c r="T48" s="84"/>
    </row>
  </sheetData>
  <mergeCells count="2">
    <mergeCell ref="A44:T44"/>
    <mergeCell ref="A46:T4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A1D0-D834-A941-9000-33C96F8BE005}">
  <dimension ref="A1:F10"/>
  <sheetViews>
    <sheetView workbookViewId="0">
      <selection activeCell="C28" sqref="C28"/>
    </sheetView>
  </sheetViews>
  <sheetFormatPr baseColWidth="10" defaultColWidth="11.6640625" defaultRowHeight="16" x14ac:dyDescent="0.2"/>
  <cols>
    <col min="1" max="16384" width="11.6640625" style="72"/>
  </cols>
  <sheetData>
    <row r="1" spans="1:6" x14ac:dyDescent="0.2">
      <c r="A1" s="72" t="s">
        <v>43</v>
      </c>
    </row>
    <row r="3" spans="1:6" x14ac:dyDescent="0.2">
      <c r="B3" s="72" t="s">
        <v>44</v>
      </c>
    </row>
    <row r="4" spans="1:6" x14ac:dyDescent="0.2">
      <c r="E4" s="110" t="s">
        <v>38</v>
      </c>
    </row>
    <row r="5" spans="1:6" x14ac:dyDescent="0.2">
      <c r="C5" s="72">
        <v>273.14999999999998</v>
      </c>
    </row>
    <row r="6" spans="1:6" x14ac:dyDescent="0.2">
      <c r="A6" s="72" t="s">
        <v>45</v>
      </c>
      <c r="B6" s="72" t="s">
        <v>46</v>
      </c>
      <c r="C6" s="72" t="s">
        <v>47</v>
      </c>
      <c r="D6" s="72" t="s">
        <v>48</v>
      </c>
      <c r="E6" s="72" t="s">
        <v>49</v>
      </c>
      <c r="F6" s="72" t="s">
        <v>50</v>
      </c>
    </row>
    <row r="7" spans="1:6" x14ac:dyDescent="0.2">
      <c r="E7" s="110" t="s">
        <v>38</v>
      </c>
    </row>
    <row r="8" spans="1:6" x14ac:dyDescent="0.2">
      <c r="B8" s="72">
        <v>5</v>
      </c>
      <c r="C8" s="72">
        <f>B8+273.15</f>
        <v>278.14999999999998</v>
      </c>
      <c r="D8" s="72">
        <v>20</v>
      </c>
      <c r="E8" s="72">
        <f>EXP(-173.4292+249.6339*100/C8+143.3483*LN(+C8/100)-21.8492*C8/100+D8*(-0.033096+0.014259*C8/100-0.0017*(C8/100)^2))*1.4276</f>
        <v>11.171582414476285</v>
      </c>
      <c r="F8" s="72">
        <v>11.2</v>
      </c>
    </row>
    <row r="9" spans="1:6" x14ac:dyDescent="0.2">
      <c r="B9" s="72">
        <v>10</v>
      </c>
      <c r="C9" s="72">
        <f>B9+C5</f>
        <v>283.14999999999998</v>
      </c>
      <c r="D9" s="72">
        <v>32</v>
      </c>
      <c r="E9" s="72">
        <f>EXP(-173.4292+249.6339*100/C9+143.3483*LN(+C9/100)-21.8492*C9/100+D9*(-0.033096+0.014259*C9/100-0.0017*(C9/100)^2))*1.4276</f>
        <v>9.1938337114620339</v>
      </c>
      <c r="F9" s="72">
        <v>9.1999999999999993</v>
      </c>
    </row>
    <row r="10" spans="1:6" x14ac:dyDescent="0.2">
      <c r="B10" s="72">
        <v>20</v>
      </c>
      <c r="C10" s="72">
        <f>B10+C5</f>
        <v>293.14999999999998</v>
      </c>
      <c r="D10" s="72">
        <v>32</v>
      </c>
      <c r="E10" s="72">
        <f>EXP(-173.4292+249.6339*100/C10+143.3483*LN(+C10/100)-21.8492*C10/100+D10*(-0.033096+0.014259*C10/100-0.0017*(C10/100)^2))*1.4276</f>
        <v>7.5062056672548287</v>
      </c>
      <c r="F10" s="72">
        <v>7.5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D504-60AC-C542-8D23-C10C1A8C3BE3}">
  <dimension ref="A1:S58"/>
  <sheetViews>
    <sheetView workbookViewId="0">
      <selection activeCell="C28" sqref="C28"/>
    </sheetView>
  </sheetViews>
  <sheetFormatPr baseColWidth="10" defaultColWidth="11.6640625" defaultRowHeight="16" x14ac:dyDescent="0.2"/>
  <cols>
    <col min="1" max="1" width="29.6640625" style="72" customWidth="1"/>
    <col min="2" max="2" width="21.6640625" style="72" customWidth="1"/>
    <col min="3" max="3" width="18.33203125" style="72" customWidth="1"/>
    <col min="4" max="16384" width="11.6640625" style="72"/>
  </cols>
  <sheetData>
    <row r="1" spans="1:19" x14ac:dyDescent="0.2">
      <c r="A1" s="101" t="s">
        <v>51</v>
      </c>
      <c r="B1" s="111"/>
      <c r="C1" s="111"/>
      <c r="D1" s="111"/>
      <c r="E1" s="111"/>
      <c r="F1" s="111"/>
      <c r="G1" s="116" t="s">
        <v>52</v>
      </c>
      <c r="H1" s="116"/>
      <c r="I1" s="116"/>
      <c r="J1" s="116"/>
      <c r="K1" s="116"/>
      <c r="L1" s="116"/>
      <c r="M1" s="112"/>
      <c r="N1" s="112"/>
      <c r="O1" s="112"/>
      <c r="P1" s="112"/>
      <c r="Q1" s="112"/>
      <c r="R1" s="112"/>
      <c r="S1" s="112"/>
    </row>
    <row r="2" spans="1:19" x14ac:dyDescent="0.2">
      <c r="A2" s="111"/>
      <c r="B2" s="111"/>
      <c r="C2" s="111"/>
      <c r="D2" s="111"/>
      <c r="E2" s="111"/>
      <c r="F2" s="111"/>
      <c r="G2" s="116" t="s">
        <v>53</v>
      </c>
      <c r="H2" s="116" t="s">
        <v>54</v>
      </c>
      <c r="I2" s="116" t="s">
        <v>55</v>
      </c>
      <c r="J2" s="116" t="s">
        <v>55</v>
      </c>
      <c r="K2" s="116" t="s">
        <v>56</v>
      </c>
      <c r="L2" s="116"/>
      <c r="M2" s="112"/>
      <c r="N2" s="112"/>
      <c r="O2" s="112"/>
      <c r="P2" s="112"/>
      <c r="Q2" s="112"/>
      <c r="R2" s="112"/>
      <c r="S2" s="112"/>
    </row>
    <row r="3" spans="1:19" x14ac:dyDescent="0.2">
      <c r="A3" s="146" t="s">
        <v>57</v>
      </c>
      <c r="B3" s="111"/>
      <c r="C3" s="111"/>
      <c r="D3" s="111"/>
      <c r="E3" s="111"/>
      <c r="F3" s="111" t="s">
        <v>58</v>
      </c>
      <c r="G3" s="116">
        <v>0.4</v>
      </c>
      <c r="H3" s="116">
        <v>0.6</v>
      </c>
      <c r="I3" s="145">
        <v>10</v>
      </c>
      <c r="J3" s="116">
        <v>10</v>
      </c>
      <c r="K3" s="145">
        <v>0.6</v>
      </c>
      <c r="L3" s="116"/>
      <c r="M3" s="112"/>
      <c r="N3" s="112"/>
      <c r="O3" s="112"/>
      <c r="P3" s="112"/>
      <c r="Q3" s="112"/>
      <c r="R3" s="112"/>
      <c r="S3" s="112"/>
    </row>
    <row r="4" spans="1:19" ht="18" x14ac:dyDescent="0.25">
      <c r="A4" s="146" t="s">
        <v>59</v>
      </c>
      <c r="B4" s="116" t="s">
        <v>60</v>
      </c>
      <c r="C4" s="116" t="s">
        <v>61</v>
      </c>
      <c r="D4" s="116" t="s">
        <v>62</v>
      </c>
      <c r="E4" s="116" t="s">
        <v>63</v>
      </c>
      <c r="F4" s="111" t="s">
        <v>64</v>
      </c>
      <c r="G4" s="116">
        <v>0.9</v>
      </c>
      <c r="H4" s="116">
        <v>3</v>
      </c>
      <c r="I4" s="145">
        <v>1</v>
      </c>
      <c r="J4" s="116">
        <v>3</v>
      </c>
      <c r="K4" s="145">
        <v>0.28000000000000003</v>
      </c>
      <c r="L4" s="116"/>
      <c r="M4" s="112"/>
      <c r="N4" s="112"/>
      <c r="O4" s="112"/>
      <c r="P4" s="112"/>
      <c r="Q4" s="112"/>
      <c r="R4" s="112"/>
      <c r="S4" s="112"/>
    </row>
    <row r="5" spans="1:19" x14ac:dyDescent="0.2">
      <c r="A5" s="143" t="s">
        <v>65</v>
      </c>
      <c r="B5" s="144" t="s">
        <v>66</v>
      </c>
      <c r="C5" s="144" t="s">
        <v>7</v>
      </c>
      <c r="D5" s="144" t="s">
        <v>67</v>
      </c>
      <c r="E5" s="144"/>
      <c r="F5" s="111"/>
      <c r="G5" s="116" t="s">
        <v>68</v>
      </c>
      <c r="H5" s="116" t="s">
        <v>66</v>
      </c>
      <c r="I5" s="116" t="s">
        <v>7</v>
      </c>
      <c r="J5" s="116" t="s">
        <v>69</v>
      </c>
      <c r="K5" s="116" t="s">
        <v>8</v>
      </c>
      <c r="L5" s="116" t="s">
        <v>70</v>
      </c>
      <c r="M5" s="112"/>
      <c r="N5" s="112" t="s">
        <v>71</v>
      </c>
      <c r="O5" s="112"/>
      <c r="P5" s="112"/>
      <c r="Q5" s="112"/>
      <c r="R5" s="112"/>
      <c r="S5" s="112"/>
    </row>
    <row r="6" spans="1:19" x14ac:dyDescent="0.2">
      <c r="A6" s="143" t="s">
        <v>72</v>
      </c>
      <c r="B6" s="142" t="s">
        <v>73</v>
      </c>
      <c r="C6" s="142" t="s">
        <v>74</v>
      </c>
      <c r="D6" s="142" t="s">
        <v>75</v>
      </c>
      <c r="E6" s="142" t="s">
        <v>76</v>
      </c>
      <c r="F6" s="111"/>
      <c r="G6" s="116" t="s">
        <v>77</v>
      </c>
      <c r="H6" s="116" t="s">
        <v>77</v>
      </c>
      <c r="I6" s="116" t="s">
        <v>77</v>
      </c>
      <c r="J6" s="116" t="s">
        <v>77</v>
      </c>
      <c r="K6" s="116" t="s">
        <v>77</v>
      </c>
      <c r="L6" s="116" t="s">
        <v>78</v>
      </c>
      <c r="M6" s="112"/>
      <c r="N6" s="112"/>
      <c r="O6" s="112"/>
      <c r="P6" s="112"/>
      <c r="Q6" s="112"/>
      <c r="R6" s="112"/>
      <c r="S6" s="112"/>
    </row>
    <row r="7" spans="1:19" x14ac:dyDescent="0.2">
      <c r="A7" s="141" t="s">
        <v>79</v>
      </c>
      <c r="B7" s="141" t="s">
        <v>79</v>
      </c>
      <c r="C7" s="141" t="s">
        <v>79</v>
      </c>
      <c r="D7" s="141" t="s">
        <v>79</v>
      </c>
      <c r="E7" s="141" t="s">
        <v>79</v>
      </c>
      <c r="F7" s="141" t="s">
        <v>79</v>
      </c>
      <c r="G7" s="141" t="s">
        <v>79</v>
      </c>
      <c r="H7" s="141" t="s">
        <v>79</v>
      </c>
      <c r="I7" s="141" t="s">
        <v>79</v>
      </c>
      <c r="J7" s="141" t="s">
        <v>79</v>
      </c>
      <c r="K7" s="141" t="s">
        <v>79</v>
      </c>
      <c r="L7" s="141" t="s">
        <v>79</v>
      </c>
      <c r="M7" s="112"/>
      <c r="N7" s="112"/>
      <c r="O7" s="112"/>
      <c r="P7" s="112"/>
      <c r="Q7" s="112"/>
      <c r="R7" s="112"/>
      <c r="S7" s="112"/>
    </row>
    <row r="8" spans="1:19" x14ac:dyDescent="0.2">
      <c r="A8" s="140">
        <v>0.45</v>
      </c>
      <c r="B8" s="139">
        <v>1.2</v>
      </c>
      <c r="C8" s="139">
        <v>3</v>
      </c>
      <c r="D8" s="139">
        <v>5</v>
      </c>
      <c r="E8" s="139">
        <v>0.4</v>
      </c>
      <c r="F8" s="111"/>
      <c r="G8" s="116">
        <f>IF(A8&gt;0,IF(A8&lt;G$4,IF(A8&gt;G$3,(LN(A8)-LN(G$3))/(LN(G$4)-LN(G$3))*100,0),100),NA())</f>
        <v>14.524435432427252</v>
      </c>
      <c r="H8" s="116">
        <f>IF(B8&gt;0,IF(B8&lt;H$4,IF(B8&gt;H$3,(LN(B8)-LN(H$3))/(LN(H$4)-LN(H$3))*100,0),100),NA())</f>
        <v>43.0676558073393</v>
      </c>
      <c r="I8" s="116">
        <f t="shared" ref="I8:K9" si="0">IF(C8&gt;0,IF(C8&gt;I$3,0,IF(C8&gt;I$4,(LN(C8)-LN(I$3))/(LN(I$4)-LN(I$3))*100,100)),NA())</f>
        <v>52.287874528033761</v>
      </c>
      <c r="J8" s="116">
        <f t="shared" si="0"/>
        <v>57.571664249344522</v>
      </c>
      <c r="K8" s="116">
        <f t="shared" si="0"/>
        <v>53.200866037573746</v>
      </c>
      <c r="L8" s="116">
        <f>AVERAGE(G8:K8)</f>
        <v>44.130499210943718</v>
      </c>
      <c r="M8" s="112"/>
      <c r="N8" s="112"/>
      <c r="O8" s="112"/>
      <c r="P8" s="112"/>
      <c r="Q8" s="112"/>
      <c r="R8" s="112"/>
      <c r="S8" s="112"/>
    </row>
    <row r="9" spans="1:19" x14ac:dyDescent="0.2">
      <c r="A9" s="139">
        <v>0.45</v>
      </c>
      <c r="B9" s="139">
        <v>1.2</v>
      </c>
      <c r="C9" s="139">
        <v>3</v>
      </c>
      <c r="D9" s="139">
        <v>5</v>
      </c>
      <c r="E9" s="139">
        <v>0.4</v>
      </c>
      <c r="F9" s="111"/>
      <c r="G9" s="116">
        <f>IF(A9&gt;0,IF(A9&lt;G$4,IF(A9&gt;G$3,(LN(A9)-LN(G$3))/(LN(G$4)-LN(G$3))*100,0),100),NA())</f>
        <v>14.524435432427252</v>
      </c>
      <c r="H9" s="116">
        <f>IF(B9&gt;0,IF(B9&lt;H$4,IF(B9&gt;H$3,(LN(B9)-LN(H$3))/(LN(H$4)-LN(H$3))*100,0),100),NA())</f>
        <v>43.0676558073393</v>
      </c>
      <c r="I9" s="116">
        <f t="shared" si="0"/>
        <v>52.287874528033761</v>
      </c>
      <c r="J9" s="116">
        <f t="shared" si="0"/>
        <v>57.571664249344522</v>
      </c>
      <c r="K9" s="116">
        <f t="shared" si="0"/>
        <v>53.200866037573746</v>
      </c>
      <c r="L9" s="116">
        <f>AVERAGE(G9:K9)</f>
        <v>44.130499210943718</v>
      </c>
      <c r="M9" s="112"/>
      <c r="N9" s="138">
        <f>AVERAGE(G9:K9)</f>
        <v>44.130499210943718</v>
      </c>
      <c r="O9" s="112"/>
      <c r="P9" s="112"/>
      <c r="Q9" s="112"/>
      <c r="R9" s="112"/>
      <c r="S9" s="112"/>
    </row>
    <row r="10" spans="1:19" x14ac:dyDescent="0.2">
      <c r="A10" s="137" t="s">
        <v>80</v>
      </c>
      <c r="B10" s="111"/>
      <c r="C10" s="111"/>
      <c r="D10" s="111"/>
      <c r="E10" s="111"/>
      <c r="F10" s="111"/>
      <c r="G10" s="111"/>
      <c r="H10" s="111"/>
      <c r="I10" s="111"/>
      <c r="J10" s="111"/>
      <c r="K10" s="111"/>
      <c r="L10" s="111"/>
      <c r="M10" s="112"/>
      <c r="N10" s="112"/>
      <c r="O10" s="112"/>
      <c r="P10" s="112"/>
      <c r="Q10" s="112"/>
      <c r="R10" s="112"/>
      <c r="S10" s="112"/>
    </row>
    <row r="11" spans="1:19" x14ac:dyDescent="0.2">
      <c r="A11" s="111" t="s">
        <v>81</v>
      </c>
      <c r="B11" s="111"/>
      <c r="C11" s="111"/>
      <c r="D11" s="111"/>
      <c r="E11" s="111"/>
      <c r="F11" s="111"/>
      <c r="G11" s="111"/>
      <c r="H11" s="111"/>
      <c r="I11" s="111"/>
      <c r="J11" s="111"/>
      <c r="K11" s="111"/>
      <c r="L11" s="111"/>
      <c r="M11" s="112"/>
      <c r="N11" s="112"/>
      <c r="O11" s="112"/>
      <c r="P11" s="112"/>
      <c r="Q11" s="112"/>
      <c r="R11" s="112"/>
      <c r="S11" s="112"/>
    </row>
    <row r="12" spans="1:19" x14ac:dyDescent="0.2">
      <c r="A12" s="111" t="s">
        <v>82</v>
      </c>
      <c r="B12" s="111"/>
      <c r="C12" s="111"/>
      <c r="D12" s="111"/>
      <c r="E12" s="111"/>
      <c r="F12" s="111"/>
      <c r="G12" s="111"/>
      <c r="I12" s="111"/>
      <c r="J12" s="111"/>
      <c r="K12" s="111"/>
      <c r="L12" s="111"/>
      <c r="M12" s="112"/>
      <c r="N12" s="112"/>
      <c r="O12" s="112"/>
      <c r="P12" s="112"/>
      <c r="Q12" s="112"/>
      <c r="R12" s="112"/>
      <c r="S12" s="112"/>
    </row>
    <row r="13" spans="1:19" x14ac:dyDescent="0.2">
      <c r="A13" s="111" t="s">
        <v>83</v>
      </c>
      <c r="B13" s="111"/>
      <c r="C13" s="111"/>
      <c r="D13" s="111"/>
      <c r="E13" s="111"/>
      <c r="F13" s="111"/>
      <c r="G13" s="111"/>
      <c r="H13" s="111"/>
      <c r="I13" s="136"/>
      <c r="J13" s="111"/>
      <c r="K13" s="111"/>
      <c r="L13" s="111"/>
      <c r="M13" s="112"/>
      <c r="N13" s="112"/>
      <c r="O13" s="112"/>
      <c r="P13" s="112"/>
      <c r="Q13" s="112"/>
      <c r="R13" s="112"/>
      <c r="S13" s="112"/>
    </row>
    <row r="14" spans="1:19" x14ac:dyDescent="0.2">
      <c r="A14" s="111" t="s">
        <v>84</v>
      </c>
      <c r="B14" s="111"/>
      <c r="C14" s="111"/>
      <c r="D14" s="111"/>
      <c r="E14" s="111"/>
      <c r="F14" s="111"/>
      <c r="G14" s="111"/>
      <c r="H14" s="111"/>
      <c r="I14" s="111"/>
      <c r="J14" s="111"/>
      <c r="K14" s="111"/>
      <c r="L14" s="111"/>
      <c r="M14" s="112"/>
      <c r="N14" s="112"/>
      <c r="O14" s="112"/>
      <c r="P14" s="112"/>
      <c r="Q14" s="112"/>
      <c r="R14" s="112"/>
      <c r="S14" s="112"/>
    </row>
    <row r="15" spans="1:19" x14ac:dyDescent="0.2">
      <c r="A15" s="111" t="s">
        <v>85</v>
      </c>
      <c r="B15" s="111"/>
      <c r="C15" s="111"/>
      <c r="D15" s="111"/>
      <c r="E15" s="111"/>
      <c r="F15" s="111"/>
      <c r="G15" s="111"/>
      <c r="H15" s="111"/>
      <c r="I15" s="111"/>
      <c r="J15" s="111"/>
      <c r="K15" s="111"/>
      <c r="L15" s="111"/>
      <c r="M15" s="112"/>
      <c r="N15" s="112"/>
      <c r="O15" s="112"/>
      <c r="P15" s="112"/>
      <c r="Q15" s="112"/>
      <c r="R15" s="112"/>
      <c r="S15" s="112"/>
    </row>
    <row r="16" spans="1:19" x14ac:dyDescent="0.2">
      <c r="A16" s="111"/>
      <c r="B16" s="111"/>
      <c r="C16" s="111"/>
      <c r="D16" s="111"/>
      <c r="E16" s="111"/>
      <c r="F16" s="111"/>
      <c r="G16" s="111"/>
      <c r="H16" s="111"/>
      <c r="I16" s="111"/>
      <c r="J16" s="111"/>
      <c r="K16" s="111"/>
      <c r="L16" s="111"/>
      <c r="M16" s="112"/>
      <c r="N16" s="112"/>
      <c r="O16" s="112"/>
      <c r="P16" s="112"/>
      <c r="Q16" s="112"/>
      <c r="R16" s="112"/>
      <c r="S16" s="112"/>
    </row>
    <row r="17" spans="1:19" x14ac:dyDescent="0.2">
      <c r="A17" s="111" t="s">
        <v>86</v>
      </c>
      <c r="B17" s="111"/>
      <c r="C17" s="111"/>
      <c r="D17" s="111"/>
      <c r="E17" s="111"/>
      <c r="F17" s="111"/>
      <c r="G17" s="111"/>
      <c r="H17" s="111"/>
      <c r="I17" s="111"/>
      <c r="J17" s="111"/>
      <c r="K17" s="111"/>
      <c r="L17" s="111"/>
      <c r="M17" s="112"/>
      <c r="N17" s="112"/>
      <c r="O17" s="112"/>
      <c r="P17" s="112"/>
      <c r="Q17" s="112"/>
      <c r="R17" s="112"/>
      <c r="S17" s="112"/>
    </row>
    <row r="18" spans="1:19" x14ac:dyDescent="0.2">
      <c r="A18" s="111" t="s">
        <v>87</v>
      </c>
      <c r="B18" s="111"/>
      <c r="C18" s="111"/>
      <c r="D18" s="111"/>
      <c r="E18" s="111"/>
      <c r="F18" s="111"/>
      <c r="G18" s="111"/>
      <c r="H18" s="111"/>
      <c r="I18" s="111"/>
      <c r="J18" s="111"/>
      <c r="K18" s="111"/>
      <c r="L18" s="111"/>
      <c r="M18" s="112"/>
      <c r="N18" s="112"/>
      <c r="O18" s="112"/>
      <c r="P18" s="112"/>
      <c r="Q18" s="112"/>
      <c r="R18" s="112"/>
      <c r="S18" s="112"/>
    </row>
    <row r="19" spans="1:19" x14ac:dyDescent="0.2">
      <c r="A19" s="111"/>
      <c r="B19" s="111"/>
      <c r="C19" s="111"/>
      <c r="D19" s="111"/>
      <c r="E19" s="111"/>
      <c r="F19" s="111"/>
      <c r="G19" s="111"/>
      <c r="H19" s="111"/>
      <c r="I19" s="111"/>
      <c r="J19" s="111"/>
      <c r="K19" s="111"/>
      <c r="L19" s="111"/>
      <c r="M19" s="112"/>
      <c r="N19" s="112"/>
      <c r="O19" s="112"/>
      <c r="P19" s="112"/>
      <c r="Q19" s="112"/>
      <c r="R19" s="112"/>
      <c r="S19" s="112"/>
    </row>
    <row r="20" spans="1:19" x14ac:dyDescent="0.2">
      <c r="B20" s="101" t="s">
        <v>88</v>
      </c>
      <c r="C20" s="111"/>
      <c r="D20" s="111"/>
      <c r="E20" s="111"/>
      <c r="F20" s="111"/>
      <c r="G20" s="111"/>
      <c r="H20" s="111"/>
      <c r="I20" s="111"/>
      <c r="J20" s="111"/>
      <c r="K20" s="111"/>
      <c r="L20" s="111"/>
      <c r="M20" s="111"/>
      <c r="N20" s="112"/>
      <c r="O20" s="112"/>
      <c r="P20" s="112"/>
      <c r="Q20" s="112"/>
      <c r="R20" s="112"/>
      <c r="S20" s="112"/>
    </row>
    <row r="21" spans="1:19" x14ac:dyDescent="0.2">
      <c r="B21" s="101"/>
      <c r="C21" s="111"/>
      <c r="D21" s="111"/>
      <c r="E21" s="111"/>
      <c r="F21" s="111"/>
      <c r="G21" s="129" t="s">
        <v>58</v>
      </c>
      <c r="H21" s="115">
        <v>0.4</v>
      </c>
      <c r="I21" s="129">
        <v>17</v>
      </c>
      <c r="J21" s="135">
        <v>10</v>
      </c>
      <c r="K21" s="115">
        <v>10</v>
      </c>
      <c r="L21" s="134">
        <v>43</v>
      </c>
      <c r="M21" s="129"/>
      <c r="N21" s="132"/>
      <c r="O21" s="112"/>
      <c r="P21" s="112"/>
      <c r="Q21" s="112"/>
      <c r="R21" s="112"/>
      <c r="S21" s="112"/>
    </row>
    <row r="22" spans="1:19" x14ac:dyDescent="0.2">
      <c r="A22" s="113" t="s">
        <v>89</v>
      </c>
      <c r="B22" s="101" t="s">
        <v>90</v>
      </c>
      <c r="C22" s="111"/>
      <c r="D22" s="111"/>
      <c r="E22" s="111"/>
      <c r="F22" s="111"/>
      <c r="G22" s="129" t="s">
        <v>64</v>
      </c>
      <c r="H22" s="115">
        <v>0.9</v>
      </c>
      <c r="I22" s="129">
        <v>0.5</v>
      </c>
      <c r="J22" s="135">
        <v>1</v>
      </c>
      <c r="K22" s="115">
        <v>3</v>
      </c>
      <c r="L22" s="134">
        <v>20</v>
      </c>
      <c r="M22" s="129"/>
      <c r="N22" s="132"/>
      <c r="O22" s="112"/>
      <c r="P22" s="112"/>
      <c r="Q22" s="112"/>
      <c r="R22" s="112"/>
      <c r="S22" s="112"/>
    </row>
    <row r="23" spans="1:19" x14ac:dyDescent="0.2">
      <c r="B23" s="111" t="s">
        <v>91</v>
      </c>
      <c r="C23" s="111" t="s">
        <v>92</v>
      </c>
      <c r="D23" s="111" t="s">
        <v>7</v>
      </c>
      <c r="E23" s="111" t="s">
        <v>93</v>
      </c>
      <c r="F23" s="111" t="s">
        <v>8</v>
      </c>
      <c r="G23" s="111"/>
      <c r="H23" s="133" t="s">
        <v>68</v>
      </c>
      <c r="I23" s="133" t="s">
        <v>92</v>
      </c>
      <c r="J23" s="133" t="s">
        <v>7</v>
      </c>
      <c r="K23" s="133" t="s">
        <v>93</v>
      </c>
      <c r="L23" s="133" t="s">
        <v>8</v>
      </c>
      <c r="M23" s="133" t="s">
        <v>70</v>
      </c>
      <c r="N23" s="132"/>
      <c r="O23" s="112"/>
      <c r="P23" s="112"/>
      <c r="Q23" s="112"/>
      <c r="R23" s="112"/>
      <c r="S23" s="112"/>
    </row>
    <row r="24" spans="1:19" x14ac:dyDescent="0.2">
      <c r="B24" s="111" t="s">
        <v>61</v>
      </c>
      <c r="C24" s="111" t="s">
        <v>61</v>
      </c>
      <c r="D24" s="111" t="s">
        <v>61</v>
      </c>
      <c r="E24" s="111" t="s">
        <v>61</v>
      </c>
      <c r="F24" s="111" t="s">
        <v>61</v>
      </c>
      <c r="G24" s="111"/>
      <c r="H24" s="133" t="s">
        <v>94</v>
      </c>
      <c r="I24" s="133" t="s">
        <v>94</v>
      </c>
      <c r="J24" s="133" t="s">
        <v>94</v>
      </c>
      <c r="K24" s="133" t="s">
        <v>94</v>
      </c>
      <c r="L24" s="133" t="s">
        <v>94</v>
      </c>
      <c r="M24" s="133" t="s">
        <v>78</v>
      </c>
      <c r="N24" s="132"/>
      <c r="O24" s="112"/>
      <c r="P24" s="112"/>
      <c r="Q24" s="112"/>
      <c r="R24" s="112"/>
      <c r="S24" s="112"/>
    </row>
    <row r="25" spans="1:19" x14ac:dyDescent="0.2">
      <c r="A25" s="72" t="s">
        <v>95</v>
      </c>
      <c r="B25" s="116">
        <v>0.4</v>
      </c>
      <c r="C25" s="116">
        <v>17</v>
      </c>
      <c r="D25" s="116">
        <v>10</v>
      </c>
      <c r="E25" s="116">
        <v>10</v>
      </c>
      <c r="F25" s="116">
        <v>43</v>
      </c>
      <c r="G25" s="116"/>
      <c r="H25" s="115">
        <f>((LN(B25)-LN(0.4))/(LN(0.9)-LN(0.4))*100)</f>
        <v>0</v>
      </c>
      <c r="I25" s="116">
        <f>((LN(C25)-LN(17))/(LN(0.5)-LN(17))*100)</f>
        <v>0</v>
      </c>
      <c r="J25" s="115">
        <f>IF(D25&gt;0,IF(D25&gt;I$3,0,IF(D25&gt;I$4,(LN(D25)-LN(I$3))/(LN(I$4)-LN(I$3))*100,100)),NA())</f>
        <v>0</v>
      </c>
      <c r="K25" s="115">
        <f>IF(E25&gt;0,IF(E25&gt;J$3,0,IF(E25&gt;J$4,(LN(E25)-LN(J$3))/(LN(J$4)-LN(J$3))*100,100)),NA())</f>
        <v>0</v>
      </c>
      <c r="L25" s="115">
        <f>((LN(F25)-LN(43))/(LN(20)-LN(43))*100)</f>
        <v>0</v>
      </c>
      <c r="M25" s="114">
        <f>AVERAGE(H25:L25)</f>
        <v>0</v>
      </c>
      <c r="N25" s="132"/>
      <c r="O25" s="112"/>
      <c r="P25" s="112"/>
      <c r="Q25" s="112"/>
      <c r="R25" s="112"/>
      <c r="S25" s="112"/>
    </row>
    <row r="26" spans="1:19" x14ac:dyDescent="0.2">
      <c r="A26" s="72" t="s">
        <v>96</v>
      </c>
      <c r="B26" s="116">
        <f>H22</f>
        <v>0.9</v>
      </c>
      <c r="C26" s="116">
        <f>I22</f>
        <v>0.5</v>
      </c>
      <c r="D26" s="116">
        <f>J22</f>
        <v>1</v>
      </c>
      <c r="E26" s="116">
        <f>K22</f>
        <v>3</v>
      </c>
      <c r="F26" s="116">
        <v>20</v>
      </c>
      <c r="G26" s="116"/>
      <c r="H26" s="115">
        <f>((LN(B26)-LN(0.4))/(LN(0.9)-LN(0.4))*100)</f>
        <v>100</v>
      </c>
      <c r="I26" s="116">
        <f>((LN(C26)-LN(17))/(LN(0.5)-LN(17))*100)</f>
        <v>100</v>
      </c>
      <c r="J26" s="115">
        <f>IF(D26&gt;0,IF(D26&gt;I$3,0,IF(D26&gt;I$4,(LN(D26)-LN(I$3))/(LN(I$4)-LN(I$3))*100,100)),NA())</f>
        <v>100</v>
      </c>
      <c r="K26" s="115">
        <f>IF(E26&gt;0,IF(E26&gt;J$3,0,IF(E26&gt;J$4,(LN(E26)-LN(J$3))/(LN(J$4)-LN(J$3))*100,100)),NA())</f>
        <v>100</v>
      </c>
      <c r="L26" s="115">
        <f>((LN(F26)-LN(43))/(LN(20)-LN(43))*100)</f>
        <v>100</v>
      </c>
      <c r="M26" s="114">
        <f>AVERAGE(H26:L26)</f>
        <v>100</v>
      </c>
      <c r="N26" s="112"/>
      <c r="O26" s="112"/>
      <c r="P26" s="112"/>
      <c r="Q26" s="112"/>
      <c r="R26" s="112"/>
      <c r="S26" s="112"/>
    </row>
    <row r="27" spans="1:19" x14ac:dyDescent="0.2">
      <c r="A27" s="116" t="s">
        <v>97</v>
      </c>
      <c r="C27" s="116"/>
      <c r="D27" s="116"/>
      <c r="E27" s="116"/>
      <c r="F27" s="116"/>
      <c r="G27" s="116"/>
      <c r="H27" s="115"/>
      <c r="I27" s="116"/>
      <c r="J27" s="115"/>
      <c r="K27" s="115"/>
      <c r="L27" s="115"/>
      <c r="M27" s="114"/>
      <c r="N27" s="112"/>
      <c r="O27" s="112"/>
      <c r="P27" s="112"/>
      <c r="Q27" s="112"/>
      <c r="R27" s="112"/>
      <c r="S27" s="112"/>
    </row>
    <row r="28" spans="1:19" ht="37.25" customHeight="1" x14ac:dyDescent="0.2">
      <c r="A28" s="118" t="s">
        <v>98</v>
      </c>
      <c r="B28" s="131" t="s">
        <v>99</v>
      </c>
      <c r="C28" s="131"/>
      <c r="D28" s="131">
        <v>3.4033000000000002</v>
      </c>
      <c r="E28" s="131">
        <v>1.65</v>
      </c>
      <c r="F28" s="131">
        <v>28.009699999999999</v>
      </c>
      <c r="G28" s="131"/>
      <c r="H28" s="115" t="e">
        <f>((LN(B28)-LN(0.4))/(LN(0.9)-LN(0.4))*100)</f>
        <v>#VALUE!</v>
      </c>
      <c r="I28" s="116" t="e">
        <f>((LN(C28)-LN(17))/(LN(0.5)-LN(17))*100)</f>
        <v>#NUM!</v>
      </c>
      <c r="J28" s="115">
        <f>IF(D28&gt;0,IF(D28&gt;I$3,0,IF(D28&gt;I$4,(LN(D28)-LN(I$3))/(LN(I$4)-LN(I$3))*100,100)),NA())</f>
        <v>46.809976627240673</v>
      </c>
      <c r="K28" s="115">
        <f>IF(E28&gt;0,IF(E28&gt;J$3,0,IF(E28&gt;J$4,(LN(E28)-LN(J$3))/(LN(J$4)-LN(J$3))*100,100)),NA())</f>
        <v>100</v>
      </c>
      <c r="L28" s="115">
        <f>((LN(F28)-LN(43))/(LN(20)-LN(43))*100)</f>
        <v>55.998333743365123</v>
      </c>
      <c r="M28" s="130" t="e">
        <f>AVERAGE(I28:L28)</f>
        <v>#NUM!</v>
      </c>
      <c r="N28" s="112"/>
      <c r="O28" s="112"/>
      <c r="P28" s="112"/>
      <c r="Q28" s="112"/>
      <c r="R28" s="112"/>
      <c r="S28" s="112"/>
    </row>
    <row r="29" spans="1:19" x14ac:dyDescent="0.2">
      <c r="B29" s="111"/>
      <c r="C29" s="111"/>
      <c r="D29" s="111"/>
      <c r="E29" s="111"/>
      <c r="F29" s="111"/>
      <c r="G29" s="111"/>
      <c r="H29" s="115"/>
      <c r="I29" s="116" t="s">
        <v>100</v>
      </c>
      <c r="J29" s="115" t="s">
        <v>100</v>
      </c>
      <c r="K29" s="115" t="s">
        <v>100</v>
      </c>
      <c r="L29" s="115" t="s">
        <v>100</v>
      </c>
      <c r="M29" s="129" t="s">
        <v>100</v>
      </c>
      <c r="N29" s="112"/>
      <c r="O29" s="112"/>
      <c r="P29" s="112"/>
      <c r="Q29" s="112"/>
      <c r="R29" s="112"/>
      <c r="S29" s="112"/>
    </row>
    <row r="30" spans="1:19" x14ac:dyDescent="0.2">
      <c r="B30" s="111"/>
      <c r="C30" s="111"/>
      <c r="D30" s="111"/>
      <c r="E30" s="111"/>
      <c r="F30" s="111"/>
      <c r="G30" s="111"/>
      <c r="H30" s="115"/>
      <c r="I30" s="116"/>
      <c r="J30" s="115"/>
      <c r="K30" s="115"/>
      <c r="L30" s="115"/>
      <c r="M30" s="129"/>
      <c r="N30" s="112"/>
      <c r="O30" s="112"/>
      <c r="P30" s="112"/>
      <c r="Q30" s="112"/>
      <c r="R30" s="112"/>
      <c r="S30" s="112"/>
    </row>
    <row r="31" spans="1:19" x14ac:dyDescent="0.2">
      <c r="A31" s="128" t="s">
        <v>89</v>
      </c>
      <c r="B31" s="127" t="s">
        <v>101</v>
      </c>
      <c r="C31" s="123"/>
      <c r="D31" s="123"/>
      <c r="E31" s="123"/>
      <c r="F31" s="123"/>
      <c r="G31" s="127" t="s">
        <v>1</v>
      </c>
      <c r="H31" s="117"/>
      <c r="I31" s="120"/>
      <c r="J31" s="117"/>
      <c r="K31" s="117"/>
      <c r="L31" s="117"/>
      <c r="M31" s="126"/>
      <c r="N31" s="112"/>
      <c r="O31" s="112"/>
      <c r="P31" s="112"/>
      <c r="Q31" s="112"/>
      <c r="R31" s="112"/>
      <c r="S31" s="112"/>
    </row>
    <row r="32" spans="1:19" x14ac:dyDescent="0.2">
      <c r="A32" s="121"/>
      <c r="B32" s="123"/>
      <c r="C32" s="123"/>
      <c r="D32" s="123"/>
      <c r="E32" s="123"/>
      <c r="F32" s="123"/>
      <c r="G32" s="126" t="s">
        <v>58</v>
      </c>
      <c r="H32" s="117">
        <v>0.4</v>
      </c>
      <c r="I32" s="126">
        <v>17</v>
      </c>
      <c r="J32" s="125">
        <v>10</v>
      </c>
      <c r="K32" s="117">
        <v>10</v>
      </c>
      <c r="L32" s="124">
        <v>43</v>
      </c>
      <c r="M32" s="126"/>
      <c r="N32" s="112"/>
      <c r="O32" s="112"/>
      <c r="P32" s="112"/>
      <c r="Q32" s="112"/>
      <c r="R32" s="112"/>
      <c r="S32" s="112"/>
    </row>
    <row r="33" spans="1:19" x14ac:dyDescent="0.2">
      <c r="A33" s="121"/>
      <c r="B33" s="121"/>
      <c r="C33" s="123"/>
      <c r="D33" s="123"/>
      <c r="E33" s="123"/>
      <c r="F33" s="123"/>
      <c r="G33" s="126" t="s">
        <v>64</v>
      </c>
      <c r="H33" s="117">
        <v>0.9</v>
      </c>
      <c r="I33" s="126">
        <v>0.5</v>
      </c>
      <c r="J33" s="125">
        <v>1</v>
      </c>
      <c r="K33" s="117">
        <v>3</v>
      </c>
      <c r="L33" s="124">
        <v>20</v>
      </c>
      <c r="M33" s="123"/>
      <c r="N33" s="112"/>
      <c r="O33" s="112"/>
      <c r="P33" s="112"/>
      <c r="Q33" s="112"/>
      <c r="R33" s="112"/>
      <c r="S33" s="112"/>
    </row>
    <row r="34" spans="1:19" x14ac:dyDescent="0.2">
      <c r="A34" s="121"/>
      <c r="B34" s="120" t="s">
        <v>91</v>
      </c>
      <c r="C34" s="120" t="s">
        <v>92</v>
      </c>
      <c r="D34" s="120" t="s">
        <v>7</v>
      </c>
      <c r="E34" s="120" t="s">
        <v>93</v>
      </c>
      <c r="F34" s="120" t="s">
        <v>8</v>
      </c>
      <c r="G34" s="120"/>
      <c r="H34" s="122" t="s">
        <v>68</v>
      </c>
      <c r="I34" s="122" t="s">
        <v>92</v>
      </c>
      <c r="J34" s="122" t="s">
        <v>7</v>
      </c>
      <c r="K34" s="122" t="s">
        <v>93</v>
      </c>
      <c r="L34" s="122" t="s">
        <v>8</v>
      </c>
      <c r="M34" s="122" t="s">
        <v>70</v>
      </c>
      <c r="N34" s="112"/>
      <c r="O34" s="112"/>
      <c r="P34" s="112"/>
      <c r="Q34" s="112"/>
      <c r="R34" s="112"/>
      <c r="S34" s="112"/>
    </row>
    <row r="35" spans="1:19" x14ac:dyDescent="0.2">
      <c r="A35" s="121"/>
      <c r="B35" s="120" t="s">
        <v>61</v>
      </c>
      <c r="C35" s="120" t="s">
        <v>61</v>
      </c>
      <c r="D35" s="120" t="s">
        <v>61</v>
      </c>
      <c r="E35" s="120" t="s">
        <v>61</v>
      </c>
      <c r="F35" s="120" t="s">
        <v>61</v>
      </c>
      <c r="G35" s="120"/>
      <c r="H35" s="122" t="s">
        <v>94</v>
      </c>
      <c r="I35" s="122" t="s">
        <v>94</v>
      </c>
      <c r="J35" s="122" t="s">
        <v>94</v>
      </c>
      <c r="K35" s="122" t="s">
        <v>94</v>
      </c>
      <c r="L35" s="122" t="s">
        <v>94</v>
      </c>
      <c r="M35" s="122" t="s">
        <v>78</v>
      </c>
      <c r="N35" s="112"/>
      <c r="O35" s="112"/>
      <c r="P35" s="112"/>
      <c r="Q35" s="112"/>
      <c r="R35" s="112"/>
      <c r="S35" s="112"/>
    </row>
    <row r="36" spans="1:19" x14ac:dyDescent="0.2">
      <c r="A36" s="121" t="s">
        <v>95</v>
      </c>
      <c r="B36" s="120">
        <v>0.4</v>
      </c>
      <c r="C36" s="120">
        <v>17</v>
      </c>
      <c r="D36" s="120">
        <v>10</v>
      </c>
      <c r="E36" s="120">
        <v>10</v>
      </c>
      <c r="F36" s="120">
        <v>43</v>
      </c>
      <c r="G36" s="120"/>
      <c r="H36" s="117">
        <f>((LN(B36)-LN(0.4))/(LN(0.9)-LN(0.4))*100)</f>
        <v>0</v>
      </c>
      <c r="I36" s="120">
        <f>((LN(C36)-LN(17))/(LN(0.5)-LN(17))*100)</f>
        <v>0</v>
      </c>
      <c r="J36" s="117">
        <f>((LN(D36)-LN(10))/(LN(1)-LN(10))*100)</f>
        <v>0</v>
      </c>
      <c r="K36" s="117">
        <f>((LN(E36)-LN(10))/(LN(3)-LN(10))*100)</f>
        <v>0</v>
      </c>
      <c r="L36" s="117">
        <f>((LN(F36)-LN(43))/(LN(20)-LN(43))*100)</f>
        <v>0</v>
      </c>
      <c r="M36" s="119">
        <f>AVERAGE(H36:L36)</f>
        <v>0</v>
      </c>
      <c r="N36" s="112"/>
      <c r="O36" s="112"/>
      <c r="P36" s="112"/>
      <c r="Q36" s="112"/>
      <c r="R36" s="112"/>
      <c r="S36" s="112"/>
    </row>
    <row r="37" spans="1:19" x14ac:dyDescent="0.2">
      <c r="A37" s="121" t="s">
        <v>96</v>
      </c>
      <c r="B37" s="120">
        <v>0.9</v>
      </c>
      <c r="C37" s="120">
        <v>0.5</v>
      </c>
      <c r="D37" s="120">
        <v>1</v>
      </c>
      <c r="E37" s="120">
        <v>3</v>
      </c>
      <c r="F37" s="120">
        <v>20</v>
      </c>
      <c r="G37" s="120"/>
      <c r="H37" s="117">
        <f>((LN(B37)-LN(0.4))/(LN(0.9)-LN(0.4))*100)</f>
        <v>100</v>
      </c>
      <c r="I37" s="120">
        <f>((LN(C37)-LN(17))/(LN(0.5)-LN(17))*100)</f>
        <v>100</v>
      </c>
      <c r="J37" s="117">
        <f>((LN(D37)-LN(10))/(LN(1)-LN(10))*100)</f>
        <v>100</v>
      </c>
      <c r="K37" s="117">
        <f>((LN(E37)-LN(10))/(LN(3)-LN(10))*100)</f>
        <v>100</v>
      </c>
      <c r="L37" s="117">
        <f>((LN(F37)-LN(43))/(LN(20)-LN(43))*100)</f>
        <v>100</v>
      </c>
      <c r="M37" s="119">
        <f>AVERAGE(H37:L37)</f>
        <v>100</v>
      </c>
      <c r="N37" s="112"/>
      <c r="O37" s="112"/>
      <c r="P37" s="112"/>
      <c r="Q37" s="112"/>
      <c r="R37" s="112"/>
      <c r="S37" s="112"/>
    </row>
    <row r="38" spans="1:19" x14ac:dyDescent="0.2">
      <c r="B38" s="116"/>
      <c r="C38" s="116"/>
      <c r="D38" s="116"/>
      <c r="E38" s="116"/>
      <c r="F38" s="116"/>
      <c r="G38" s="116"/>
      <c r="H38" s="115"/>
      <c r="I38" s="116"/>
      <c r="J38" s="115"/>
      <c r="K38" s="115"/>
      <c r="L38" s="115"/>
      <c r="M38" s="114"/>
      <c r="N38" s="112"/>
      <c r="O38" s="112"/>
      <c r="P38" s="112"/>
      <c r="Q38" s="112"/>
      <c r="R38" s="112"/>
      <c r="S38" s="112"/>
    </row>
    <row r="39" spans="1:19" x14ac:dyDescent="0.2">
      <c r="A39" s="116" t="s">
        <v>102</v>
      </c>
      <c r="C39" s="116"/>
      <c r="D39" s="116"/>
      <c r="E39" s="116"/>
      <c r="F39" s="116"/>
      <c r="G39" s="116"/>
      <c r="H39" s="115"/>
      <c r="I39" s="116"/>
      <c r="J39" s="115"/>
      <c r="K39" s="115"/>
      <c r="L39" s="115"/>
      <c r="M39" s="114"/>
      <c r="N39" s="112"/>
      <c r="O39" s="112"/>
      <c r="P39" s="112"/>
      <c r="Q39" s="112"/>
      <c r="R39" s="112"/>
      <c r="S39" s="112"/>
    </row>
    <row r="40" spans="1:19" x14ac:dyDescent="0.2">
      <c r="B40" s="116">
        <v>0.4</v>
      </c>
      <c r="C40" s="116">
        <v>17</v>
      </c>
      <c r="D40" s="116">
        <v>10</v>
      </c>
      <c r="E40" s="116">
        <v>10</v>
      </c>
      <c r="F40" s="116">
        <v>43</v>
      </c>
      <c r="G40" s="116"/>
      <c r="H40" s="115">
        <f>((LN(B40)-LN(0.4))/(LN(0.9)-LN(0.4))*100)</f>
        <v>0</v>
      </c>
      <c r="I40" s="116">
        <f>((LN(C40)-LN(17))/(LN(0.5)-LN(17))*100)</f>
        <v>0</v>
      </c>
      <c r="J40" s="115">
        <f>IF(D40&gt;0,IF(D40&gt;I$3,0,IF(D40&gt;I$4,(LN(D40)-LN(I$3))/(LN(I$4)-LN(I$3))*100,100)),NA())</f>
        <v>0</v>
      </c>
      <c r="K40" s="115">
        <f>IF(E40&gt;0,IF(E40&gt;J$3,0,IF(E40&gt;J$4,(LN(E40)-LN(J$3))/(LN(J$4)-LN(J$3))*100,100)),NA())</f>
        <v>0</v>
      </c>
      <c r="L40" s="115">
        <f>((LN(F40)-LN(43))/(LN(20)-LN(43))*100)</f>
        <v>0</v>
      </c>
      <c r="M40" s="114">
        <f>AVERAGE(H40:L40)</f>
        <v>0</v>
      </c>
      <c r="N40" s="112"/>
      <c r="O40" s="112"/>
      <c r="P40" s="112"/>
      <c r="Q40" s="112"/>
      <c r="R40" s="112"/>
      <c r="S40" s="112"/>
    </row>
    <row r="41" spans="1:19" x14ac:dyDescent="0.2">
      <c r="A41" s="111"/>
      <c r="B41" s="111">
        <v>0.9</v>
      </c>
      <c r="C41" s="111">
        <v>0.5</v>
      </c>
      <c r="D41" s="111">
        <v>1</v>
      </c>
      <c r="E41" s="111">
        <v>3</v>
      </c>
      <c r="F41" s="111">
        <v>20</v>
      </c>
      <c r="G41" s="115"/>
      <c r="H41" s="115">
        <f>((LN(B41)-LN(0.4))/(LN(0.9)-LN(0.4))*100)</f>
        <v>100</v>
      </c>
      <c r="I41" s="116">
        <f>((LN(C41)-LN(17))/(LN(0.5)-LN(17))*100)</f>
        <v>100</v>
      </c>
      <c r="J41" s="115">
        <f>IF(D41&gt;0,IF(D41&gt;I$3,0,IF(D41&gt;I$4,(LN(D41)-LN(I$3))/(LN(I$4)-LN(I$3))*100,100)),NA())</f>
        <v>100</v>
      </c>
      <c r="K41" s="115">
        <f>((LN(E41)-LN(10))/(LN(3)-LN(10))*100)</f>
        <v>100</v>
      </c>
      <c r="L41" s="115">
        <f>((LN(F41)-LN(43))/(LN(20)-LN(43))*100)</f>
        <v>100</v>
      </c>
      <c r="M41" s="114">
        <f>AVERAGE(H41:L41)</f>
        <v>100</v>
      </c>
      <c r="N41" s="112"/>
      <c r="O41" s="112"/>
      <c r="P41" s="112"/>
      <c r="Q41" s="112"/>
      <c r="R41" s="112"/>
      <c r="S41" s="112"/>
    </row>
    <row r="42" spans="1:19" ht="34" x14ac:dyDescent="0.2">
      <c r="A42" s="118" t="s">
        <v>98</v>
      </c>
      <c r="B42" s="111"/>
      <c r="C42" s="111">
        <v>1.62</v>
      </c>
      <c r="D42" s="111">
        <v>3.4033000000000002</v>
      </c>
      <c r="E42" s="111">
        <v>1.65</v>
      </c>
      <c r="F42" s="111">
        <v>28.009699999999999</v>
      </c>
      <c r="G42" s="115"/>
      <c r="H42" s="115" t="e">
        <f>((LN(B42)-LN(0.4))/(LN(0.9)-LN(0.4))*100)</f>
        <v>#NUM!</v>
      </c>
      <c r="I42" s="116">
        <f>((LN(C42)-LN(17))/(LN(0.5)-LN(17))*100)</f>
        <v>66.663268783834937</v>
      </c>
      <c r="J42" s="115">
        <f>IF(D42&gt;0,IF(D42&gt;I$3,0,IF(D42&gt;I$4,(LN(D42)-LN(I$3))/(LN(I$4)-LN(I$3))*100,100)),NA())</f>
        <v>46.809976627240673</v>
      </c>
      <c r="K42" s="117">
        <f>((LN(E42)-LN(10))/(LN(3)-LN(10))*100)</f>
        <v>149.65535754691149</v>
      </c>
      <c r="L42" s="115">
        <f>((LN(F42)-LN(43))/(LN(20)-LN(43))*100)</f>
        <v>55.998333743365123</v>
      </c>
      <c r="M42" s="114">
        <f>AVERAGE(I42:L42)</f>
        <v>79.781734175338045</v>
      </c>
      <c r="N42" s="112"/>
      <c r="O42" s="112"/>
      <c r="P42" s="112"/>
      <c r="Q42" s="112"/>
      <c r="R42" s="112"/>
      <c r="S42" s="112"/>
    </row>
    <row r="43" spans="1:19" x14ac:dyDescent="0.2">
      <c r="B43" s="111"/>
      <c r="C43" s="111"/>
      <c r="D43" s="111"/>
      <c r="E43" s="111"/>
      <c r="F43" s="111"/>
      <c r="G43" s="115"/>
      <c r="H43" s="115" t="s">
        <v>103</v>
      </c>
      <c r="I43" s="116"/>
      <c r="J43" s="115"/>
      <c r="K43" s="115"/>
      <c r="L43" s="115"/>
      <c r="M43" s="114"/>
      <c r="N43" s="112"/>
      <c r="O43" s="112"/>
      <c r="P43" s="112"/>
      <c r="Q43" s="112"/>
      <c r="R43" s="112"/>
      <c r="S43" s="112"/>
    </row>
    <row r="44" spans="1:19" x14ac:dyDescent="0.2">
      <c r="A44" s="111"/>
      <c r="B44" s="111"/>
      <c r="C44" s="111"/>
      <c r="D44" s="111"/>
      <c r="E44" s="111"/>
      <c r="F44" s="111"/>
      <c r="G44" s="115"/>
      <c r="H44" s="115"/>
      <c r="I44" s="116">
        <f>I42</f>
        <v>66.663268783834937</v>
      </c>
      <c r="J44" s="115">
        <f>J42</f>
        <v>46.809976627240673</v>
      </c>
      <c r="K44" s="115">
        <v>100</v>
      </c>
      <c r="L44" s="115">
        <f>L42</f>
        <v>55.998333743365123</v>
      </c>
      <c r="M44" s="114">
        <f>AVERAGE(I44:L44)</f>
        <v>67.367894788610187</v>
      </c>
      <c r="N44" s="112" t="s">
        <v>100</v>
      </c>
      <c r="O44" s="112"/>
      <c r="P44" s="112"/>
      <c r="Q44" s="112"/>
      <c r="R44" s="112"/>
      <c r="S44" s="112"/>
    </row>
    <row r="45" spans="1:19" x14ac:dyDescent="0.2">
      <c r="A45" s="111"/>
      <c r="B45" s="111"/>
      <c r="C45" s="111"/>
      <c r="D45" s="111"/>
      <c r="E45" s="111"/>
      <c r="F45" s="111"/>
      <c r="H45" s="115" t="s">
        <v>103</v>
      </c>
      <c r="I45" s="116"/>
      <c r="J45" s="115"/>
      <c r="K45" s="115"/>
      <c r="L45" s="115"/>
      <c r="M45" s="114"/>
      <c r="N45" s="112"/>
      <c r="O45" s="112"/>
      <c r="P45" s="112"/>
      <c r="Q45" s="112"/>
      <c r="R45" s="112"/>
      <c r="S45" s="112"/>
    </row>
    <row r="46" spans="1:19" x14ac:dyDescent="0.2">
      <c r="A46" s="111" t="s">
        <v>104</v>
      </c>
      <c r="B46" s="111"/>
      <c r="C46" s="111">
        <v>1.24</v>
      </c>
      <c r="D46" s="111">
        <v>3.2841999999999998</v>
      </c>
      <c r="E46" s="111">
        <v>2.0699999999999998</v>
      </c>
      <c r="F46" s="111">
        <v>29.175799999999999</v>
      </c>
      <c r="G46" s="115"/>
      <c r="H46" s="115"/>
      <c r="I46" s="116">
        <f>((LN(C46)-LN(17))/(LN(0.5)-LN(17))*100)</f>
        <v>74.243740711232206</v>
      </c>
      <c r="J46" s="115">
        <f>IF(D46&gt;0,IF(D46&gt;I$3,0,IF(D46&gt;I$4,(LN(D46)-LN(I$3))/(LN(I$4)-LN(I$3))*100,100)),NA())</f>
        <v>48.35704032421291</v>
      </c>
      <c r="K46" s="117">
        <f>((LN(E46)-LN(10))/(LN(3)-LN(10))*100)</f>
        <v>130.81993879409745</v>
      </c>
      <c r="L46" s="115">
        <f>((LN(F46)-LN(43))/(LN(20)-LN(43))*100)</f>
        <v>50.669733698523103</v>
      </c>
      <c r="M46" s="114"/>
      <c r="N46" s="112"/>
      <c r="O46" s="112"/>
      <c r="P46" s="112"/>
      <c r="Q46" s="112"/>
      <c r="R46" s="112"/>
      <c r="S46" s="112"/>
    </row>
    <row r="47" spans="1:19" x14ac:dyDescent="0.2">
      <c r="A47" s="111"/>
      <c r="B47" s="111"/>
      <c r="C47" s="111"/>
      <c r="D47" s="111"/>
      <c r="E47" s="111"/>
      <c r="F47" s="111"/>
      <c r="G47" s="115"/>
      <c r="H47" s="115"/>
      <c r="I47" s="116">
        <f>I46</f>
        <v>74.243740711232206</v>
      </c>
      <c r="J47" s="115">
        <f>J46</f>
        <v>48.35704032421291</v>
      </c>
      <c r="K47" s="115">
        <v>100</v>
      </c>
      <c r="L47" s="115">
        <f>L46</f>
        <v>50.669733698523103</v>
      </c>
      <c r="M47" s="114">
        <f>AVERAGE(I47:L47)</f>
        <v>68.31762868349206</v>
      </c>
      <c r="N47" s="112" t="s">
        <v>100</v>
      </c>
      <c r="O47" s="112"/>
      <c r="P47" s="112"/>
      <c r="Q47" s="112"/>
      <c r="R47" s="112"/>
      <c r="S47" s="112"/>
    </row>
    <row r="48" spans="1:19" x14ac:dyDescent="0.2">
      <c r="A48" s="111"/>
      <c r="B48" s="111"/>
      <c r="C48" s="111"/>
      <c r="D48" s="111"/>
      <c r="E48" s="111"/>
      <c r="F48" s="111"/>
      <c r="G48" s="115"/>
      <c r="H48" s="115"/>
      <c r="I48" s="116"/>
      <c r="J48" s="115"/>
      <c r="K48" s="115"/>
      <c r="L48" s="115"/>
      <c r="M48" s="114"/>
      <c r="N48" s="112"/>
      <c r="O48" s="112"/>
      <c r="P48" s="112"/>
      <c r="Q48" s="112"/>
      <c r="R48" s="112"/>
      <c r="S48" s="112"/>
    </row>
    <row r="49" spans="1:19" x14ac:dyDescent="0.2">
      <c r="A49" s="111"/>
      <c r="B49" s="111"/>
      <c r="C49" s="111"/>
      <c r="D49" s="111"/>
      <c r="E49" s="111"/>
      <c r="F49" s="111"/>
      <c r="G49" s="115"/>
      <c r="H49" s="115"/>
      <c r="I49" s="116"/>
      <c r="J49" s="115"/>
      <c r="K49" s="115"/>
      <c r="L49" s="115"/>
      <c r="M49" s="114"/>
      <c r="N49" s="112"/>
      <c r="O49" s="112"/>
      <c r="P49" s="112"/>
      <c r="Q49" s="112"/>
      <c r="R49" s="112"/>
      <c r="S49" s="112"/>
    </row>
    <row r="50" spans="1:19" x14ac:dyDescent="0.2">
      <c r="A50" s="111"/>
      <c r="B50" s="111"/>
      <c r="C50" s="111"/>
      <c r="D50" s="111"/>
      <c r="E50" s="111"/>
      <c r="F50" s="111"/>
      <c r="G50" s="115"/>
      <c r="H50" s="115"/>
      <c r="I50" s="116"/>
      <c r="J50" s="115"/>
      <c r="K50" s="115"/>
      <c r="L50" s="115"/>
      <c r="M50" s="114"/>
      <c r="N50" s="112"/>
      <c r="O50" s="112"/>
      <c r="P50" s="112"/>
      <c r="Q50" s="112"/>
      <c r="R50" s="112"/>
      <c r="S50" s="112"/>
    </row>
    <row r="51" spans="1:19" x14ac:dyDescent="0.2">
      <c r="A51" s="101" t="s">
        <v>105</v>
      </c>
      <c r="B51" s="111"/>
      <c r="E51" s="111"/>
      <c r="F51" s="111"/>
      <c r="G51" s="111"/>
      <c r="H51" s="111"/>
      <c r="I51" s="111"/>
      <c r="J51" s="111"/>
      <c r="K51" s="111"/>
      <c r="L51" s="111"/>
      <c r="M51" s="112"/>
      <c r="N51" s="112"/>
      <c r="O51" s="111"/>
      <c r="P51" s="111"/>
      <c r="Q51" s="111"/>
      <c r="R51" s="111"/>
      <c r="S51" s="111"/>
    </row>
    <row r="52" spans="1:19" x14ac:dyDescent="0.2">
      <c r="A52" s="101" t="s">
        <v>106</v>
      </c>
      <c r="B52" s="101" t="s">
        <v>107</v>
      </c>
      <c r="C52" s="113" t="s">
        <v>108</v>
      </c>
      <c r="D52" s="113"/>
      <c r="E52" s="111"/>
      <c r="F52" s="111"/>
      <c r="G52" s="111"/>
      <c r="H52" s="111"/>
      <c r="I52" s="111"/>
      <c r="J52" s="111"/>
      <c r="K52" s="111"/>
      <c r="L52" s="111"/>
      <c r="M52" s="112"/>
      <c r="N52" s="112"/>
      <c r="O52" s="112"/>
      <c r="P52" s="112"/>
      <c r="Q52" s="112"/>
      <c r="R52" s="112"/>
      <c r="S52" s="112"/>
    </row>
    <row r="53" spans="1:19" x14ac:dyDescent="0.2">
      <c r="A53" s="111"/>
      <c r="B53" s="111"/>
      <c r="C53" s="101"/>
      <c r="D53" s="101"/>
      <c r="E53" s="111"/>
      <c r="F53" s="111"/>
      <c r="G53" s="111"/>
      <c r="H53" s="111"/>
      <c r="I53" s="111"/>
      <c r="J53" s="111"/>
      <c r="K53" s="111"/>
      <c r="L53" s="111"/>
      <c r="M53" s="112"/>
      <c r="N53" s="112"/>
      <c r="O53" s="112"/>
      <c r="P53" s="112"/>
      <c r="Q53" s="112"/>
      <c r="R53" s="112"/>
      <c r="S53" s="112"/>
    </row>
    <row r="54" spans="1:19" x14ac:dyDescent="0.2">
      <c r="A54" s="111" t="s">
        <v>109</v>
      </c>
      <c r="B54" s="111" t="s">
        <v>110</v>
      </c>
      <c r="C54" s="111" t="s">
        <v>111</v>
      </c>
      <c r="D54" s="111"/>
      <c r="E54" s="111"/>
      <c r="F54" s="111"/>
      <c r="G54" s="111"/>
      <c r="H54" s="111"/>
      <c r="I54" s="111"/>
      <c r="J54" s="111"/>
      <c r="K54" s="111"/>
      <c r="L54" s="111"/>
      <c r="M54" s="112"/>
      <c r="N54" s="112"/>
      <c r="O54" s="112"/>
      <c r="P54" s="112"/>
      <c r="Q54" s="112"/>
      <c r="R54" s="112"/>
      <c r="S54" s="112"/>
    </row>
    <row r="55" spans="1:19" x14ac:dyDescent="0.2">
      <c r="A55" s="111"/>
      <c r="B55" s="111"/>
      <c r="C55" s="111"/>
      <c r="D55" s="111"/>
      <c r="E55" s="111"/>
      <c r="F55" s="111"/>
      <c r="G55" s="111"/>
      <c r="H55" s="111"/>
      <c r="I55" s="111"/>
      <c r="J55" s="111"/>
      <c r="K55" s="111"/>
      <c r="L55" s="111"/>
      <c r="M55" s="112"/>
      <c r="N55" s="112"/>
      <c r="O55" s="112"/>
      <c r="P55" s="112"/>
      <c r="Q55" s="112"/>
      <c r="R55" s="112"/>
      <c r="S55" s="112"/>
    </row>
    <row r="56" spans="1:19" x14ac:dyDescent="0.2">
      <c r="A56" s="111" t="s">
        <v>112</v>
      </c>
      <c r="B56" s="111" t="s">
        <v>113</v>
      </c>
      <c r="C56" s="111" t="s">
        <v>114</v>
      </c>
      <c r="D56" s="111"/>
      <c r="E56" s="111"/>
      <c r="F56" s="111"/>
      <c r="G56" s="111"/>
      <c r="H56" s="111"/>
      <c r="I56" s="111"/>
      <c r="J56" s="111"/>
      <c r="K56" s="111"/>
      <c r="L56" s="111"/>
      <c r="M56" s="112"/>
      <c r="N56" s="112"/>
      <c r="O56" s="112"/>
      <c r="P56" s="112"/>
      <c r="Q56" s="112"/>
      <c r="R56" s="112"/>
      <c r="S56" s="112"/>
    </row>
    <row r="57" spans="1:19" x14ac:dyDescent="0.2">
      <c r="A57" s="111"/>
      <c r="B57" s="111"/>
      <c r="C57" s="111"/>
      <c r="D57" s="111"/>
      <c r="E57" s="111"/>
      <c r="F57" s="111"/>
      <c r="G57" s="111"/>
      <c r="H57" s="111"/>
      <c r="I57" s="111"/>
      <c r="J57" s="111"/>
      <c r="K57" s="111"/>
      <c r="L57" s="111"/>
      <c r="M57" s="112"/>
      <c r="N57" s="112"/>
      <c r="O57" s="112"/>
      <c r="P57" s="112"/>
      <c r="Q57" s="112"/>
      <c r="R57" s="112"/>
      <c r="S57" s="112"/>
    </row>
    <row r="58" spans="1:19" x14ac:dyDescent="0.2">
      <c r="A58" s="111" t="s">
        <v>115</v>
      </c>
      <c r="B58" s="111" t="s">
        <v>116</v>
      </c>
      <c r="C58" s="111" t="s">
        <v>114</v>
      </c>
      <c r="D58" s="11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4F0E-D020-EB45-9CCD-7DBAE0A1B563}">
  <dimension ref="A1:B24"/>
  <sheetViews>
    <sheetView workbookViewId="0">
      <selection activeCell="J28" sqref="J28"/>
    </sheetView>
  </sheetViews>
  <sheetFormatPr baseColWidth="10" defaultColWidth="11.6640625" defaultRowHeight="16" x14ac:dyDescent="0.2"/>
  <cols>
    <col min="1" max="1" width="42.83203125" style="72" customWidth="1"/>
    <col min="2" max="16384" width="11.6640625" style="72"/>
  </cols>
  <sheetData>
    <row r="1" spans="1:2" x14ac:dyDescent="0.2">
      <c r="A1" s="162" t="s">
        <v>117</v>
      </c>
      <c r="B1" s="181" t="s">
        <v>518</v>
      </c>
    </row>
    <row r="2" spans="1:2" x14ac:dyDescent="0.2">
      <c r="A2" s="162"/>
      <c r="B2" s="162"/>
    </row>
    <row r="3" spans="1:2" x14ac:dyDescent="0.2">
      <c r="A3" s="182" t="s">
        <v>118</v>
      </c>
      <c r="B3" s="162"/>
    </row>
    <row r="4" spans="1:2" x14ac:dyDescent="0.2">
      <c r="A4" s="183"/>
      <c r="B4" s="162"/>
    </row>
    <row r="5" spans="1:2" x14ac:dyDescent="0.2">
      <c r="A5" s="183" t="s">
        <v>519</v>
      </c>
      <c r="B5" s="162"/>
    </row>
    <row r="6" spans="1:2" x14ac:dyDescent="0.2">
      <c r="A6" s="183" t="s">
        <v>520</v>
      </c>
      <c r="B6" s="162"/>
    </row>
    <row r="7" spans="1:2" x14ac:dyDescent="0.2">
      <c r="A7" s="162"/>
      <c r="B7" s="183" t="s">
        <v>119</v>
      </c>
    </row>
    <row r="8" spans="1:2" x14ac:dyDescent="0.2">
      <c r="A8" s="162"/>
      <c r="B8" s="183" t="s">
        <v>120</v>
      </c>
    </row>
    <row r="9" spans="1:2" x14ac:dyDescent="0.2">
      <c r="A9" s="162"/>
      <c r="B9" s="183" t="s">
        <v>121</v>
      </c>
    </row>
    <row r="10" spans="1:2" x14ac:dyDescent="0.2">
      <c r="A10" s="162"/>
      <c r="B10" s="183" t="s">
        <v>122</v>
      </c>
    </row>
    <row r="11" spans="1:2" x14ac:dyDescent="0.2">
      <c r="A11" s="162"/>
      <c r="B11" s="183" t="s">
        <v>123</v>
      </c>
    </row>
    <row r="12" spans="1:2" x14ac:dyDescent="0.2">
      <c r="A12" s="184"/>
      <c r="B12" s="162"/>
    </row>
    <row r="13" spans="1:2" x14ac:dyDescent="0.2">
      <c r="A13" s="183" t="s">
        <v>521</v>
      </c>
      <c r="B13" s="162"/>
    </row>
    <row r="14" spans="1:2" x14ac:dyDescent="0.2">
      <c r="A14" s="183" t="s">
        <v>522</v>
      </c>
      <c r="B14" s="162"/>
    </row>
    <row r="15" spans="1:2" x14ac:dyDescent="0.2">
      <c r="A15" s="183" t="s">
        <v>124</v>
      </c>
      <c r="B15" s="162"/>
    </row>
    <row r="16" spans="1:2" x14ac:dyDescent="0.2">
      <c r="A16" s="183" t="s">
        <v>523</v>
      </c>
      <c r="B16" s="162"/>
    </row>
    <row r="17" spans="1:2" x14ac:dyDescent="0.2">
      <c r="A17" s="183" t="s">
        <v>524</v>
      </c>
      <c r="B17" s="162"/>
    </row>
    <row r="18" spans="1:2" x14ac:dyDescent="0.2">
      <c r="A18" s="185" t="s">
        <v>525</v>
      </c>
      <c r="B18" s="162"/>
    </row>
    <row r="19" spans="1:2" x14ac:dyDescent="0.2">
      <c r="A19" s="185" t="s">
        <v>526</v>
      </c>
      <c r="B19" s="162"/>
    </row>
    <row r="20" spans="1:2" x14ac:dyDescent="0.2">
      <c r="A20" s="183" t="s">
        <v>527</v>
      </c>
      <c r="B20" s="162"/>
    </row>
    <row r="21" spans="1:2" x14ac:dyDescent="0.2">
      <c r="A21" s="185" t="s">
        <v>528</v>
      </c>
      <c r="B21" s="162"/>
    </row>
    <row r="22" spans="1:2" x14ac:dyDescent="0.2">
      <c r="A22" s="185" t="s">
        <v>529</v>
      </c>
      <c r="B22" s="162"/>
    </row>
    <row r="23" spans="1:2" x14ac:dyDescent="0.2">
      <c r="A23" s="183"/>
      <c r="B23" s="162"/>
    </row>
    <row r="24" spans="1:2" x14ac:dyDescent="0.2">
      <c r="A24" s="181" t="s">
        <v>530</v>
      </c>
      <c r="B24" s="16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E72E-336A-4B4B-89FF-347B44ADABAB}">
  <dimension ref="A1:B17"/>
  <sheetViews>
    <sheetView workbookViewId="0">
      <selection activeCell="C28" sqref="C28"/>
    </sheetView>
  </sheetViews>
  <sheetFormatPr baseColWidth="10" defaultColWidth="9.33203125" defaultRowHeight="16" x14ac:dyDescent="0.2"/>
  <cols>
    <col min="1" max="16384" width="9.33203125" style="72"/>
  </cols>
  <sheetData>
    <row r="1" spans="1:2" x14ac:dyDescent="0.2">
      <c r="A1" s="72" t="s">
        <v>125</v>
      </c>
    </row>
    <row r="3" spans="1:2" x14ac:dyDescent="0.2">
      <c r="A3" s="72" t="s">
        <v>126</v>
      </c>
    </row>
    <row r="4" spans="1:2" x14ac:dyDescent="0.2">
      <c r="A4" s="72" t="s">
        <v>127</v>
      </c>
    </row>
    <row r="5" spans="1:2" x14ac:dyDescent="0.2">
      <c r="A5" s="72" t="s">
        <v>128</v>
      </c>
    </row>
    <row r="6" spans="1:2" x14ac:dyDescent="0.2">
      <c r="A6" s="72" t="s">
        <v>129</v>
      </c>
    </row>
    <row r="7" spans="1:2" x14ac:dyDescent="0.2">
      <c r="A7" s="72" t="s">
        <v>130</v>
      </c>
    </row>
    <row r="8" spans="1:2" x14ac:dyDescent="0.2">
      <c r="B8" s="72" t="s">
        <v>131</v>
      </c>
    </row>
    <row r="9" spans="1:2" x14ac:dyDescent="0.2">
      <c r="A9" s="72" t="s">
        <v>132</v>
      </c>
    </row>
    <row r="10" spans="1:2" x14ac:dyDescent="0.2">
      <c r="A10" s="72" t="s">
        <v>133</v>
      </c>
    </row>
    <row r="11" spans="1:2" x14ac:dyDescent="0.2">
      <c r="A11" s="72" t="s">
        <v>134</v>
      </c>
    </row>
    <row r="12" spans="1:2" x14ac:dyDescent="0.2">
      <c r="A12" s="72" t="s">
        <v>135</v>
      </c>
    </row>
    <row r="13" spans="1:2" x14ac:dyDescent="0.2">
      <c r="A13" s="72" t="s">
        <v>136</v>
      </c>
    </row>
    <row r="14" spans="1:2" x14ac:dyDescent="0.2">
      <c r="A14" s="72" t="s">
        <v>137</v>
      </c>
    </row>
    <row r="16" spans="1:2" x14ac:dyDescent="0.2">
      <c r="A16" s="72" t="s">
        <v>138</v>
      </c>
    </row>
    <row r="17" spans="1:1" x14ac:dyDescent="0.2">
      <c r="A17" s="72" t="s">
        <v>139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7E91-1BF1-464D-AE67-5B48032A8AD8}">
  <dimension ref="A1:H18"/>
  <sheetViews>
    <sheetView workbookViewId="0">
      <selection activeCell="I22" sqref="I22"/>
    </sheetView>
  </sheetViews>
  <sheetFormatPr baseColWidth="10" defaultColWidth="11.5" defaultRowHeight="15" x14ac:dyDescent="0.2"/>
  <sheetData>
    <row r="1" spans="1:8" x14ac:dyDescent="0.2">
      <c r="A1" s="2"/>
      <c r="B1" s="186"/>
      <c r="C1" s="187"/>
      <c r="D1" s="188" t="s">
        <v>140</v>
      </c>
      <c r="E1" s="186"/>
      <c r="F1" s="186"/>
      <c r="G1" s="186"/>
      <c r="H1" s="2"/>
    </row>
    <row r="2" spans="1:8" x14ac:dyDescent="0.2">
      <c r="A2" s="2"/>
      <c r="B2" s="186"/>
      <c r="C2" s="187" t="s">
        <v>94</v>
      </c>
      <c r="D2" s="189"/>
      <c r="E2" s="186"/>
      <c r="F2" s="186"/>
      <c r="G2" s="186"/>
      <c r="H2" s="2"/>
    </row>
    <row r="3" spans="1:8" x14ac:dyDescent="0.2">
      <c r="A3" s="2"/>
      <c r="B3" s="186"/>
      <c r="C3" s="189" t="s">
        <v>531</v>
      </c>
      <c r="D3" s="186" t="s">
        <v>111</v>
      </c>
      <c r="E3" s="186"/>
      <c r="F3" s="186"/>
      <c r="G3" s="186"/>
      <c r="H3" s="2"/>
    </row>
    <row r="4" spans="1:8" x14ac:dyDescent="0.2">
      <c r="A4" s="2"/>
      <c r="B4" s="186"/>
      <c r="C4" s="189" t="s">
        <v>532</v>
      </c>
      <c r="D4" s="186" t="s">
        <v>114</v>
      </c>
      <c r="E4" s="186"/>
      <c r="F4" s="186"/>
      <c r="G4" s="186"/>
      <c r="H4" s="2"/>
    </row>
    <row r="5" spans="1:8" x14ac:dyDescent="0.2">
      <c r="A5" s="2"/>
      <c r="B5" s="186"/>
      <c r="C5" s="189"/>
      <c r="D5" s="186"/>
      <c r="E5" s="186"/>
      <c r="F5" s="186"/>
      <c r="G5" s="186"/>
      <c r="H5" s="2"/>
    </row>
    <row r="6" spans="1:8" x14ac:dyDescent="0.2">
      <c r="A6" s="2"/>
      <c r="B6" s="2"/>
      <c r="C6" s="2"/>
      <c r="D6" s="2"/>
      <c r="E6" s="2"/>
      <c r="F6" s="2"/>
      <c r="G6" s="2"/>
      <c r="H6" s="2"/>
    </row>
    <row r="7" spans="1:8" x14ac:dyDescent="0.2">
      <c r="A7" s="2"/>
      <c r="B7" s="2"/>
      <c r="C7" s="2"/>
      <c r="D7" s="2"/>
      <c r="E7" s="2"/>
      <c r="F7" s="2"/>
      <c r="G7" s="2"/>
      <c r="H7" s="2"/>
    </row>
    <row r="8" spans="1:8" x14ac:dyDescent="0.2">
      <c r="A8" s="6" t="s">
        <v>141</v>
      </c>
      <c r="B8" s="6" t="s">
        <v>142</v>
      </c>
      <c r="C8" s="6" t="s">
        <v>94</v>
      </c>
      <c r="D8" s="6" t="s">
        <v>143</v>
      </c>
      <c r="E8" s="6" t="s">
        <v>140</v>
      </c>
      <c r="F8" s="6" t="s">
        <v>144</v>
      </c>
      <c r="G8" s="6" t="s">
        <v>145</v>
      </c>
      <c r="H8" s="6" t="s">
        <v>146</v>
      </c>
    </row>
    <row r="9" spans="1:8" ht="16" x14ac:dyDescent="0.2">
      <c r="A9" s="62" t="s">
        <v>147</v>
      </c>
      <c r="B9" t="s">
        <v>148</v>
      </c>
      <c r="C9">
        <f>Site1!AT230</f>
        <v>44.249617499778694</v>
      </c>
      <c r="D9" t="str">
        <f>Site1!AU230</f>
        <v>Fair</v>
      </c>
      <c r="E9" t="str">
        <f>Site1!AV230</f>
        <v>Unacceptable; Immediate Restoration is Required</v>
      </c>
      <c r="F9">
        <f>Site1!AW230</f>
        <v>5</v>
      </c>
      <c r="G9" t="str">
        <f>Site1!AX230</f>
        <v>2016-2020</v>
      </c>
      <c r="H9" t="s">
        <v>146</v>
      </c>
    </row>
    <row r="10" spans="1:8" ht="32" x14ac:dyDescent="0.2">
      <c r="A10" s="62" t="s">
        <v>149</v>
      </c>
      <c r="B10" t="s">
        <v>150</v>
      </c>
      <c r="C10">
        <f>Site2!AT97</f>
        <v>53.071072365453141</v>
      </c>
      <c r="D10" t="str">
        <f>Site2!AU97</f>
        <v>Fair</v>
      </c>
      <c r="E10" t="str">
        <f>Site2!AV97</f>
        <v>Unacceptable; Immediate Restoration is Required</v>
      </c>
      <c r="F10">
        <f>Site2!AW97</f>
        <v>5</v>
      </c>
      <c r="G10" t="str">
        <f>Site2!AX97</f>
        <v>2016-2020</v>
      </c>
      <c r="H10" t="s">
        <v>146</v>
      </c>
    </row>
    <row r="11" spans="1:8" ht="32" x14ac:dyDescent="0.2">
      <c r="A11" s="62" t="s">
        <v>151</v>
      </c>
      <c r="B11" t="s">
        <v>152</v>
      </c>
      <c r="C11">
        <f>Site3!AT97</f>
        <v>49.577076965563961</v>
      </c>
      <c r="D11" t="str">
        <f>Site3!AU97</f>
        <v>Fair</v>
      </c>
      <c r="E11" t="str">
        <f>Site3!AV97</f>
        <v>Unacceptable; Immediate Restoration is Required</v>
      </c>
      <c r="F11">
        <f>Site3!AW97</f>
        <v>5</v>
      </c>
      <c r="G11" t="str">
        <f>Site3!AX97</f>
        <v>2016-2020</v>
      </c>
      <c r="H11" t="s">
        <v>146</v>
      </c>
    </row>
    <row r="12" spans="1:8" ht="16" x14ac:dyDescent="0.2">
      <c r="A12" s="62" t="s">
        <v>153</v>
      </c>
      <c r="B12" t="s">
        <v>154</v>
      </c>
      <c r="C12">
        <f>Site4!AT97</f>
        <v>44.178940209329298</v>
      </c>
      <c r="D12" t="str">
        <f>Site4!AU97</f>
        <v>Fair</v>
      </c>
      <c r="E12" t="str">
        <f>Site4!AV97</f>
        <v>Unacceptable; Immediate Restoration is Required</v>
      </c>
      <c r="F12">
        <f>Site4!AW97</f>
        <v>5</v>
      </c>
      <c r="G12" t="str">
        <f>Site4!AX97</f>
        <v>2016-2020</v>
      </c>
      <c r="H12" t="s">
        <v>146</v>
      </c>
    </row>
    <row r="13" spans="1:8" ht="32" x14ac:dyDescent="0.2">
      <c r="A13" s="62" t="s">
        <v>155</v>
      </c>
      <c r="B13" t="s">
        <v>156</v>
      </c>
      <c r="C13">
        <f>Site5!AT97</f>
        <v>35.354851522920868</v>
      </c>
      <c r="D13" t="str">
        <f>Site5!AU97</f>
        <v>Fair</v>
      </c>
      <c r="E13" t="str">
        <f>Site5!AV97</f>
        <v>Unacceptable; Immediate Restoration is Required</v>
      </c>
      <c r="F13">
        <f>Site5!AW97</f>
        <v>5</v>
      </c>
      <c r="G13" t="str">
        <f>Site5!AX97</f>
        <v>2016-2020</v>
      </c>
      <c r="H13" t="s">
        <v>146</v>
      </c>
    </row>
    <row r="14" spans="1:8" ht="16" x14ac:dyDescent="0.2">
      <c r="A14" s="62" t="s">
        <v>157</v>
      </c>
      <c r="B14" t="s">
        <v>158</v>
      </c>
      <c r="C14">
        <f>+Site6!AT97</f>
        <v>72.429179057989643</v>
      </c>
      <c r="D14" t="str">
        <f>+Site6!AU97</f>
        <v>Excellent</v>
      </c>
      <c r="E14" t="str">
        <f>+Site6!AV97</f>
        <v>Acceptable; Ongoing Protection is Required</v>
      </c>
      <c r="F14">
        <f>+Site6!AW97</f>
        <v>5</v>
      </c>
      <c r="G14" t="str">
        <f>+Site6!AX97</f>
        <v>2016-2020</v>
      </c>
      <c r="H14" t="s">
        <v>146</v>
      </c>
    </row>
    <row r="15" spans="1:8" ht="16" x14ac:dyDescent="0.2">
      <c r="A15" s="62" t="s">
        <v>159</v>
      </c>
      <c r="B15" t="s">
        <v>160</v>
      </c>
      <c r="C15">
        <f>Site7!AT97</f>
        <v>21.746497010919875</v>
      </c>
      <c r="D15" t="str">
        <f>Site7!AU97</f>
        <v>Poor</v>
      </c>
      <c r="E15" t="str">
        <f>Site7!AV97</f>
        <v>Unacceptable; Immediate Restoration is Required</v>
      </c>
      <c r="F15">
        <f>Site7!AW97</f>
        <v>5</v>
      </c>
      <c r="G15" t="str">
        <f>Site7!AX97</f>
        <v>2016-2020</v>
      </c>
      <c r="H15" t="str">
        <f>Site7!AY97</f>
        <v>QC</v>
      </c>
    </row>
    <row r="16" spans="1:8" ht="16" x14ac:dyDescent="0.2">
      <c r="A16" s="62" t="s">
        <v>161</v>
      </c>
      <c r="B16" t="s">
        <v>162</v>
      </c>
      <c r="C16">
        <f>Site8!AT97</f>
        <v>47.832749320234541</v>
      </c>
      <c r="D16" t="str">
        <f>Site8!AU97</f>
        <v>Fair</v>
      </c>
      <c r="E16" t="str">
        <f>Site8!AV97</f>
        <v>Unacceptable; Immediate Restoration is Required</v>
      </c>
      <c r="F16">
        <f>Site8!AW97</f>
        <v>5</v>
      </c>
      <c r="G16" t="str">
        <f>Site8!AX97</f>
        <v>2016-2020</v>
      </c>
      <c r="H16" t="str">
        <f>Site8!AY97</f>
        <v>QC</v>
      </c>
    </row>
    <row r="17" spans="1:8" ht="32" x14ac:dyDescent="0.2">
      <c r="A17" s="62" t="s">
        <v>163</v>
      </c>
      <c r="B17" t="s">
        <v>164</v>
      </c>
      <c r="C17">
        <f>Site9!AT97</f>
        <v>75.041738391002724</v>
      </c>
      <c r="D17" t="str">
        <f>Site9!AU97</f>
        <v>Excellent</v>
      </c>
      <c r="E17" t="str">
        <f>Site9!AV97</f>
        <v>Acceptable; Ongoing Protection is Required</v>
      </c>
      <c r="F17">
        <f>Site9!AW97</f>
        <v>5</v>
      </c>
      <c r="G17" t="str">
        <f>Site9!AX97</f>
        <v>2016-2020</v>
      </c>
      <c r="H17" t="str">
        <f>Site9!AY97</f>
        <v>QC</v>
      </c>
    </row>
    <row r="18" spans="1:8" x14ac:dyDescent="0.2">
      <c r="B18" t="s">
        <v>165</v>
      </c>
      <c r="C18">
        <f>Site10!AT97</f>
        <v>59.703930430653045</v>
      </c>
      <c r="D18" t="str">
        <f>Site10!AU97</f>
        <v>Fair</v>
      </c>
      <c r="E18" t="str">
        <f>Site10!AV97</f>
        <v>Unacceptable; Immediate Restoration is Required</v>
      </c>
      <c r="F18">
        <f>Site10!AW97</f>
        <v>5</v>
      </c>
      <c r="G18" t="str">
        <f>Site10!AX97</f>
        <v>2016-2020</v>
      </c>
      <c r="H18" t="str">
        <f>Site10!AY97</f>
        <v>QC</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1885-0589-7F43-92C5-F838B254CAB9}">
  <dimension ref="A1:E11"/>
  <sheetViews>
    <sheetView workbookViewId="0">
      <selection activeCell="B11" sqref="B11"/>
    </sheetView>
  </sheetViews>
  <sheetFormatPr baseColWidth="10" defaultColWidth="11.5" defaultRowHeight="15" x14ac:dyDescent="0.2"/>
  <cols>
    <col min="1" max="1" width="5.33203125" bestFit="1" customWidth="1"/>
    <col min="2" max="2" width="15" customWidth="1"/>
    <col min="3" max="3" width="12" bestFit="1" customWidth="1"/>
    <col min="4" max="4" width="12.1640625" bestFit="1" customWidth="1"/>
  </cols>
  <sheetData>
    <row r="1" spans="1:5" x14ac:dyDescent="0.2">
      <c r="A1" s="163" t="s">
        <v>142</v>
      </c>
      <c r="B1" s="163" t="s">
        <v>141</v>
      </c>
      <c r="C1" s="163" t="s">
        <v>166</v>
      </c>
      <c r="D1" s="163" t="s">
        <v>167</v>
      </c>
      <c r="E1" s="163" t="s">
        <v>94</v>
      </c>
    </row>
    <row r="2" spans="1:5" ht="15" customHeight="1" x14ac:dyDescent="0.2">
      <c r="A2" s="147" t="s">
        <v>168</v>
      </c>
      <c r="B2" s="148" t="s">
        <v>169</v>
      </c>
      <c r="C2" s="149" t="s">
        <v>170</v>
      </c>
      <c r="D2" s="149">
        <v>-70.535009000000002</v>
      </c>
      <c r="E2" s="150"/>
    </row>
    <row r="3" spans="1:5" ht="15" customHeight="1" x14ac:dyDescent="0.2">
      <c r="A3" s="147" t="s">
        <v>171</v>
      </c>
      <c r="B3" s="148" t="s">
        <v>172</v>
      </c>
      <c r="C3" s="149" t="s">
        <v>173</v>
      </c>
      <c r="D3" s="149">
        <v>-70.519703000000007</v>
      </c>
      <c r="E3" s="150"/>
    </row>
    <row r="4" spans="1:5" ht="15" customHeight="1" x14ac:dyDescent="0.2">
      <c r="A4" s="147" t="s">
        <v>174</v>
      </c>
      <c r="B4" s="148" t="s">
        <v>175</v>
      </c>
      <c r="C4" s="149" t="s">
        <v>176</v>
      </c>
      <c r="D4" s="149">
        <v>-70.511032999999998</v>
      </c>
      <c r="E4" s="150"/>
    </row>
    <row r="5" spans="1:5" ht="15" customHeight="1" x14ac:dyDescent="0.2">
      <c r="A5" s="147" t="s">
        <v>177</v>
      </c>
      <c r="B5" s="148" t="s">
        <v>178</v>
      </c>
      <c r="C5" s="149" t="s">
        <v>179</v>
      </c>
      <c r="D5" s="149">
        <v>-70.495643999999999</v>
      </c>
      <c r="E5" s="150"/>
    </row>
    <row r="6" spans="1:5" ht="15" customHeight="1" x14ac:dyDescent="0.2">
      <c r="A6" s="147" t="s">
        <v>180</v>
      </c>
      <c r="B6" s="148" t="s">
        <v>181</v>
      </c>
      <c r="C6" s="149" t="s">
        <v>182</v>
      </c>
      <c r="D6" s="149">
        <v>-70.513863000000001</v>
      </c>
      <c r="E6" s="150"/>
    </row>
    <row r="7" spans="1:5" ht="15" customHeight="1" x14ac:dyDescent="0.2">
      <c r="A7" s="147" t="s">
        <v>183</v>
      </c>
      <c r="B7" s="148" t="s">
        <v>184</v>
      </c>
      <c r="C7" s="149" t="s">
        <v>185</v>
      </c>
      <c r="D7" s="149">
        <v>-70.54862</v>
      </c>
      <c r="E7" s="150"/>
    </row>
    <row r="8" spans="1:5" ht="15" customHeight="1" x14ac:dyDescent="0.2">
      <c r="A8" s="147" t="s">
        <v>186</v>
      </c>
      <c r="B8" s="148" t="s">
        <v>187</v>
      </c>
      <c r="C8" s="149" t="s">
        <v>188</v>
      </c>
      <c r="D8" s="149">
        <v>-70.530300999999994</v>
      </c>
      <c r="E8" s="150"/>
    </row>
    <row r="9" spans="1:5" ht="15" customHeight="1" x14ac:dyDescent="0.2">
      <c r="A9" s="147" t="s">
        <v>189</v>
      </c>
      <c r="B9" s="148" t="s">
        <v>190</v>
      </c>
      <c r="C9" s="149" t="s">
        <v>191</v>
      </c>
      <c r="D9" s="149">
        <v>-70.544132000000005</v>
      </c>
      <c r="E9" s="150"/>
    </row>
    <row r="10" spans="1:5" ht="15" customHeight="1" x14ac:dyDescent="0.2">
      <c r="A10" s="147" t="s">
        <v>192</v>
      </c>
      <c r="B10" s="148" t="s">
        <v>193</v>
      </c>
      <c r="C10" s="149" t="s">
        <v>194</v>
      </c>
      <c r="D10" s="149">
        <v>-70.528407999999999</v>
      </c>
      <c r="E10" s="150"/>
    </row>
    <row r="11" spans="1:5" ht="15" customHeight="1" x14ac:dyDescent="0.2">
      <c r="A11" s="151">
        <v>10</v>
      </c>
      <c r="B11" s="152"/>
      <c r="C11" s="150">
        <v>41.568707060000001</v>
      </c>
      <c r="D11" s="150">
        <v>-70.521790379999999</v>
      </c>
      <c r="E11" s="1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AE79-4F99-8248-93BD-A7A5C23E88F3}">
  <dimension ref="A1:AZ97"/>
  <sheetViews>
    <sheetView zoomScale="61" workbookViewId="0">
      <selection activeCell="N16" sqref="N16"/>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64"/>
      <c r="B7" s="164"/>
      <c r="C7" s="164"/>
      <c r="D7" s="164"/>
      <c r="E7" s="165"/>
      <c r="F7" s="165"/>
      <c r="G7" s="165"/>
      <c r="H7" s="166"/>
      <c r="I7" s="167"/>
      <c r="J7" s="168"/>
      <c r="K7" s="167"/>
      <c r="L7" s="166"/>
      <c r="M7" s="167"/>
      <c r="N7" s="167"/>
      <c r="O7" s="167"/>
      <c r="P7" s="27"/>
      <c r="Q7" s="27"/>
      <c r="R7" s="27"/>
      <c r="S7" s="27"/>
      <c r="T7" s="27"/>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64"/>
      <c r="B8" s="164"/>
      <c r="C8" s="164"/>
      <c r="D8" s="164"/>
      <c r="E8" s="165"/>
      <c r="F8" s="165"/>
      <c r="G8" s="165"/>
      <c r="H8" s="166"/>
      <c r="I8" s="169"/>
      <c r="J8" s="168"/>
      <c r="K8" s="169"/>
      <c r="L8" s="166"/>
      <c r="M8" s="169"/>
      <c r="N8" s="169"/>
      <c r="O8" s="169"/>
      <c r="P8" s="27"/>
      <c r="Q8" s="27"/>
      <c r="R8" s="27"/>
      <c r="S8" s="27"/>
      <c r="T8" s="27"/>
      <c r="U8" s="27"/>
      <c r="V8" s="27" t="str">
        <f t="shared" ref="V8:V19" si="0">IF(C8&lt;6," ",IF(C8&lt;=9,E8, IF(C8&gt;=10," ")))</f>
        <v xml:space="preserve"> </v>
      </c>
      <c r="W8" s="8" t="str">
        <f t="shared" ref="W8:W19" si="1">IF(V8=" ", " ", IF(V8&gt;0, V8+273.15))</f>
        <v xml:space="preserve"> </v>
      </c>
      <c r="X8" s="27" t="str">
        <f t="shared" ref="X8:X19" si="2">IF(C8&lt;6," ",IF(C8&lt;=9,F8, IF(C8&gt;=10," ")))</f>
        <v xml:space="preserve"> </v>
      </c>
      <c r="Y8" s="27" t="str">
        <f t="shared" ref="Y8:Y19" si="3">IF(C8&lt;6," ",IF(C8&lt;=9,H8, IF(C8&gt;=10," ")))</f>
        <v xml:space="preserve"> </v>
      </c>
      <c r="Z8" s="35" t="str">
        <f t="shared" ref="Z8:Z19" si="4">IF(V8=" "," ",IF(V8&gt;0,EXP(-173.4292+249.6339*100/W8+143.3483*LN(+W8/100)-21.8492*W8/100+X8*(-0.033096+0.014259*W8/100-0.0017*(W8/100)^2))*1.4276))</f>
        <v xml:space="preserve"> </v>
      </c>
      <c r="AA8" s="8" t="str">
        <f t="shared" ref="AA8:AA19" si="5">IF(V8=" "," ",IF(V8&gt;0,Y8/Z8))</f>
        <v xml:space="preserve"> </v>
      </c>
      <c r="AB8" s="36" t="str">
        <f t="shared" ref="AB8:AB19" si="6">IF(C8&lt;6," ",IF(C8&lt;=9,I8, IF(C8&gt;=10," ")))</f>
        <v xml:space="preserve"> </v>
      </c>
      <c r="AC8" s="36" t="str">
        <f t="shared" ref="AC8:AC19" si="7">IF(C8&lt;6," ",IF(C8&lt;=9,M8, IF(C8&gt;=10," ")))</f>
        <v xml:space="preserve"> </v>
      </c>
      <c r="AD8" s="36" t="str">
        <f t="shared" ref="AD8:AD19" si="8">IF(C8&lt;6," ",IF(C8&lt;=9,L8, IF(C8&gt;=10," ")))</f>
        <v xml:space="preserve"> </v>
      </c>
      <c r="AE8" s="8" t="str">
        <f t="shared" ref="AE8:AE19" si="9">IF(V8=" "," ",IF(V8&gt;0,SUM(AC8:AD8)))</f>
        <v xml:space="preserve"> </v>
      </c>
      <c r="AF8" s="36" t="str">
        <f t="shared" ref="AF8:AF19" si="10">IF(C8&lt;6," ",IF(C8&lt;=9,J8, IF(C8&gt;=10," ")))</f>
        <v xml:space="preserve"> </v>
      </c>
      <c r="AG8" s="36" t="str">
        <f t="shared" ref="AG8:AG19" si="11">IF(C8&lt;6," ",IF(C8&lt;=9,K8, IF(C8&gt;=10," ")))</f>
        <v xml:space="preserve"> </v>
      </c>
      <c r="AH8" s="8" t="str">
        <f t="shared" ref="AH8:AH19" si="12">IF(V8=" ", " ", IF(V8&gt;0, SUM(AF8:AG8)))</f>
        <v xml:space="preserve"> </v>
      </c>
      <c r="AI8" s="37" t="str">
        <f t="shared" ref="AI8:AI19" si="13">IF(C8&lt;6," ",IF(C8&lt;=9,P8, IF(C8&gt;=10," ")))</f>
        <v xml:space="preserve"> </v>
      </c>
      <c r="AJ8" s="38" t="str">
        <f t="shared" ref="AJ8:AJ19" si="14">IF(V8=" ", " ", IF(V8&gt;0, AI8-AE8))</f>
        <v xml:space="preserve"> </v>
      </c>
      <c r="AK8" s="27"/>
      <c r="AL8" s="27"/>
      <c r="AM8" s="27"/>
      <c r="AN8" s="27"/>
      <c r="AO8" s="27"/>
      <c r="AP8" s="27"/>
      <c r="AQ8" s="27"/>
      <c r="AR8" s="27"/>
      <c r="AS8" s="27"/>
      <c r="AT8" s="27"/>
      <c r="AU8" s="27"/>
      <c r="AV8" s="27"/>
      <c r="AW8" s="27"/>
      <c r="AX8" s="27"/>
      <c r="AY8" s="27"/>
    </row>
    <row r="9" spans="1:52" ht="16" x14ac:dyDescent="0.2">
      <c r="A9" s="164"/>
      <c r="B9" s="164"/>
      <c r="C9" s="164"/>
      <c r="D9" s="164"/>
      <c r="E9" s="165"/>
      <c r="F9" s="165"/>
      <c r="G9" s="165"/>
      <c r="H9" s="166"/>
      <c r="I9" s="167"/>
      <c r="J9" s="168"/>
      <c r="K9" s="167"/>
      <c r="L9" s="166"/>
      <c r="M9" s="167"/>
      <c r="N9" s="167"/>
      <c r="O9" s="167"/>
      <c r="P9" s="27"/>
      <c r="Q9" s="27"/>
      <c r="R9" s="27"/>
      <c r="S9" s="27"/>
      <c r="T9" s="27"/>
      <c r="U9" s="27"/>
      <c r="V9" s="27" t="str">
        <f t="shared" si="0"/>
        <v xml:space="preserve"> </v>
      </c>
      <c r="W9" s="8" t="str">
        <f t="shared" si="1"/>
        <v xml:space="preserve"> </v>
      </c>
      <c r="X9" s="27" t="str">
        <f t="shared" si="2"/>
        <v xml:space="preserve"> </v>
      </c>
      <c r="Y9" s="27" t="str">
        <f t="shared" si="3"/>
        <v xml:space="preserve"> </v>
      </c>
      <c r="Z9" s="35" t="str">
        <f t="shared" si="4"/>
        <v xml:space="preserve"> </v>
      </c>
      <c r="AA9" s="8" t="str">
        <f t="shared" si="5"/>
        <v xml:space="preserve"> </v>
      </c>
      <c r="AB9" s="36" t="str">
        <f t="shared" si="6"/>
        <v xml:space="preserve"> </v>
      </c>
      <c r="AC9" s="36" t="str">
        <f t="shared" si="7"/>
        <v xml:space="preserve"> </v>
      </c>
      <c r="AD9" s="36" t="str">
        <f t="shared" si="8"/>
        <v xml:space="preserve"> </v>
      </c>
      <c r="AE9" s="8" t="str">
        <f t="shared" si="9"/>
        <v xml:space="preserve"> </v>
      </c>
      <c r="AF9" s="36" t="str">
        <f t="shared" si="10"/>
        <v xml:space="preserve"> </v>
      </c>
      <c r="AG9" s="36" t="str">
        <f t="shared" si="11"/>
        <v xml:space="preserve"> </v>
      </c>
      <c r="AH9" s="8" t="str">
        <f t="shared" si="12"/>
        <v xml:space="preserve"> </v>
      </c>
      <c r="AI9" s="37" t="str">
        <f t="shared" si="13"/>
        <v xml:space="preserve"> </v>
      </c>
      <c r="AJ9" s="38" t="str">
        <f t="shared" si="14"/>
        <v xml:space="preserve"> </v>
      </c>
      <c r="AL9" s="27"/>
      <c r="AM9" s="27"/>
      <c r="AN9" s="27"/>
      <c r="AO9" s="27"/>
      <c r="AP9" s="27"/>
      <c r="AQ9" s="39" t="s">
        <v>221</v>
      </c>
      <c r="AR9" s="40"/>
      <c r="AS9" s="40"/>
      <c r="AT9" s="40"/>
      <c r="AU9" s="40"/>
      <c r="AV9" s="40"/>
      <c r="AW9" s="40"/>
      <c r="AX9" s="40"/>
      <c r="AY9" s="40"/>
      <c r="AZ9" s="19"/>
    </row>
    <row r="10" spans="1:52" ht="16" x14ac:dyDescent="0.2">
      <c r="A10" s="164"/>
      <c r="B10" s="164"/>
      <c r="C10" s="164"/>
      <c r="D10" s="164"/>
      <c r="E10" s="165"/>
      <c r="F10" s="165"/>
      <c r="G10" s="165"/>
      <c r="H10" s="166"/>
      <c r="I10" s="169"/>
      <c r="J10" s="168"/>
      <c r="K10" s="169"/>
      <c r="L10" s="166"/>
      <c r="M10" s="169"/>
      <c r="N10" s="169"/>
      <c r="O10" s="169"/>
      <c r="P10" s="27"/>
      <c r="Q10" s="27"/>
      <c r="R10" s="27"/>
      <c r="S10" s="27"/>
      <c r="T10" s="27"/>
      <c r="U10" s="27"/>
      <c r="V10" s="27" t="str">
        <f t="shared" si="0"/>
        <v xml:space="preserve"> </v>
      </c>
      <c r="W10" s="8" t="str">
        <f t="shared" si="1"/>
        <v xml:space="preserve"> </v>
      </c>
      <c r="X10" s="27" t="str">
        <f t="shared" si="2"/>
        <v xml:space="preserve"> </v>
      </c>
      <c r="Y10" s="27" t="str">
        <f t="shared" si="3"/>
        <v xml:space="preserve"> </v>
      </c>
      <c r="Z10" s="35" t="str">
        <f t="shared" si="4"/>
        <v xml:space="preserve"> </v>
      </c>
      <c r="AA10" s="8" t="str">
        <f t="shared" si="5"/>
        <v xml:space="preserve"> </v>
      </c>
      <c r="AB10" s="36" t="str">
        <f t="shared" si="6"/>
        <v xml:space="preserve"> </v>
      </c>
      <c r="AC10" s="36" t="str">
        <f t="shared" si="7"/>
        <v xml:space="preserve"> </v>
      </c>
      <c r="AD10" s="36" t="str">
        <f t="shared" si="8"/>
        <v xml:space="preserve"> </v>
      </c>
      <c r="AE10" s="8" t="str">
        <f t="shared" si="9"/>
        <v xml:space="preserve"> </v>
      </c>
      <c r="AF10" s="36" t="str">
        <f t="shared" si="10"/>
        <v xml:space="preserve"> </v>
      </c>
      <c r="AG10" s="36" t="str">
        <f t="shared" si="11"/>
        <v xml:space="preserve"> </v>
      </c>
      <c r="AH10" s="8" t="str">
        <f t="shared" si="12"/>
        <v xml:space="preserve"> </v>
      </c>
      <c r="AI10" s="37" t="str">
        <f t="shared" si="13"/>
        <v xml:space="preserve"> </v>
      </c>
      <c r="AJ10" s="38" t="str">
        <f t="shared" si="14"/>
        <v xml:space="preserve"> </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64"/>
      <c r="B11" s="164"/>
      <c r="C11" s="164"/>
      <c r="D11" s="164"/>
      <c r="E11" s="165"/>
      <c r="F11" s="165"/>
      <c r="G11" s="165"/>
      <c r="H11" s="166"/>
      <c r="I11" s="167"/>
      <c r="J11" s="168"/>
      <c r="K11" s="167"/>
      <c r="L11" s="166"/>
      <c r="M11" s="167"/>
      <c r="N11" s="167"/>
      <c r="O11" s="167"/>
      <c r="P11" s="27"/>
      <c r="Q11" s="27"/>
      <c r="R11" s="27"/>
      <c r="S11" s="27"/>
      <c r="T11" s="27"/>
      <c r="U11" s="27"/>
      <c r="V11" s="27" t="str">
        <f t="shared" si="0"/>
        <v xml:space="preserve"> </v>
      </c>
      <c r="W11" s="8" t="str">
        <f t="shared" si="1"/>
        <v xml:space="preserve"> </v>
      </c>
      <c r="X11" s="27" t="str">
        <f t="shared" si="2"/>
        <v xml:space="preserve"> </v>
      </c>
      <c r="Y11" s="27" t="str">
        <f t="shared" si="3"/>
        <v xml:space="preserve"> </v>
      </c>
      <c r="Z11" s="35" t="str">
        <f t="shared" si="4"/>
        <v xml:space="preserve"> </v>
      </c>
      <c r="AA11" s="8" t="str">
        <f t="shared" si="5"/>
        <v xml:space="preserve"> </v>
      </c>
      <c r="AB11" s="36" t="str">
        <f t="shared" si="6"/>
        <v xml:space="preserve"> </v>
      </c>
      <c r="AC11" s="36" t="str">
        <f t="shared" si="7"/>
        <v xml:space="preserve"> </v>
      </c>
      <c r="AD11" s="36" t="str">
        <f t="shared" si="8"/>
        <v xml:space="preserve"> </v>
      </c>
      <c r="AE11" s="8" t="str">
        <f t="shared" si="9"/>
        <v xml:space="preserve"> </v>
      </c>
      <c r="AF11" s="36" t="str">
        <f t="shared" si="10"/>
        <v xml:space="preserve"> </v>
      </c>
      <c r="AG11" s="36" t="str">
        <f t="shared" si="11"/>
        <v xml:space="preserve"> </v>
      </c>
      <c r="AH11" s="8" t="str">
        <f t="shared" si="12"/>
        <v xml:space="preserve"> </v>
      </c>
      <c r="AI11" s="37" t="str">
        <f t="shared" si="13"/>
        <v xml:space="preserve"> </v>
      </c>
      <c r="AJ11" s="38" t="str">
        <f t="shared" si="14"/>
        <v xml:space="preserve"> </v>
      </c>
      <c r="AL11" s="43" t="s">
        <v>222</v>
      </c>
      <c r="AQ11" s="44" t="s">
        <v>1</v>
      </c>
      <c r="AR11" s="41"/>
      <c r="AS11" s="41"/>
      <c r="AT11" s="41"/>
      <c r="AU11" s="41"/>
      <c r="AV11" s="41"/>
      <c r="AW11" s="45"/>
      <c r="AX11" s="40"/>
      <c r="AY11" s="40"/>
      <c r="AZ11" s="19"/>
    </row>
    <row r="12" spans="1:52" ht="18" x14ac:dyDescent="0.25">
      <c r="A12" s="164"/>
      <c r="B12" s="164"/>
      <c r="C12" s="164"/>
      <c r="D12" s="164"/>
      <c r="E12" s="165"/>
      <c r="F12" s="165"/>
      <c r="G12" s="165"/>
      <c r="H12" s="166"/>
      <c r="I12" s="169"/>
      <c r="J12" s="168"/>
      <c r="K12" s="169"/>
      <c r="L12" s="166"/>
      <c r="M12" s="169"/>
      <c r="N12" s="169"/>
      <c r="P12" s="27"/>
      <c r="Q12" s="27"/>
      <c r="R12" s="27"/>
      <c r="S12" s="27"/>
      <c r="T12" s="27"/>
      <c r="U12" s="27"/>
      <c r="V12" s="27" t="str">
        <f t="shared" si="0"/>
        <v xml:space="preserve"> </v>
      </c>
      <c r="W12" s="8" t="str">
        <f t="shared" si="1"/>
        <v xml:space="preserve"> </v>
      </c>
      <c r="X12" s="27" t="str">
        <f t="shared" si="2"/>
        <v xml:space="preserve"> </v>
      </c>
      <c r="Y12" s="27" t="str">
        <f t="shared" si="3"/>
        <v xml:space="preserve"> </v>
      </c>
      <c r="Z12" s="35" t="str">
        <f t="shared" si="4"/>
        <v xml:space="preserve"> </v>
      </c>
      <c r="AA12" s="8" t="str">
        <f t="shared" si="5"/>
        <v xml:space="preserve"> </v>
      </c>
      <c r="AB12" s="36" t="str">
        <f t="shared" si="6"/>
        <v xml:space="preserve"> </v>
      </c>
      <c r="AC12" s="36" t="str">
        <f t="shared" si="7"/>
        <v xml:space="preserve"> </v>
      </c>
      <c r="AD12" s="36" t="str">
        <f t="shared" si="8"/>
        <v xml:space="preserve"> </v>
      </c>
      <c r="AE12" s="8" t="str">
        <f t="shared" si="9"/>
        <v xml:space="preserve"> </v>
      </c>
      <c r="AF12" s="36" t="str">
        <f t="shared" si="10"/>
        <v xml:space="preserve"> </v>
      </c>
      <c r="AG12" s="36" t="str">
        <f t="shared" si="11"/>
        <v xml:space="preserve"> </v>
      </c>
      <c r="AH12" s="8" t="str">
        <f t="shared" si="12"/>
        <v xml:space="preserve"> </v>
      </c>
      <c r="AI12" s="37" t="str">
        <f t="shared" si="13"/>
        <v xml:space="preserve"> </v>
      </c>
      <c r="AJ12" s="38" t="str">
        <f t="shared" si="14"/>
        <v xml:space="preserve"> </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27"/>
      <c r="B13" s="27"/>
      <c r="C13" s="27"/>
      <c r="D13" s="50"/>
      <c r="E13" s="51"/>
      <c r="F13" s="52"/>
      <c r="G13" s="27"/>
      <c r="H13" s="27"/>
      <c r="I13" s="27"/>
      <c r="J13" s="27"/>
      <c r="K13" s="27"/>
      <c r="L13" s="27"/>
      <c r="M13" s="27"/>
      <c r="N13" s="27"/>
      <c r="O13" s="27"/>
      <c r="P13" s="27"/>
      <c r="Q13" s="27"/>
      <c r="R13" s="27"/>
      <c r="S13" s="27"/>
      <c r="T13" s="27"/>
      <c r="U13" s="27"/>
      <c r="V13" s="27" t="str">
        <f t="shared" si="0"/>
        <v xml:space="preserve"> </v>
      </c>
      <c r="W13" s="8" t="str">
        <f t="shared" si="1"/>
        <v xml:space="preserve"> </v>
      </c>
      <c r="X13" s="27" t="str">
        <f t="shared" si="2"/>
        <v xml:space="preserve"> </v>
      </c>
      <c r="Y13" s="27" t="str">
        <f t="shared" si="3"/>
        <v xml:space="preserve"> </v>
      </c>
      <c r="Z13" s="35" t="str">
        <f t="shared" si="4"/>
        <v xml:space="preserve"> </v>
      </c>
      <c r="AA13" s="8" t="str">
        <f t="shared" si="5"/>
        <v xml:space="preserve"> </v>
      </c>
      <c r="AB13" s="36" t="str">
        <f t="shared" si="6"/>
        <v xml:space="preserve"> </v>
      </c>
      <c r="AC13" s="36" t="str">
        <f t="shared" si="7"/>
        <v xml:space="preserve"> </v>
      </c>
      <c r="AD13" s="36" t="str">
        <f t="shared" si="8"/>
        <v xml:space="preserve"> </v>
      </c>
      <c r="AE13" s="8" t="str">
        <f t="shared" si="9"/>
        <v xml:space="preserve"> </v>
      </c>
      <c r="AF13" s="36" t="str">
        <f t="shared" si="10"/>
        <v xml:space="preserve"> </v>
      </c>
      <c r="AG13" s="36" t="str">
        <f t="shared" si="11"/>
        <v xml:space="preserve"> </v>
      </c>
      <c r="AH13" s="8" t="str">
        <f t="shared" si="12"/>
        <v xml:space="preserve"> </v>
      </c>
      <c r="AI13" s="37" t="str">
        <f t="shared" si="13"/>
        <v xml:space="preserve"> </v>
      </c>
      <c r="AJ13" s="38" t="str">
        <f t="shared" si="14"/>
        <v xml:space="preserve"> </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27"/>
      <c r="B14" s="27"/>
      <c r="C14" s="27"/>
      <c r="D14" s="50"/>
      <c r="E14" s="51"/>
      <c r="F14" s="52"/>
      <c r="G14" s="27"/>
      <c r="H14" s="27"/>
      <c r="I14" s="27"/>
      <c r="J14" s="27"/>
      <c r="K14" s="27"/>
      <c r="L14" s="27"/>
      <c r="M14" s="27"/>
      <c r="N14" s="27"/>
      <c r="O14" s="27"/>
      <c r="P14" s="27"/>
      <c r="Q14" s="27"/>
      <c r="R14" s="27"/>
      <c r="S14" s="27"/>
      <c r="T14" s="27"/>
      <c r="U14" s="27"/>
      <c r="V14" s="27" t="str">
        <f t="shared" si="0"/>
        <v xml:space="preserve"> </v>
      </c>
      <c r="W14" s="8" t="str">
        <f t="shared" si="1"/>
        <v xml:space="preserve"> </v>
      </c>
      <c r="X14" s="27" t="str">
        <f t="shared" si="2"/>
        <v xml:space="preserve"> </v>
      </c>
      <c r="Y14" s="27" t="str">
        <f t="shared" si="3"/>
        <v xml:space="preserve"> </v>
      </c>
      <c r="Z14" s="35" t="str">
        <f t="shared" si="4"/>
        <v xml:space="preserve"> </v>
      </c>
      <c r="AA14" s="8" t="str">
        <f t="shared" si="5"/>
        <v xml:space="preserve"> </v>
      </c>
      <c r="AB14" s="36" t="str">
        <f t="shared" si="6"/>
        <v xml:space="preserve"> </v>
      </c>
      <c r="AC14" s="36" t="str">
        <f t="shared" si="7"/>
        <v xml:space="preserve"> </v>
      </c>
      <c r="AD14" s="36" t="str">
        <f t="shared" si="8"/>
        <v xml:space="preserve"> </v>
      </c>
      <c r="AE14" s="8" t="str">
        <f t="shared" si="9"/>
        <v xml:space="preserve"> </v>
      </c>
      <c r="AF14" s="36" t="str">
        <f t="shared" si="10"/>
        <v xml:space="preserve"> </v>
      </c>
      <c r="AG14" s="36" t="str">
        <f t="shared" si="11"/>
        <v xml:space="preserve"> </v>
      </c>
      <c r="AH14" s="8" t="str">
        <f t="shared" si="12"/>
        <v xml:space="preserve"> </v>
      </c>
      <c r="AI14" s="37" t="str">
        <f t="shared" si="13"/>
        <v xml:space="preserve"> </v>
      </c>
      <c r="AJ14" s="38" t="str">
        <f t="shared" si="14"/>
        <v xml:space="preserve"> </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27"/>
      <c r="B15" s="27"/>
      <c r="C15" s="27"/>
      <c r="D15" s="50"/>
      <c r="E15" s="51"/>
      <c r="F15" s="52"/>
      <c r="G15" s="27"/>
      <c r="H15" s="27"/>
      <c r="I15" s="27"/>
      <c r="J15" s="27"/>
      <c r="K15" s="27"/>
      <c r="L15" s="27"/>
      <c r="M15" s="27"/>
      <c r="N15" s="27"/>
      <c r="O15" s="27"/>
      <c r="P15" s="27"/>
      <c r="Q15" s="27"/>
      <c r="R15" s="27"/>
      <c r="S15" s="27"/>
      <c r="T15" s="27"/>
      <c r="U15" s="27"/>
      <c r="V15" s="27" t="str">
        <f t="shared" si="0"/>
        <v xml:space="preserve"> </v>
      </c>
      <c r="W15" s="8" t="str">
        <f t="shared" si="1"/>
        <v xml:space="preserve"> </v>
      </c>
      <c r="X15" s="27" t="str">
        <f t="shared" si="2"/>
        <v xml:space="preserve"> </v>
      </c>
      <c r="Y15" s="27" t="str">
        <f t="shared" si="3"/>
        <v xml:space="preserve"> </v>
      </c>
      <c r="Z15" s="35" t="str">
        <f t="shared" si="4"/>
        <v xml:space="preserve"> </v>
      </c>
      <c r="AA15" s="8" t="str">
        <f t="shared" si="5"/>
        <v xml:space="preserve"> </v>
      </c>
      <c r="AB15" s="36" t="str">
        <f t="shared" si="6"/>
        <v xml:space="preserve"> </v>
      </c>
      <c r="AC15" s="36" t="str">
        <f t="shared" si="7"/>
        <v xml:space="preserve"> </v>
      </c>
      <c r="AD15" s="36" t="str">
        <f t="shared" si="8"/>
        <v xml:space="preserve"> </v>
      </c>
      <c r="AE15" s="8" t="str">
        <f t="shared" si="9"/>
        <v xml:space="preserve"> </v>
      </c>
      <c r="AF15" s="36" t="str">
        <f t="shared" si="10"/>
        <v xml:space="preserve"> </v>
      </c>
      <c r="AG15" s="36" t="str">
        <f t="shared" si="11"/>
        <v xml:space="preserve"> </v>
      </c>
      <c r="AH15" s="8" t="str">
        <f t="shared" si="12"/>
        <v xml:space="preserve"> </v>
      </c>
      <c r="AI15" s="37" t="str">
        <f t="shared" si="13"/>
        <v xml:space="preserve"> </v>
      </c>
      <c r="AJ15" s="38" t="str">
        <f t="shared" si="14"/>
        <v xml:space="preserve"> </v>
      </c>
      <c r="AL15" t="e">
        <f>AA20</f>
        <v>#DIV/0!</v>
      </c>
      <c r="AM15" t="e">
        <f>AB20</f>
        <v>#DIV/0!</v>
      </c>
      <c r="AN15" t="e">
        <f>AE20</f>
        <v>#DIV/0!</v>
      </c>
      <c r="AO15" t="e">
        <f>AH20</f>
        <v>#DIV/0!</v>
      </c>
      <c r="AP15" s="11" t="e">
        <f>AJ20</f>
        <v>#DIV/0!</v>
      </c>
      <c r="AQ15" s="45"/>
      <c r="AR15" s="41" t="s">
        <v>77</v>
      </c>
      <c r="AS15" s="41" t="s">
        <v>77</v>
      </c>
      <c r="AT15" s="41" t="s">
        <v>77</v>
      </c>
      <c r="AU15" s="41" t="s">
        <v>77</v>
      </c>
      <c r="AV15" s="41" t="s">
        <v>77</v>
      </c>
      <c r="AW15" s="42" t="s">
        <v>78</v>
      </c>
      <c r="AX15" s="23"/>
      <c r="AY15" s="23"/>
      <c r="AZ15" s="19"/>
    </row>
    <row r="16" spans="1:52" ht="16" x14ac:dyDescent="0.2">
      <c r="A16" s="27"/>
      <c r="B16" s="27"/>
      <c r="C16" s="27"/>
      <c r="D16" s="50"/>
      <c r="E16" s="51"/>
      <c r="F16" s="52"/>
      <c r="G16" s="27"/>
      <c r="H16" s="27"/>
      <c r="I16" s="27"/>
      <c r="J16" s="27"/>
      <c r="K16" s="27"/>
      <c r="L16" s="27"/>
      <c r="M16" s="27"/>
      <c r="N16" s="27"/>
      <c r="O16" s="27"/>
      <c r="P16" s="27"/>
      <c r="Q16" s="27"/>
      <c r="R16" s="27"/>
      <c r="S16" s="27"/>
      <c r="T16" s="27"/>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t="e">
        <f>((LN(AL15)-LN(0.4))/(LN(0.9)-LN(0.4))*100)</f>
        <v>#DIV/0!</v>
      </c>
      <c r="AS16" s="57" t="e">
        <f>((LN(AM15)-LN(17))/(LN(0.5)-LN(17))*100)</f>
        <v>#DIV/0!</v>
      </c>
      <c r="AT16" s="41" t="e">
        <f>((LN(AN15)-LN(10))/(LN(1)-LN(10))*100)</f>
        <v>#DIV/0!</v>
      </c>
      <c r="AU16" s="41" t="e">
        <f>((LN(AO15)-LN(10))/(LN(3)-LN(10))*100)</f>
        <v>#DIV/0!</v>
      </c>
      <c r="AV16" s="41" t="e">
        <f>((LN(AP15)-LN(43))/(LN(20)-LN(43))*100)</f>
        <v>#DIV/0!</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0"/>
        <v xml:space="preserve"> </v>
      </c>
      <c r="W17" s="8" t="str">
        <f t="shared" si="1"/>
        <v xml:space="preserve"> </v>
      </c>
      <c r="X17" s="27" t="str">
        <f t="shared" si="2"/>
        <v xml:space="preserve"> </v>
      </c>
      <c r="Y17" s="27" t="str">
        <f t="shared" si="3"/>
        <v xml:space="preserve"> </v>
      </c>
      <c r="Z17" s="35" t="str">
        <f t="shared" si="4"/>
        <v xml:space="preserve"> </v>
      </c>
      <c r="AA17" s="8" t="str">
        <f t="shared" si="5"/>
        <v xml:space="preserve"> </v>
      </c>
      <c r="AB17" s="36" t="str">
        <f t="shared" si="6"/>
        <v xml:space="preserve"> </v>
      </c>
      <c r="AC17" s="36" t="str">
        <f t="shared" si="7"/>
        <v xml:space="preserve"> </v>
      </c>
      <c r="AD17" s="36" t="str">
        <f t="shared" si="8"/>
        <v xml:space="preserve"> </v>
      </c>
      <c r="AE17" s="8" t="str">
        <f t="shared" si="9"/>
        <v xml:space="preserve"> </v>
      </c>
      <c r="AF17" s="36" t="str">
        <f t="shared" si="10"/>
        <v xml:space="preserve"> </v>
      </c>
      <c r="AG17" s="36" t="str">
        <f t="shared" si="11"/>
        <v xml:space="preserve"> </v>
      </c>
      <c r="AH17" s="8" t="str">
        <f t="shared" si="12"/>
        <v xml:space="preserve"> </v>
      </c>
      <c r="AI17" s="37" t="str">
        <f t="shared" si="13"/>
        <v xml:space="preserve"> </v>
      </c>
      <c r="AJ17" s="38" t="str">
        <f t="shared" si="14"/>
        <v xml:space="preserve"> </v>
      </c>
      <c r="AK17" s="27"/>
      <c r="AL17" s="27"/>
      <c r="AM17" s="27"/>
      <c r="AN17" s="27"/>
      <c r="AO17" s="58" t="s">
        <v>228</v>
      </c>
      <c r="AP17" s="27"/>
      <c r="AR17" t="e">
        <f>IF(AR16&gt;100, 100, IF(AR16&lt;0, 0, AR16))</f>
        <v>#DIV/0!</v>
      </c>
      <c r="AS17" t="e">
        <f t="shared" ref="AS17:AV17" si="15">IF(AS16&gt;100, 100, IF(AS16&lt;0, 0, AS16))</f>
        <v>#DIV/0!</v>
      </c>
      <c r="AT17" t="e">
        <f t="shared" si="15"/>
        <v>#DIV/0!</v>
      </c>
      <c r="AU17" t="e">
        <f t="shared" si="15"/>
        <v>#DIV/0!</v>
      </c>
      <c r="AV17" t="e">
        <f t="shared" si="15"/>
        <v>#DIV/0!</v>
      </c>
      <c r="AW17" s="59" t="e">
        <f>AVERAGE(AR17:AV17)</f>
        <v>#DIV/0!</v>
      </c>
      <c r="AX17" s="43"/>
      <c r="AY17" s="43" t="e">
        <f>IF(AW17&lt;35, "Poor", IF(AW17&lt;65, "Fair", IF(AW17&gt;65, "Excellent")))</f>
        <v>#DIV/0!</v>
      </c>
      <c r="AZ17" s="43" t="e">
        <f>IF(AY17="Excellent", "Acceptable; Ongoing Protection is Required", "Unacceptable; Immediate Restoration is Required")</f>
        <v>#DIV/0!</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0"/>
        <v xml:space="preserve"> </v>
      </c>
      <c r="W18" s="8" t="str">
        <f t="shared" si="1"/>
        <v xml:space="preserve"> </v>
      </c>
      <c r="X18" s="27" t="str">
        <f t="shared" si="2"/>
        <v xml:space="preserve"> </v>
      </c>
      <c r="Y18" s="27" t="str">
        <f t="shared" si="3"/>
        <v xml:space="preserve"> </v>
      </c>
      <c r="Z18" s="35" t="str">
        <f t="shared" si="4"/>
        <v xml:space="preserve"> </v>
      </c>
      <c r="AA18" s="8" t="str">
        <f t="shared" si="5"/>
        <v xml:space="preserve"> </v>
      </c>
      <c r="AB18" s="36" t="str">
        <f t="shared" si="6"/>
        <v xml:space="preserve"> </v>
      </c>
      <c r="AC18" s="36" t="str">
        <f t="shared" si="7"/>
        <v xml:space="preserve"> </v>
      </c>
      <c r="AD18" s="36" t="str">
        <f t="shared" si="8"/>
        <v xml:space="preserve"> </v>
      </c>
      <c r="AE18" s="8" t="str">
        <f t="shared" si="9"/>
        <v xml:space="preserve"> </v>
      </c>
      <c r="AF18" s="36" t="str">
        <f t="shared" si="10"/>
        <v xml:space="preserve"> </v>
      </c>
      <c r="AG18" s="36" t="str">
        <f t="shared" si="11"/>
        <v xml:space="preserve"> </v>
      </c>
      <c r="AH18" s="8" t="str">
        <f t="shared" si="12"/>
        <v xml:space="preserve"> </v>
      </c>
      <c r="AI18" s="37" t="str">
        <f t="shared" si="13"/>
        <v xml:space="preserve"> </v>
      </c>
      <c r="AJ18" s="38" t="str">
        <f t="shared" si="14"/>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0"/>
        <v xml:space="preserve"> </v>
      </c>
      <c r="W19" s="8" t="str">
        <f t="shared" si="1"/>
        <v xml:space="preserve"> </v>
      </c>
      <c r="X19" s="27" t="str">
        <f t="shared" si="2"/>
        <v xml:space="preserve"> </v>
      </c>
      <c r="Y19" s="27" t="str">
        <f t="shared" si="3"/>
        <v xml:space="preserve"> </v>
      </c>
      <c r="Z19" s="35" t="str">
        <f t="shared" si="4"/>
        <v xml:space="preserve"> </v>
      </c>
      <c r="AA19" s="8" t="str">
        <f t="shared" si="5"/>
        <v xml:space="preserve"> </v>
      </c>
      <c r="AB19" s="36" t="str">
        <f t="shared" si="6"/>
        <v xml:space="preserve"> </v>
      </c>
      <c r="AC19" s="36" t="str">
        <f t="shared" si="7"/>
        <v xml:space="preserve"> </v>
      </c>
      <c r="AD19" s="36" t="str">
        <f t="shared" si="8"/>
        <v xml:space="preserve"> </v>
      </c>
      <c r="AE19" s="8" t="str">
        <f t="shared" si="9"/>
        <v xml:space="preserve"> </v>
      </c>
      <c r="AF19" s="36" t="str">
        <f t="shared" si="10"/>
        <v xml:space="preserve"> </v>
      </c>
      <c r="AG19" s="36" t="str">
        <f t="shared" si="11"/>
        <v xml:space="preserve"> </v>
      </c>
      <c r="AH19" s="8" t="str">
        <f t="shared" si="12"/>
        <v xml:space="preserve"> </v>
      </c>
      <c r="AI19" s="37" t="str">
        <f t="shared" si="13"/>
        <v xml:space="preserve"> </v>
      </c>
      <c r="AJ19" s="38" t="str">
        <f t="shared" si="14"/>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t="e">
        <f>_xlfn.AGGREGATE(1, 6,AA7:AA19)</f>
        <v>#DIV/0!</v>
      </c>
      <c r="AB20" s="43" t="e">
        <f>_xlfn.AGGREGATE(1, 6,AB7:AB19)</f>
        <v>#DIV/0!</v>
      </c>
      <c r="AE20" s="43" t="e">
        <f>_xlfn.AGGREGATE(1, 6,AE7:AE19)</f>
        <v>#DIV/0!</v>
      </c>
      <c r="AH20" s="43" t="e">
        <f>_xlfn.AGGREGATE(1, 6,AH7:AH19)</f>
        <v>#DIV/0!</v>
      </c>
      <c r="AJ20" s="43" t="e">
        <f>_xlfn.AGGREGATE(1, 6,AJ7:AJ19)</f>
        <v>#DIV/0!</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27"/>
      <c r="B24" s="27"/>
      <c r="C24" s="27"/>
      <c r="D24" s="50"/>
      <c r="E24" s="51"/>
      <c r="F24" s="52"/>
      <c r="G24" s="27"/>
      <c r="H24" s="27"/>
      <c r="I24" s="27"/>
      <c r="J24" s="27"/>
      <c r="K24" s="27"/>
      <c r="L24" s="27"/>
      <c r="M24" s="27"/>
      <c r="N24" s="27"/>
      <c r="O24" s="27"/>
      <c r="P24" s="27"/>
      <c r="Q24" s="27"/>
      <c r="R24" s="27"/>
      <c r="S24" s="27"/>
      <c r="T24" s="27"/>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27"/>
      <c r="B25" s="27"/>
      <c r="C25" s="27"/>
      <c r="D25" s="50"/>
      <c r="E25" s="51"/>
      <c r="F25" s="52"/>
      <c r="G25" s="27"/>
      <c r="H25" s="27"/>
      <c r="I25" s="27"/>
      <c r="J25" s="27"/>
      <c r="K25" s="27"/>
      <c r="L25" s="27"/>
      <c r="M25" s="27"/>
      <c r="N25" s="27"/>
      <c r="O25" s="27"/>
      <c r="P25" s="27"/>
      <c r="Q25" s="27"/>
      <c r="R25" s="27"/>
      <c r="S25" s="27"/>
      <c r="T25" s="27"/>
      <c r="U25" s="27"/>
      <c r="V25" s="27" t="str">
        <f t="shared" ref="V25:V36" si="16">IF(C25&lt;6," ",IF(C25&lt;=9,E25, IF(C25&gt;=10," ")))</f>
        <v xml:space="preserve"> </v>
      </c>
      <c r="W25" s="8" t="str">
        <f t="shared" ref="W25:W36" si="17">IF(V25=" ", " ", IF(V25&gt;0, V25+273.15))</f>
        <v xml:space="preserve"> </v>
      </c>
      <c r="X25" s="27" t="str">
        <f t="shared" ref="X25:X36" si="18">IF(C25&lt;6," ",IF(C25&lt;=9,F25, IF(C25&gt;=10," ")))</f>
        <v xml:space="preserve"> </v>
      </c>
      <c r="Y25" s="27" t="str">
        <f t="shared" ref="Y25:Y36" si="19">IF(C25&lt;6," ",IF(C25&lt;=9,H25, IF(C25&gt;=10," ")))</f>
        <v xml:space="preserve"> </v>
      </c>
      <c r="Z25" s="35" t="str">
        <f t="shared" ref="Z25:Z36" si="20">IF(V25=" "," ",IF(V25&gt;0,EXP(-173.4292+249.6339*100/W25+143.3483*LN(+W25/100)-21.8492*W25/100+X25*(-0.033096+0.014259*W25/100-0.0017*(W25/100)^2))*1.4276))</f>
        <v xml:space="preserve"> </v>
      </c>
      <c r="AA25" s="8" t="str">
        <f t="shared" ref="AA25:AA36" si="21">IF(V25=" "," ",IF(V25&gt;0,Y25/Z25))</f>
        <v xml:space="preserve"> </v>
      </c>
      <c r="AB25" s="36" t="str">
        <f t="shared" ref="AB25:AB36" si="22">IF(C25&lt;6," ",IF(C25&lt;=9,I25, IF(C25&gt;=10," ")))</f>
        <v xml:space="preserve"> </v>
      </c>
      <c r="AC25" s="36" t="str">
        <f t="shared" ref="AC25:AC36" si="23">IF(C25&lt;6," ",IF(C25&lt;=9,M25, IF(C25&gt;=10," ")))</f>
        <v xml:space="preserve"> </v>
      </c>
      <c r="AD25" s="36" t="str">
        <f t="shared" ref="AD25:AD36" si="24">IF(C25&lt;6," ",IF(C25&lt;=9,L25, IF(C25&gt;=10," ")))</f>
        <v xml:space="preserve"> </v>
      </c>
      <c r="AE25" s="8" t="str">
        <f t="shared" ref="AE25:AE36" si="25">IF(V25=" "," ",IF(V25&gt;0,SUM(AC25:AD25)))</f>
        <v xml:space="preserve"> </v>
      </c>
      <c r="AF25" s="36" t="str">
        <f t="shared" ref="AF25:AF36" si="26">IF(C25&lt;6," ",IF(C25&lt;=9,J25, IF(C25&gt;=10," ")))</f>
        <v xml:space="preserve"> </v>
      </c>
      <c r="AG25" s="36" t="str">
        <f t="shared" ref="AG25:AG36" si="27">IF(C25&lt;6," ",IF(C25&lt;=9,K25, IF(C25&gt;=10," ")))</f>
        <v xml:space="preserve"> </v>
      </c>
      <c r="AH25" s="8" t="str">
        <f t="shared" ref="AH25:AH36" si="28">IF(V25=" ", " ", IF(V25&gt;0, SUM(AF25:AG25)))</f>
        <v xml:space="preserve"> </v>
      </c>
      <c r="AI25" s="37" t="str">
        <f t="shared" ref="AI25:AI36" si="29">IF(C25&lt;6," ",IF(C25&lt;=9,P25, IF(C25&gt;=10," ")))</f>
        <v xml:space="preserve"> </v>
      </c>
      <c r="AJ25" s="38" t="str">
        <f t="shared" ref="AJ25:AJ36" si="30">IF(V25=" ", " ", IF(V25&gt;0, AI25-AE25))</f>
        <v xml:space="preserve"> </v>
      </c>
      <c r="AK25" s="27"/>
      <c r="AL25" s="27"/>
      <c r="AM25" s="27"/>
      <c r="AN25" s="27"/>
      <c r="AO25" s="27"/>
      <c r="AP25" s="27"/>
      <c r="AQ25" s="27"/>
      <c r="AR25" s="27"/>
      <c r="AS25" s="27"/>
      <c r="AT25" s="27"/>
      <c r="AU25" s="27"/>
      <c r="AV25" s="27"/>
      <c r="AW25" s="27"/>
      <c r="AX25" s="27"/>
      <c r="AY25" s="27"/>
    </row>
    <row r="26" spans="1:52" ht="16" x14ac:dyDescent="0.2">
      <c r="A26" s="27"/>
      <c r="B26" s="27"/>
      <c r="C26" s="27"/>
      <c r="D26" s="50"/>
      <c r="E26" s="51"/>
      <c r="F26" s="52"/>
      <c r="G26" s="27"/>
      <c r="H26" s="27"/>
      <c r="I26" s="27"/>
      <c r="J26" s="27"/>
      <c r="K26" s="27"/>
      <c r="L26" s="27"/>
      <c r="M26" s="27"/>
      <c r="N26" s="27"/>
      <c r="O26" s="27"/>
      <c r="P26" s="27"/>
      <c r="Q26" s="27"/>
      <c r="R26" s="27"/>
      <c r="S26" s="27"/>
      <c r="T26" s="27"/>
      <c r="U26" s="27"/>
      <c r="V26" s="27" t="str">
        <f t="shared" si="16"/>
        <v xml:space="preserve"> </v>
      </c>
      <c r="W26" s="8" t="str">
        <f t="shared" si="17"/>
        <v xml:space="preserve"> </v>
      </c>
      <c r="X26" s="27" t="str">
        <f t="shared" si="18"/>
        <v xml:space="preserve"> </v>
      </c>
      <c r="Y26" s="27" t="str">
        <f t="shared" si="19"/>
        <v xml:space="preserve"> </v>
      </c>
      <c r="Z26" s="35" t="str">
        <f t="shared" si="20"/>
        <v xml:space="preserve"> </v>
      </c>
      <c r="AA26" s="8" t="str">
        <f t="shared" si="21"/>
        <v xml:space="preserve"> </v>
      </c>
      <c r="AB26" s="36" t="str">
        <f t="shared" si="22"/>
        <v xml:space="preserve"> </v>
      </c>
      <c r="AC26" s="36" t="str">
        <f t="shared" si="23"/>
        <v xml:space="preserve"> </v>
      </c>
      <c r="AD26" s="36" t="str">
        <f t="shared" si="24"/>
        <v xml:space="preserve"> </v>
      </c>
      <c r="AE26" s="8" t="str">
        <f t="shared" si="25"/>
        <v xml:space="preserve"> </v>
      </c>
      <c r="AF26" s="36" t="str">
        <f t="shared" si="26"/>
        <v xml:space="preserve"> </v>
      </c>
      <c r="AG26" s="36" t="str">
        <f t="shared" si="27"/>
        <v xml:space="preserve"> </v>
      </c>
      <c r="AH26" s="8" t="str">
        <f t="shared" si="28"/>
        <v xml:space="preserve"> </v>
      </c>
      <c r="AI26" s="37" t="str">
        <f t="shared" si="29"/>
        <v xml:space="preserve"> </v>
      </c>
      <c r="AJ26" s="38" t="str">
        <f t="shared" si="30"/>
        <v xml:space="preserve"> </v>
      </c>
      <c r="AL26" s="27"/>
      <c r="AM26" s="27"/>
      <c r="AN26" s="27"/>
      <c r="AO26" s="27"/>
      <c r="AP26" s="27"/>
      <c r="AQ26" s="39" t="s">
        <v>221</v>
      </c>
      <c r="AR26" s="40"/>
      <c r="AS26" s="40"/>
      <c r="AT26" s="40"/>
      <c r="AU26" s="40"/>
      <c r="AV26" s="40"/>
      <c r="AW26" s="40"/>
      <c r="AX26" s="40"/>
      <c r="AY26" s="40"/>
      <c r="AZ26" s="19"/>
    </row>
    <row r="27" spans="1:52" ht="16" x14ac:dyDescent="0.2">
      <c r="A27" s="27"/>
      <c r="B27" s="27"/>
      <c r="C27" s="27"/>
      <c r="D27" s="50"/>
      <c r="E27" s="51"/>
      <c r="F27" s="52"/>
      <c r="G27" s="27"/>
      <c r="H27" s="27"/>
      <c r="I27" s="27"/>
      <c r="J27" s="27"/>
      <c r="K27" s="27"/>
      <c r="L27" s="27"/>
      <c r="M27" s="27"/>
      <c r="N27" s="27"/>
      <c r="O27" s="27"/>
      <c r="P27" s="27"/>
      <c r="Q27" s="27"/>
      <c r="R27" s="27"/>
      <c r="S27" s="27"/>
      <c r="T27" s="27"/>
      <c r="U27" s="27"/>
      <c r="V27" s="27" t="str">
        <f t="shared" si="16"/>
        <v xml:space="preserve"> </v>
      </c>
      <c r="W27" s="8" t="str">
        <f t="shared" si="17"/>
        <v xml:space="preserve"> </v>
      </c>
      <c r="X27" s="27" t="str">
        <f t="shared" si="18"/>
        <v xml:space="preserve"> </v>
      </c>
      <c r="Y27" s="27" t="str">
        <f t="shared" si="19"/>
        <v xml:space="preserve"> </v>
      </c>
      <c r="Z27" s="35" t="str">
        <f t="shared" si="20"/>
        <v xml:space="preserve"> </v>
      </c>
      <c r="AA27" s="8" t="str">
        <f t="shared" si="21"/>
        <v xml:space="preserve"> </v>
      </c>
      <c r="AB27" s="36" t="str">
        <f t="shared" si="22"/>
        <v xml:space="preserve"> </v>
      </c>
      <c r="AC27" s="36" t="str">
        <f t="shared" si="23"/>
        <v xml:space="preserve"> </v>
      </c>
      <c r="AD27" s="36" t="str">
        <f t="shared" si="24"/>
        <v xml:space="preserve"> </v>
      </c>
      <c r="AE27" s="8" t="str">
        <f t="shared" si="25"/>
        <v xml:space="preserve"> </v>
      </c>
      <c r="AF27" s="36" t="str">
        <f t="shared" si="26"/>
        <v xml:space="preserve"> </v>
      </c>
      <c r="AG27" s="36" t="str">
        <f t="shared" si="27"/>
        <v xml:space="preserve"> </v>
      </c>
      <c r="AH27" s="8" t="str">
        <f t="shared" si="28"/>
        <v xml:space="preserve"> </v>
      </c>
      <c r="AI27" s="37" t="str">
        <f t="shared" si="29"/>
        <v xml:space="preserve"> </v>
      </c>
      <c r="AJ27" s="38" t="str">
        <f t="shared" si="30"/>
        <v xml:space="preserve"> </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27"/>
      <c r="B28" s="27"/>
      <c r="C28" s="27"/>
      <c r="D28" s="50"/>
      <c r="E28" s="51"/>
      <c r="F28" s="52"/>
      <c r="G28" s="27"/>
      <c r="H28" s="27"/>
      <c r="I28" s="27"/>
      <c r="J28" s="27"/>
      <c r="K28" s="27"/>
      <c r="L28" s="27"/>
      <c r="M28" s="27"/>
      <c r="N28" s="27"/>
      <c r="O28" s="27"/>
      <c r="P28" s="27"/>
      <c r="Q28" s="27"/>
      <c r="R28" s="27"/>
      <c r="S28" s="27"/>
      <c r="T28" s="27"/>
      <c r="U28" s="27"/>
      <c r="V28" s="27" t="str">
        <f t="shared" si="16"/>
        <v xml:space="preserve"> </v>
      </c>
      <c r="W28" s="8" t="str">
        <f t="shared" si="17"/>
        <v xml:space="preserve"> </v>
      </c>
      <c r="X28" s="27" t="str">
        <f t="shared" si="18"/>
        <v xml:space="preserve"> </v>
      </c>
      <c r="Y28" s="27" t="str">
        <f t="shared" si="19"/>
        <v xml:space="preserve"> </v>
      </c>
      <c r="Z28" s="35" t="str">
        <f t="shared" si="20"/>
        <v xml:space="preserve"> </v>
      </c>
      <c r="AA28" s="8" t="str">
        <f t="shared" si="21"/>
        <v xml:space="preserve"> </v>
      </c>
      <c r="AB28" s="36" t="str">
        <f t="shared" si="22"/>
        <v xml:space="preserve"> </v>
      </c>
      <c r="AC28" s="36" t="str">
        <f t="shared" si="23"/>
        <v xml:space="preserve"> </v>
      </c>
      <c r="AD28" s="36" t="str">
        <f t="shared" si="24"/>
        <v xml:space="preserve"> </v>
      </c>
      <c r="AE28" s="8" t="str">
        <f t="shared" si="25"/>
        <v xml:space="preserve"> </v>
      </c>
      <c r="AF28" s="36" t="str">
        <f t="shared" si="26"/>
        <v xml:space="preserve"> </v>
      </c>
      <c r="AG28" s="36" t="str">
        <f t="shared" si="27"/>
        <v xml:space="preserve"> </v>
      </c>
      <c r="AH28" s="8" t="str">
        <f t="shared" si="28"/>
        <v xml:space="preserve"> </v>
      </c>
      <c r="AI28" s="37" t="str">
        <f t="shared" si="29"/>
        <v xml:space="preserve"> </v>
      </c>
      <c r="AJ28" s="38" t="str">
        <f t="shared" si="30"/>
        <v xml:space="preserve"> </v>
      </c>
      <c r="AL28" s="43" t="s">
        <v>222</v>
      </c>
      <c r="AQ28" s="44" t="s">
        <v>1</v>
      </c>
      <c r="AR28" s="41"/>
      <c r="AS28" s="41"/>
      <c r="AT28" s="41"/>
      <c r="AU28" s="41"/>
      <c r="AV28" s="41"/>
      <c r="AW28" s="45"/>
      <c r="AX28" s="40"/>
      <c r="AY28" s="40"/>
      <c r="AZ28" s="19"/>
    </row>
    <row r="29" spans="1:52" ht="18" x14ac:dyDescent="0.25">
      <c r="A29" s="27"/>
      <c r="B29" s="27"/>
      <c r="C29" s="27"/>
      <c r="D29" s="50"/>
      <c r="E29" s="51"/>
      <c r="F29" s="52"/>
      <c r="G29" s="27"/>
      <c r="H29" s="27"/>
      <c r="I29" s="27"/>
      <c r="J29" s="27"/>
      <c r="K29" s="27"/>
      <c r="L29" s="27"/>
      <c r="M29" s="27"/>
      <c r="N29" s="27"/>
      <c r="O29" s="27"/>
      <c r="P29" s="27"/>
      <c r="Q29" s="27"/>
      <c r="R29" s="27"/>
      <c r="S29" s="27"/>
      <c r="T29" s="27"/>
      <c r="U29" s="27"/>
      <c r="V29" s="27" t="str">
        <f t="shared" si="16"/>
        <v xml:space="preserve"> </v>
      </c>
      <c r="W29" s="8" t="str">
        <f t="shared" si="17"/>
        <v xml:space="preserve"> </v>
      </c>
      <c r="X29" s="27" t="str">
        <f t="shared" si="18"/>
        <v xml:space="preserve"> </v>
      </c>
      <c r="Y29" s="27" t="str">
        <f t="shared" si="19"/>
        <v xml:space="preserve"> </v>
      </c>
      <c r="Z29" s="35" t="str">
        <f t="shared" si="20"/>
        <v xml:space="preserve"> </v>
      </c>
      <c r="AA29" s="8" t="str">
        <f t="shared" si="21"/>
        <v xml:space="preserve"> </v>
      </c>
      <c r="AB29" s="36" t="str">
        <f t="shared" si="22"/>
        <v xml:space="preserve"> </v>
      </c>
      <c r="AC29" s="36" t="str">
        <f t="shared" si="23"/>
        <v xml:space="preserve"> </v>
      </c>
      <c r="AD29" s="36" t="str">
        <f t="shared" si="24"/>
        <v xml:space="preserve"> </v>
      </c>
      <c r="AE29" s="8" t="str">
        <f t="shared" si="25"/>
        <v xml:space="preserve"> </v>
      </c>
      <c r="AF29" s="36" t="str">
        <f t="shared" si="26"/>
        <v xml:space="preserve"> </v>
      </c>
      <c r="AG29" s="36" t="str">
        <f t="shared" si="27"/>
        <v xml:space="preserve"> </v>
      </c>
      <c r="AH29" s="8" t="str">
        <f t="shared" si="28"/>
        <v xml:space="preserve"> </v>
      </c>
      <c r="AI29" s="37" t="str">
        <f t="shared" si="29"/>
        <v xml:space="preserve"> </v>
      </c>
      <c r="AJ29" s="38" t="str">
        <f t="shared" si="30"/>
        <v xml:space="preserve"> </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27"/>
      <c r="B30" s="27"/>
      <c r="C30" s="27"/>
      <c r="D30" s="50"/>
      <c r="E30" s="51"/>
      <c r="F30" s="52"/>
      <c r="G30" s="27"/>
      <c r="H30" s="27"/>
      <c r="I30" s="27"/>
      <c r="J30" s="27"/>
      <c r="K30" s="27"/>
      <c r="L30" s="27"/>
      <c r="M30" s="27"/>
      <c r="N30" s="27"/>
      <c r="O30" s="27"/>
      <c r="P30" s="27"/>
      <c r="Q30" s="27"/>
      <c r="R30" s="27"/>
      <c r="S30" s="27"/>
      <c r="T30" s="27"/>
      <c r="U30" s="27"/>
      <c r="V30" s="27" t="str">
        <f t="shared" si="16"/>
        <v xml:space="preserve"> </v>
      </c>
      <c r="W30" s="8" t="str">
        <f t="shared" si="17"/>
        <v xml:space="preserve"> </v>
      </c>
      <c r="X30" s="27" t="str">
        <f t="shared" si="18"/>
        <v xml:space="preserve"> </v>
      </c>
      <c r="Y30" s="27" t="str">
        <f t="shared" si="19"/>
        <v xml:space="preserve"> </v>
      </c>
      <c r="Z30" s="35" t="str">
        <f t="shared" si="20"/>
        <v xml:space="preserve"> </v>
      </c>
      <c r="AA30" s="8" t="str">
        <f t="shared" si="21"/>
        <v xml:space="preserve"> </v>
      </c>
      <c r="AB30" s="36" t="str">
        <f t="shared" si="22"/>
        <v xml:space="preserve"> </v>
      </c>
      <c r="AC30" s="36" t="str">
        <f t="shared" si="23"/>
        <v xml:space="preserve"> </v>
      </c>
      <c r="AD30" s="36" t="str">
        <f t="shared" si="24"/>
        <v xml:space="preserve"> </v>
      </c>
      <c r="AE30" s="8" t="str">
        <f t="shared" si="25"/>
        <v xml:space="preserve"> </v>
      </c>
      <c r="AF30" s="36" t="str">
        <f t="shared" si="26"/>
        <v xml:space="preserve"> </v>
      </c>
      <c r="AG30" s="36" t="str">
        <f t="shared" si="27"/>
        <v xml:space="preserve"> </v>
      </c>
      <c r="AH30" s="8" t="str">
        <f t="shared" si="28"/>
        <v xml:space="preserve"> </v>
      </c>
      <c r="AI30" s="37" t="str">
        <f t="shared" si="29"/>
        <v xml:space="preserve"> </v>
      </c>
      <c r="AJ30" s="38" t="str">
        <f t="shared" si="30"/>
        <v xml:space="preserve"> </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27"/>
      <c r="B31" s="27"/>
      <c r="C31" s="27"/>
      <c r="D31" s="50"/>
      <c r="E31" s="51"/>
      <c r="F31" s="52"/>
      <c r="G31" s="27"/>
      <c r="H31" s="27"/>
      <c r="I31" s="27"/>
      <c r="J31" s="27"/>
      <c r="K31" s="27"/>
      <c r="L31" s="27"/>
      <c r="M31" s="27"/>
      <c r="N31" s="27"/>
      <c r="O31" s="27"/>
      <c r="P31" s="27"/>
      <c r="Q31" s="27"/>
      <c r="R31" s="27"/>
      <c r="S31" s="27"/>
      <c r="T31" s="27"/>
      <c r="U31" s="27"/>
      <c r="V31" s="27" t="str">
        <f t="shared" si="16"/>
        <v xml:space="preserve"> </v>
      </c>
      <c r="W31" s="8" t="str">
        <f t="shared" si="17"/>
        <v xml:space="preserve"> </v>
      </c>
      <c r="X31" s="27" t="str">
        <f t="shared" si="18"/>
        <v xml:space="preserve"> </v>
      </c>
      <c r="Y31" s="27" t="str">
        <f t="shared" si="19"/>
        <v xml:space="preserve"> </v>
      </c>
      <c r="Z31" s="35" t="str">
        <f t="shared" si="20"/>
        <v xml:space="preserve"> </v>
      </c>
      <c r="AA31" s="8" t="str">
        <f t="shared" si="21"/>
        <v xml:space="preserve"> </v>
      </c>
      <c r="AB31" s="36" t="str">
        <f t="shared" si="22"/>
        <v xml:space="preserve"> </v>
      </c>
      <c r="AC31" s="36" t="str">
        <f t="shared" si="23"/>
        <v xml:space="preserve"> </v>
      </c>
      <c r="AD31" s="36" t="str">
        <f t="shared" si="24"/>
        <v xml:space="preserve"> </v>
      </c>
      <c r="AE31" s="8" t="str">
        <f t="shared" si="25"/>
        <v xml:space="preserve"> </v>
      </c>
      <c r="AF31" s="36" t="str">
        <f t="shared" si="26"/>
        <v xml:space="preserve"> </v>
      </c>
      <c r="AG31" s="36" t="str">
        <f t="shared" si="27"/>
        <v xml:space="preserve"> </v>
      </c>
      <c r="AH31" s="8" t="str">
        <f t="shared" si="28"/>
        <v xml:space="preserve"> </v>
      </c>
      <c r="AI31" s="37" t="str">
        <f t="shared" si="29"/>
        <v xml:space="preserve"> </v>
      </c>
      <c r="AJ31" s="38" t="str">
        <f t="shared" si="30"/>
        <v xml:space="preserve"> </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27"/>
      <c r="B32" s="27"/>
      <c r="C32" s="27"/>
      <c r="D32" s="50"/>
      <c r="E32" s="51"/>
      <c r="F32" s="52"/>
      <c r="G32" s="27"/>
      <c r="H32" s="27"/>
      <c r="I32" s="27"/>
      <c r="J32" s="27"/>
      <c r="K32" s="27"/>
      <c r="L32" s="27"/>
      <c r="M32" s="27"/>
      <c r="N32" s="27"/>
      <c r="O32" s="27"/>
      <c r="P32" s="27"/>
      <c r="Q32" s="27"/>
      <c r="R32" s="27"/>
      <c r="S32" s="27"/>
      <c r="T32" s="27"/>
      <c r="U32" s="27"/>
      <c r="V32" s="27" t="str">
        <f t="shared" si="16"/>
        <v xml:space="preserve"> </v>
      </c>
      <c r="W32" s="8" t="str">
        <f t="shared" si="17"/>
        <v xml:space="preserve"> </v>
      </c>
      <c r="X32" s="27" t="str">
        <f t="shared" si="18"/>
        <v xml:space="preserve"> </v>
      </c>
      <c r="Y32" s="27" t="str">
        <f t="shared" si="19"/>
        <v xml:space="preserve"> </v>
      </c>
      <c r="Z32" s="35" t="str">
        <f t="shared" si="20"/>
        <v xml:space="preserve"> </v>
      </c>
      <c r="AA32" s="8" t="str">
        <f t="shared" si="21"/>
        <v xml:space="preserve"> </v>
      </c>
      <c r="AB32" s="36" t="str">
        <f t="shared" si="22"/>
        <v xml:space="preserve"> </v>
      </c>
      <c r="AC32" s="36" t="str">
        <f t="shared" si="23"/>
        <v xml:space="preserve"> </v>
      </c>
      <c r="AD32" s="36" t="str">
        <f t="shared" si="24"/>
        <v xml:space="preserve"> </v>
      </c>
      <c r="AE32" s="8" t="str">
        <f t="shared" si="25"/>
        <v xml:space="preserve"> </v>
      </c>
      <c r="AF32" s="36" t="str">
        <f t="shared" si="26"/>
        <v xml:space="preserve"> </v>
      </c>
      <c r="AG32" s="36" t="str">
        <f t="shared" si="27"/>
        <v xml:space="preserve"> </v>
      </c>
      <c r="AH32" s="8" t="str">
        <f t="shared" si="28"/>
        <v xml:space="preserve"> </v>
      </c>
      <c r="AI32" s="37" t="str">
        <f t="shared" si="29"/>
        <v xml:space="preserve"> </v>
      </c>
      <c r="AJ32" s="38" t="str">
        <f t="shared" si="30"/>
        <v xml:space="preserve"> </v>
      </c>
      <c r="AL32" t="e">
        <f>AA37</f>
        <v>#DIV/0!</v>
      </c>
      <c r="AM32" t="e">
        <f>AB37</f>
        <v>#DIV/0!</v>
      </c>
      <c r="AN32" t="e">
        <f>AE37</f>
        <v>#DIV/0!</v>
      </c>
      <c r="AO32" t="e">
        <f>AH37</f>
        <v>#DIV/0!</v>
      </c>
      <c r="AP32" s="11" t="e">
        <f>AJ37</f>
        <v>#DIV/0!</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16"/>
        <v xml:space="preserve"> </v>
      </c>
      <c r="W33" s="8" t="str">
        <f t="shared" si="17"/>
        <v xml:space="preserve"> </v>
      </c>
      <c r="X33" s="27" t="str">
        <f t="shared" si="18"/>
        <v xml:space="preserve"> </v>
      </c>
      <c r="Y33" s="27" t="str">
        <f t="shared" si="19"/>
        <v xml:space="preserve"> </v>
      </c>
      <c r="Z33" s="35" t="str">
        <f t="shared" si="20"/>
        <v xml:space="preserve"> </v>
      </c>
      <c r="AA33" s="8" t="str">
        <f t="shared" si="21"/>
        <v xml:space="preserve"> </v>
      </c>
      <c r="AB33" s="36" t="str">
        <f t="shared" si="22"/>
        <v xml:space="preserve"> </v>
      </c>
      <c r="AC33" s="36" t="str">
        <f t="shared" si="23"/>
        <v xml:space="preserve"> </v>
      </c>
      <c r="AD33" s="36" t="str">
        <f t="shared" si="24"/>
        <v xml:space="preserve"> </v>
      </c>
      <c r="AE33" s="8" t="str">
        <f t="shared" si="25"/>
        <v xml:space="preserve"> </v>
      </c>
      <c r="AF33" s="36" t="str">
        <f t="shared" si="26"/>
        <v xml:space="preserve"> </v>
      </c>
      <c r="AG33" s="36" t="str">
        <f t="shared" si="27"/>
        <v xml:space="preserve"> </v>
      </c>
      <c r="AH33" s="8" t="str">
        <f t="shared" si="28"/>
        <v xml:space="preserve"> </v>
      </c>
      <c r="AI33" s="37" t="str">
        <f t="shared" si="29"/>
        <v xml:space="preserve"> </v>
      </c>
      <c r="AJ33" s="38" t="str">
        <f t="shared" si="30"/>
        <v xml:space="preserve"> </v>
      </c>
      <c r="AK33" s="27"/>
      <c r="AO33" s="27"/>
      <c r="AR33" s="41" t="e">
        <f>((LN(AL32)-LN(0.4))/(LN(0.9)-LN(0.4))*100)</f>
        <v>#DIV/0!</v>
      </c>
      <c r="AS33" s="57" t="e">
        <f>((LN(AM32)-LN(17))/(LN(0.5)-LN(17))*100)</f>
        <v>#DIV/0!</v>
      </c>
      <c r="AT33" s="41" t="e">
        <f>((LN(AN32)-LN(10))/(LN(1)-LN(10))*100)</f>
        <v>#DIV/0!</v>
      </c>
      <c r="AU33" s="41" t="e">
        <f>((LN(AO32)-LN(10))/(LN(3)-LN(10))*100)</f>
        <v>#DIV/0!</v>
      </c>
      <c r="AV33" s="41" t="e">
        <f>((LN(AP32)-LN(43))/(LN(20)-LN(43))*100)</f>
        <v>#DIV/0!</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16"/>
        <v xml:space="preserve"> </v>
      </c>
      <c r="W34" s="8" t="str">
        <f t="shared" si="17"/>
        <v xml:space="preserve"> </v>
      </c>
      <c r="X34" s="27" t="str">
        <f t="shared" si="18"/>
        <v xml:space="preserve"> </v>
      </c>
      <c r="Y34" s="27" t="str">
        <f t="shared" si="19"/>
        <v xml:space="preserve"> </v>
      </c>
      <c r="Z34" s="35" t="str">
        <f t="shared" si="20"/>
        <v xml:space="preserve"> </v>
      </c>
      <c r="AA34" s="8" t="str">
        <f t="shared" si="21"/>
        <v xml:space="preserve"> </v>
      </c>
      <c r="AB34" s="36" t="str">
        <f t="shared" si="22"/>
        <v xml:space="preserve"> </v>
      </c>
      <c r="AC34" s="36" t="str">
        <f t="shared" si="23"/>
        <v xml:space="preserve"> </v>
      </c>
      <c r="AD34" s="36" t="str">
        <f t="shared" si="24"/>
        <v xml:space="preserve"> </v>
      </c>
      <c r="AE34" s="8" t="str">
        <f t="shared" si="25"/>
        <v xml:space="preserve"> </v>
      </c>
      <c r="AF34" s="36" t="str">
        <f t="shared" si="26"/>
        <v xml:space="preserve"> </v>
      </c>
      <c r="AG34" s="36" t="str">
        <f t="shared" si="27"/>
        <v xml:space="preserve"> </v>
      </c>
      <c r="AH34" s="8" t="str">
        <f t="shared" si="28"/>
        <v xml:space="preserve"> </v>
      </c>
      <c r="AI34" s="37" t="str">
        <f t="shared" si="29"/>
        <v xml:space="preserve"> </v>
      </c>
      <c r="AJ34" s="38" t="str">
        <f t="shared" si="30"/>
        <v xml:space="preserve"> </v>
      </c>
      <c r="AK34" s="27"/>
      <c r="AL34" s="27"/>
      <c r="AM34" s="27"/>
      <c r="AN34" s="27"/>
      <c r="AO34" s="58" t="s">
        <v>228</v>
      </c>
      <c r="AP34" s="27"/>
      <c r="AR34" t="e">
        <f>IF(AR33&gt;100, 100, IF(AR33&lt;0, 0, AR33))</f>
        <v>#DIV/0!</v>
      </c>
      <c r="AS34" t="e">
        <f t="shared" ref="AS34:AV34" si="31">IF(AS33&gt;100, 100, IF(AS33&lt;0, 0, AS33))</f>
        <v>#DIV/0!</v>
      </c>
      <c r="AT34" t="e">
        <f t="shared" si="31"/>
        <v>#DIV/0!</v>
      </c>
      <c r="AU34" t="e">
        <f t="shared" si="31"/>
        <v>#DIV/0!</v>
      </c>
      <c r="AV34" t="e">
        <f t="shared" si="31"/>
        <v>#DIV/0!</v>
      </c>
      <c r="AW34" s="59" t="e">
        <f>AVERAGE(AR34:AV34)</f>
        <v>#DIV/0!</v>
      </c>
      <c r="AX34" s="43"/>
      <c r="AY34" s="43" t="e">
        <f>IF(AW34&lt;35, "Poor", IF(AW34&lt;65, "Fair", IF(AW34&gt;65, "Excellent")))</f>
        <v>#DIV/0!</v>
      </c>
      <c r="AZ34" s="43" t="e">
        <f>IF(AY34="Excellent", "Acceptable; Ongoing Protection is Required", "Unacceptable; Immediate Restoration is Required")</f>
        <v>#DIV/0!</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16"/>
        <v xml:space="preserve"> </v>
      </c>
      <c r="W35" s="8" t="str">
        <f t="shared" si="17"/>
        <v xml:space="preserve"> </v>
      </c>
      <c r="X35" s="27" t="str">
        <f t="shared" si="18"/>
        <v xml:space="preserve"> </v>
      </c>
      <c r="Y35" s="27" t="str">
        <f t="shared" si="19"/>
        <v xml:space="preserve"> </v>
      </c>
      <c r="Z35" s="35" t="str">
        <f t="shared" si="20"/>
        <v xml:space="preserve"> </v>
      </c>
      <c r="AA35" s="8" t="str">
        <f t="shared" si="21"/>
        <v xml:space="preserve"> </v>
      </c>
      <c r="AB35" s="36" t="str">
        <f t="shared" si="22"/>
        <v xml:space="preserve"> </v>
      </c>
      <c r="AC35" s="36" t="str">
        <f t="shared" si="23"/>
        <v xml:space="preserve"> </v>
      </c>
      <c r="AD35" s="36" t="str">
        <f t="shared" si="24"/>
        <v xml:space="preserve"> </v>
      </c>
      <c r="AE35" s="8" t="str">
        <f t="shared" si="25"/>
        <v xml:space="preserve"> </v>
      </c>
      <c r="AF35" s="36" t="str">
        <f t="shared" si="26"/>
        <v xml:space="preserve"> </v>
      </c>
      <c r="AG35" s="36" t="str">
        <f t="shared" si="27"/>
        <v xml:space="preserve"> </v>
      </c>
      <c r="AH35" s="8" t="str">
        <f t="shared" si="28"/>
        <v xml:space="preserve"> </v>
      </c>
      <c r="AI35" s="37" t="str">
        <f t="shared" si="29"/>
        <v xml:space="preserve"> </v>
      </c>
      <c r="AJ35" s="38" t="str">
        <f t="shared" si="3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16"/>
        <v xml:space="preserve"> </v>
      </c>
      <c r="W36" s="8" t="str">
        <f t="shared" si="17"/>
        <v xml:space="preserve"> </v>
      </c>
      <c r="X36" s="27" t="str">
        <f t="shared" si="18"/>
        <v xml:space="preserve"> </v>
      </c>
      <c r="Y36" s="27" t="str">
        <f t="shared" si="19"/>
        <v xml:space="preserve"> </v>
      </c>
      <c r="Z36" s="35" t="str">
        <f t="shared" si="20"/>
        <v xml:space="preserve"> </v>
      </c>
      <c r="AA36" s="8" t="str">
        <f t="shared" si="21"/>
        <v xml:space="preserve"> </v>
      </c>
      <c r="AB36" s="36" t="str">
        <f t="shared" si="22"/>
        <v xml:space="preserve"> </v>
      </c>
      <c r="AC36" s="36" t="str">
        <f t="shared" si="23"/>
        <v xml:space="preserve"> </v>
      </c>
      <c r="AD36" s="36" t="str">
        <f t="shared" si="24"/>
        <v xml:space="preserve"> </v>
      </c>
      <c r="AE36" s="8" t="str">
        <f t="shared" si="25"/>
        <v xml:space="preserve"> </v>
      </c>
      <c r="AF36" s="36" t="str">
        <f t="shared" si="26"/>
        <v xml:space="preserve"> </v>
      </c>
      <c r="AG36" s="36" t="str">
        <f t="shared" si="27"/>
        <v xml:space="preserve"> </v>
      </c>
      <c r="AH36" s="8" t="str">
        <f t="shared" si="28"/>
        <v xml:space="preserve"> </v>
      </c>
      <c r="AI36" s="37" t="str">
        <f t="shared" si="29"/>
        <v xml:space="preserve"> </v>
      </c>
      <c r="AJ36" s="38" t="str">
        <f t="shared" si="30"/>
        <v xml:space="preserve"> </v>
      </c>
    </row>
    <row r="37" spans="1:52" ht="16" x14ac:dyDescent="0.2">
      <c r="AA37" s="43" t="e">
        <f>_xlfn.AGGREGATE(1, 6,AA24:AA36)</f>
        <v>#DIV/0!</v>
      </c>
      <c r="AB37" s="43" t="e">
        <f>_xlfn.AGGREGATE(1, 6,AB24:AB36)</f>
        <v>#DIV/0!</v>
      </c>
      <c r="AE37" s="43" t="e">
        <f>_xlfn.AGGREGATE(1, 6,AE24:AE36)</f>
        <v>#DIV/0!</v>
      </c>
      <c r="AH37" s="43" t="e">
        <f>_xlfn.AGGREGATE(1, 6,AH24:AH36)</f>
        <v>#DIV/0!</v>
      </c>
      <c r="AJ37" s="43" t="e">
        <f>_xlfn.AGGREGATE(1, 6,AJ24:AJ36)</f>
        <v>#DIV/0!</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27"/>
      <c r="B41" s="27"/>
      <c r="C41" s="27"/>
      <c r="D41" s="50"/>
      <c r="E41" s="51"/>
      <c r="F41" s="52"/>
      <c r="G41" s="27"/>
      <c r="H41" s="27"/>
      <c r="I41" s="27"/>
      <c r="J41" s="27"/>
      <c r="K41" s="27"/>
      <c r="L41" s="27"/>
      <c r="M41" s="27"/>
      <c r="N41" s="27"/>
      <c r="O41" s="27"/>
      <c r="P41" s="27"/>
      <c r="Q41" s="27"/>
      <c r="R41" s="27"/>
      <c r="S41" s="27"/>
      <c r="T41" s="27"/>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27"/>
      <c r="B42" s="27"/>
      <c r="C42" s="27"/>
      <c r="D42" s="50"/>
      <c r="E42" s="51"/>
      <c r="F42" s="52"/>
      <c r="G42" s="27"/>
      <c r="H42" s="27"/>
      <c r="I42" s="27"/>
      <c r="J42" s="27"/>
      <c r="K42" s="27"/>
      <c r="L42" s="27"/>
      <c r="M42" s="27"/>
      <c r="N42" s="27"/>
      <c r="O42" s="27"/>
      <c r="P42" s="27"/>
      <c r="Q42" s="27"/>
      <c r="R42" s="27"/>
      <c r="S42" s="27"/>
      <c r="T42" s="27"/>
      <c r="U42" s="27"/>
      <c r="V42" s="27" t="str">
        <f t="shared" ref="V42:V53" si="32">IF(C42&lt;6," ",IF(C42&lt;=9,E42, IF(C42&gt;=10," ")))</f>
        <v xml:space="preserve"> </v>
      </c>
      <c r="W42" s="8" t="str">
        <f t="shared" ref="W42:W53" si="33">IF(V42=" ", " ", IF(V42&gt;0, V42+273.15))</f>
        <v xml:space="preserve"> </v>
      </c>
      <c r="X42" s="27" t="str">
        <f t="shared" ref="X42:X53" si="34">IF(C42&lt;6," ",IF(C42&lt;=9,F42, IF(C42&gt;=10," ")))</f>
        <v xml:space="preserve"> </v>
      </c>
      <c r="Y42" s="27" t="str">
        <f t="shared" ref="Y42:Y53" si="35">IF(C42&lt;6," ",IF(C42&lt;=9,H42, IF(C42&gt;=10," ")))</f>
        <v xml:space="preserve"> </v>
      </c>
      <c r="Z42" s="35" t="str">
        <f t="shared" ref="Z42:Z53" si="36">IF(V42=" "," ",IF(V42&gt;0,EXP(-173.4292+249.6339*100/W42+143.3483*LN(+W42/100)-21.8492*W42/100+X42*(-0.033096+0.014259*W42/100-0.0017*(W42/100)^2))*1.4276))</f>
        <v xml:space="preserve"> </v>
      </c>
      <c r="AA42" s="8" t="str">
        <f t="shared" ref="AA42:AA53" si="37">IF(V42=" "," ",IF(V42&gt;0,Y42/Z42))</f>
        <v xml:space="preserve"> </v>
      </c>
      <c r="AB42" s="36" t="str">
        <f t="shared" ref="AB42:AB53" si="38">IF(C42&lt;6," ",IF(C42&lt;=9,I42, IF(C42&gt;=10," ")))</f>
        <v xml:space="preserve"> </v>
      </c>
      <c r="AC42" s="36" t="str">
        <f t="shared" ref="AC42:AC53" si="39">IF(C42&lt;6," ",IF(C42&lt;=9,M42, IF(C42&gt;=10," ")))</f>
        <v xml:space="preserve"> </v>
      </c>
      <c r="AD42" s="36" t="str">
        <f t="shared" ref="AD42:AD53" si="40">IF(C42&lt;6," ",IF(C42&lt;=9,L42, IF(C42&gt;=10," ")))</f>
        <v xml:space="preserve"> </v>
      </c>
      <c r="AE42" s="8" t="str">
        <f t="shared" ref="AE42:AE53" si="41">IF(V42=" "," ",IF(V42&gt;0,SUM(AC42:AD42)))</f>
        <v xml:space="preserve"> </v>
      </c>
      <c r="AF42" s="36" t="str">
        <f t="shared" ref="AF42:AF53" si="42">IF(C42&lt;6," ",IF(C42&lt;=9,J42, IF(C42&gt;=10," ")))</f>
        <v xml:space="preserve"> </v>
      </c>
      <c r="AG42" s="36" t="str">
        <f t="shared" ref="AG42:AG53" si="43">IF(C42&lt;6," ",IF(C42&lt;=9,K42, IF(C42&gt;=10," ")))</f>
        <v xml:space="preserve"> </v>
      </c>
      <c r="AH42" s="8" t="str">
        <f t="shared" ref="AH42:AH53" si="44">IF(V42=" ", " ", IF(V42&gt;0, SUM(AF42:AG42)))</f>
        <v xml:space="preserve"> </v>
      </c>
      <c r="AI42" s="37" t="str">
        <f t="shared" ref="AI42:AI53" si="45">IF(C42&lt;6," ",IF(C42&lt;=9,P42, IF(C42&gt;=10," ")))</f>
        <v xml:space="preserve"> </v>
      </c>
      <c r="AJ42" s="38" t="str">
        <f t="shared" ref="AJ42:AJ53" si="46">IF(V42=" ", " ", IF(V42&gt;0, AI42-AE42))</f>
        <v xml:space="preserve"> </v>
      </c>
      <c r="AK42" s="27"/>
      <c r="AL42" s="27"/>
      <c r="AM42" s="27"/>
      <c r="AN42" s="27"/>
      <c r="AO42" s="27"/>
      <c r="AP42" s="27"/>
      <c r="AQ42" s="27"/>
      <c r="AR42" s="27"/>
      <c r="AS42" s="27"/>
      <c r="AT42" s="27"/>
      <c r="AU42" s="27"/>
      <c r="AV42" s="27"/>
      <c r="AW42" s="27"/>
      <c r="AX42" s="27"/>
      <c r="AY42" s="27"/>
    </row>
    <row r="43" spans="1:52" ht="16" x14ac:dyDescent="0.2">
      <c r="A43" s="27"/>
      <c r="B43" s="27"/>
      <c r="C43" s="27"/>
      <c r="D43" s="50"/>
      <c r="E43" s="51"/>
      <c r="F43" s="52"/>
      <c r="G43" s="27"/>
      <c r="H43" s="27"/>
      <c r="I43" s="27"/>
      <c r="J43" s="27"/>
      <c r="K43" s="27"/>
      <c r="L43" s="27"/>
      <c r="M43" s="27"/>
      <c r="N43" s="27"/>
      <c r="O43" s="27"/>
      <c r="P43" s="27"/>
      <c r="Q43" s="27"/>
      <c r="R43" s="27"/>
      <c r="S43" s="27"/>
      <c r="T43" s="27"/>
      <c r="U43" s="27"/>
      <c r="V43" s="27" t="str">
        <f t="shared" si="32"/>
        <v xml:space="preserve"> </v>
      </c>
      <c r="W43" s="8" t="str">
        <f t="shared" si="33"/>
        <v xml:space="preserve"> </v>
      </c>
      <c r="X43" s="27" t="str">
        <f t="shared" si="34"/>
        <v xml:space="preserve"> </v>
      </c>
      <c r="Y43" s="27" t="str">
        <f t="shared" si="35"/>
        <v xml:space="preserve"> </v>
      </c>
      <c r="Z43" s="35" t="str">
        <f t="shared" si="36"/>
        <v xml:space="preserve"> </v>
      </c>
      <c r="AA43" s="8" t="str">
        <f t="shared" si="37"/>
        <v xml:space="preserve"> </v>
      </c>
      <c r="AB43" s="36" t="str">
        <f t="shared" si="38"/>
        <v xml:space="preserve"> </v>
      </c>
      <c r="AC43" s="36" t="str">
        <f t="shared" si="39"/>
        <v xml:space="preserve"> </v>
      </c>
      <c r="AD43" s="36" t="str">
        <f t="shared" si="40"/>
        <v xml:space="preserve"> </v>
      </c>
      <c r="AE43" s="8" t="str">
        <f t="shared" si="41"/>
        <v xml:space="preserve"> </v>
      </c>
      <c r="AF43" s="36" t="str">
        <f t="shared" si="42"/>
        <v xml:space="preserve"> </v>
      </c>
      <c r="AG43" s="36" t="str">
        <f t="shared" si="43"/>
        <v xml:space="preserve"> </v>
      </c>
      <c r="AH43" s="8" t="str">
        <f t="shared" si="44"/>
        <v xml:space="preserve"> </v>
      </c>
      <c r="AI43" s="37" t="str">
        <f t="shared" si="45"/>
        <v xml:space="preserve"> </v>
      </c>
      <c r="AJ43" s="38" t="str">
        <f t="shared" si="46"/>
        <v xml:space="preserve"> </v>
      </c>
      <c r="AL43" s="27"/>
      <c r="AM43" s="27"/>
      <c r="AN43" s="27"/>
      <c r="AO43" s="27"/>
      <c r="AP43" s="27"/>
      <c r="AQ43" s="39" t="s">
        <v>221</v>
      </c>
      <c r="AR43" s="40"/>
      <c r="AS43" s="40"/>
      <c r="AT43" s="40"/>
      <c r="AU43" s="40"/>
      <c r="AV43" s="40"/>
      <c r="AW43" s="40"/>
      <c r="AX43" s="40"/>
      <c r="AY43" s="40"/>
      <c r="AZ43" s="19"/>
    </row>
    <row r="44" spans="1:52" ht="16" x14ac:dyDescent="0.2">
      <c r="A44" s="27"/>
      <c r="B44" s="27"/>
      <c r="C44" s="27"/>
      <c r="D44" s="50"/>
      <c r="E44" s="51"/>
      <c r="F44" s="52"/>
      <c r="G44" s="27"/>
      <c r="H44" s="27"/>
      <c r="I44" s="27"/>
      <c r="J44" s="27"/>
      <c r="K44" s="27"/>
      <c r="L44" s="27"/>
      <c r="M44" s="27"/>
      <c r="N44" s="27"/>
      <c r="O44" s="27"/>
      <c r="P44" s="27"/>
      <c r="Q44" s="27"/>
      <c r="R44" s="27"/>
      <c r="S44" s="27"/>
      <c r="T44" s="27"/>
      <c r="U44" s="27"/>
      <c r="V44" s="27" t="str">
        <f t="shared" si="32"/>
        <v xml:space="preserve"> </v>
      </c>
      <c r="W44" s="8" t="str">
        <f t="shared" si="33"/>
        <v xml:space="preserve"> </v>
      </c>
      <c r="X44" s="27" t="str">
        <f t="shared" si="34"/>
        <v xml:space="preserve"> </v>
      </c>
      <c r="Y44" s="27" t="str">
        <f t="shared" si="35"/>
        <v xml:space="preserve"> </v>
      </c>
      <c r="Z44" s="35" t="str">
        <f t="shared" si="36"/>
        <v xml:space="preserve"> </v>
      </c>
      <c r="AA44" s="8" t="str">
        <f t="shared" si="37"/>
        <v xml:space="preserve"> </v>
      </c>
      <c r="AB44" s="36" t="str">
        <f t="shared" si="38"/>
        <v xml:space="preserve"> </v>
      </c>
      <c r="AC44" s="36" t="str">
        <f t="shared" si="39"/>
        <v xml:space="preserve"> </v>
      </c>
      <c r="AD44" s="36" t="str">
        <f t="shared" si="40"/>
        <v xml:space="preserve"> </v>
      </c>
      <c r="AE44" s="8" t="str">
        <f t="shared" si="41"/>
        <v xml:space="preserve"> </v>
      </c>
      <c r="AF44" s="36" t="str">
        <f t="shared" si="42"/>
        <v xml:space="preserve"> </v>
      </c>
      <c r="AG44" s="36" t="str">
        <f t="shared" si="43"/>
        <v xml:space="preserve"> </v>
      </c>
      <c r="AH44" s="8" t="str">
        <f t="shared" si="44"/>
        <v xml:space="preserve"> </v>
      </c>
      <c r="AI44" s="37" t="str">
        <f t="shared" si="45"/>
        <v xml:space="preserve"> </v>
      </c>
      <c r="AJ44" s="38" t="str">
        <f t="shared" si="46"/>
        <v xml:space="preserve"> </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27"/>
      <c r="B45" s="27"/>
      <c r="C45" s="27"/>
      <c r="D45" s="50"/>
      <c r="E45" s="51"/>
      <c r="F45" s="52"/>
      <c r="G45" s="27"/>
      <c r="H45" s="27"/>
      <c r="I45" s="27"/>
      <c r="J45" s="27"/>
      <c r="K45" s="27"/>
      <c r="L45" s="27"/>
      <c r="M45" s="27"/>
      <c r="N45" s="27"/>
      <c r="O45" s="27"/>
      <c r="P45" s="27"/>
      <c r="Q45" s="27"/>
      <c r="R45" s="27"/>
      <c r="S45" s="27"/>
      <c r="T45" s="27"/>
      <c r="U45" s="27"/>
      <c r="V45" s="27" t="str">
        <f t="shared" si="32"/>
        <v xml:space="preserve"> </v>
      </c>
      <c r="W45" s="8" t="str">
        <f t="shared" si="33"/>
        <v xml:space="preserve"> </v>
      </c>
      <c r="X45" s="27" t="str">
        <f t="shared" si="34"/>
        <v xml:space="preserve"> </v>
      </c>
      <c r="Y45" s="27" t="str">
        <f t="shared" si="35"/>
        <v xml:space="preserve"> </v>
      </c>
      <c r="Z45" s="35" t="str">
        <f t="shared" si="36"/>
        <v xml:space="preserve"> </v>
      </c>
      <c r="AA45" s="8" t="str">
        <f t="shared" si="37"/>
        <v xml:space="preserve"> </v>
      </c>
      <c r="AB45" s="36" t="str">
        <f t="shared" si="38"/>
        <v xml:space="preserve"> </v>
      </c>
      <c r="AC45" s="36" t="str">
        <f t="shared" si="39"/>
        <v xml:space="preserve"> </v>
      </c>
      <c r="AD45" s="36" t="str">
        <f t="shared" si="40"/>
        <v xml:space="preserve"> </v>
      </c>
      <c r="AE45" s="8" t="str">
        <f t="shared" si="41"/>
        <v xml:space="preserve"> </v>
      </c>
      <c r="AF45" s="36" t="str">
        <f t="shared" si="42"/>
        <v xml:space="preserve"> </v>
      </c>
      <c r="AG45" s="36" t="str">
        <f t="shared" si="43"/>
        <v xml:space="preserve"> </v>
      </c>
      <c r="AH45" s="8" t="str">
        <f t="shared" si="44"/>
        <v xml:space="preserve"> </v>
      </c>
      <c r="AI45" s="37" t="str">
        <f t="shared" si="45"/>
        <v xml:space="preserve"> </v>
      </c>
      <c r="AJ45" s="38" t="str">
        <f t="shared" si="46"/>
        <v xml:space="preserve"> </v>
      </c>
      <c r="AL45" s="43" t="s">
        <v>222</v>
      </c>
      <c r="AQ45" s="44" t="s">
        <v>1</v>
      </c>
      <c r="AR45" s="41"/>
      <c r="AS45" s="41"/>
      <c r="AT45" s="41"/>
      <c r="AU45" s="41"/>
      <c r="AV45" s="41"/>
      <c r="AW45" s="45"/>
      <c r="AX45" s="40"/>
      <c r="AY45" s="40"/>
      <c r="AZ45" s="19"/>
    </row>
    <row r="46" spans="1:52" ht="18" x14ac:dyDescent="0.25">
      <c r="A46" s="27"/>
      <c r="B46" s="27"/>
      <c r="C46" s="27"/>
      <c r="D46" s="50"/>
      <c r="E46" s="51"/>
      <c r="F46" s="52"/>
      <c r="G46" s="27"/>
      <c r="H46" s="27"/>
      <c r="I46" s="27"/>
      <c r="J46" s="27"/>
      <c r="K46" s="27"/>
      <c r="L46" s="27"/>
      <c r="M46" s="27"/>
      <c r="N46" s="27"/>
      <c r="O46" s="27"/>
      <c r="P46" s="27"/>
      <c r="Q46" s="27"/>
      <c r="R46" s="27"/>
      <c r="S46" s="27"/>
      <c r="T46" s="27"/>
      <c r="U46" s="27"/>
      <c r="V46" s="27" t="str">
        <f t="shared" si="32"/>
        <v xml:space="preserve"> </v>
      </c>
      <c r="W46" s="8" t="str">
        <f t="shared" si="33"/>
        <v xml:space="preserve"> </v>
      </c>
      <c r="X46" s="27" t="str">
        <f t="shared" si="34"/>
        <v xml:space="preserve"> </v>
      </c>
      <c r="Y46" s="27" t="str">
        <f t="shared" si="35"/>
        <v xml:space="preserve"> </v>
      </c>
      <c r="Z46" s="35" t="str">
        <f t="shared" si="36"/>
        <v xml:space="preserve"> </v>
      </c>
      <c r="AA46" s="8" t="str">
        <f t="shared" si="37"/>
        <v xml:space="preserve"> </v>
      </c>
      <c r="AB46" s="36" t="str">
        <f t="shared" si="38"/>
        <v xml:space="preserve"> </v>
      </c>
      <c r="AC46" s="36" t="str">
        <f t="shared" si="39"/>
        <v xml:space="preserve"> </v>
      </c>
      <c r="AD46" s="36" t="str">
        <f t="shared" si="40"/>
        <v xml:space="preserve"> </v>
      </c>
      <c r="AE46" s="8" t="str">
        <f t="shared" si="41"/>
        <v xml:space="preserve"> </v>
      </c>
      <c r="AF46" s="36" t="str">
        <f t="shared" si="42"/>
        <v xml:space="preserve"> </v>
      </c>
      <c r="AG46" s="36" t="str">
        <f t="shared" si="43"/>
        <v xml:space="preserve"> </v>
      </c>
      <c r="AH46" s="8" t="str">
        <f t="shared" si="44"/>
        <v xml:space="preserve"> </v>
      </c>
      <c r="AI46" s="37" t="str">
        <f t="shared" si="45"/>
        <v xml:space="preserve"> </v>
      </c>
      <c r="AJ46" s="38" t="str">
        <f t="shared" si="46"/>
        <v xml:space="preserve"> </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27"/>
      <c r="B47" s="27"/>
      <c r="C47" s="27"/>
      <c r="D47" s="50"/>
      <c r="E47" s="51"/>
      <c r="F47" s="52"/>
      <c r="G47" s="27"/>
      <c r="H47" s="27"/>
      <c r="I47" s="27"/>
      <c r="J47" s="27"/>
      <c r="K47" s="27"/>
      <c r="L47" s="27"/>
      <c r="M47" s="27"/>
      <c r="N47" s="27"/>
      <c r="O47" s="27"/>
      <c r="P47" s="27"/>
      <c r="Q47" s="27"/>
      <c r="R47" s="27"/>
      <c r="S47" s="27"/>
      <c r="T47" s="27"/>
      <c r="U47" s="27"/>
      <c r="V47" s="27" t="str">
        <f t="shared" si="32"/>
        <v xml:space="preserve"> </v>
      </c>
      <c r="W47" s="8" t="str">
        <f t="shared" si="33"/>
        <v xml:space="preserve"> </v>
      </c>
      <c r="X47" s="27" t="str">
        <f t="shared" si="34"/>
        <v xml:space="preserve"> </v>
      </c>
      <c r="Y47" s="27" t="str">
        <f t="shared" si="35"/>
        <v xml:space="preserve"> </v>
      </c>
      <c r="Z47" s="35" t="str">
        <f t="shared" si="36"/>
        <v xml:space="preserve"> </v>
      </c>
      <c r="AA47" s="8" t="str">
        <f t="shared" si="37"/>
        <v xml:space="preserve"> </v>
      </c>
      <c r="AB47" s="36" t="str">
        <f t="shared" si="38"/>
        <v xml:space="preserve"> </v>
      </c>
      <c r="AC47" s="36" t="str">
        <f t="shared" si="39"/>
        <v xml:space="preserve"> </v>
      </c>
      <c r="AD47" s="36" t="str">
        <f t="shared" si="40"/>
        <v xml:space="preserve"> </v>
      </c>
      <c r="AE47" s="8" t="str">
        <f t="shared" si="41"/>
        <v xml:space="preserve"> </v>
      </c>
      <c r="AF47" s="36" t="str">
        <f t="shared" si="42"/>
        <v xml:space="preserve"> </v>
      </c>
      <c r="AG47" s="36" t="str">
        <f t="shared" si="43"/>
        <v xml:space="preserve"> </v>
      </c>
      <c r="AH47" s="8" t="str">
        <f t="shared" si="44"/>
        <v xml:space="preserve"> </v>
      </c>
      <c r="AI47" s="37" t="str">
        <f t="shared" si="45"/>
        <v xml:space="preserve"> </v>
      </c>
      <c r="AJ47" s="38" t="str">
        <f t="shared" si="46"/>
        <v xml:space="preserve"> </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27"/>
      <c r="B48" s="27"/>
      <c r="C48" s="27"/>
      <c r="D48" s="50"/>
      <c r="E48" s="51"/>
      <c r="F48" s="52"/>
      <c r="G48" s="27"/>
      <c r="H48" s="27"/>
      <c r="I48" s="27"/>
      <c r="J48" s="27"/>
      <c r="K48" s="27"/>
      <c r="L48" s="27"/>
      <c r="M48" s="27"/>
      <c r="N48" s="27"/>
      <c r="O48" s="27"/>
      <c r="P48" s="27"/>
      <c r="Q48" s="27"/>
      <c r="R48" s="27"/>
      <c r="S48" s="27"/>
      <c r="T48" s="27"/>
      <c r="U48" s="27"/>
      <c r="V48" s="27" t="str">
        <f t="shared" si="32"/>
        <v xml:space="preserve"> </v>
      </c>
      <c r="W48" s="8" t="str">
        <f t="shared" si="33"/>
        <v xml:space="preserve"> </v>
      </c>
      <c r="X48" s="27" t="str">
        <f t="shared" si="34"/>
        <v xml:space="preserve"> </v>
      </c>
      <c r="Y48" s="27" t="str">
        <f t="shared" si="35"/>
        <v xml:space="preserve"> </v>
      </c>
      <c r="Z48" s="35" t="str">
        <f t="shared" si="36"/>
        <v xml:space="preserve"> </v>
      </c>
      <c r="AA48" s="8" t="str">
        <f t="shared" si="37"/>
        <v xml:space="preserve"> </v>
      </c>
      <c r="AB48" s="36" t="str">
        <f t="shared" si="38"/>
        <v xml:space="preserve"> </v>
      </c>
      <c r="AC48" s="36" t="str">
        <f t="shared" si="39"/>
        <v xml:space="preserve"> </v>
      </c>
      <c r="AD48" s="36" t="str">
        <f t="shared" si="40"/>
        <v xml:space="preserve"> </v>
      </c>
      <c r="AE48" s="8" t="str">
        <f t="shared" si="41"/>
        <v xml:space="preserve"> </v>
      </c>
      <c r="AF48" s="36" t="str">
        <f t="shared" si="42"/>
        <v xml:space="preserve"> </v>
      </c>
      <c r="AG48" s="36" t="str">
        <f t="shared" si="43"/>
        <v xml:space="preserve"> </v>
      </c>
      <c r="AH48" s="8" t="str">
        <f t="shared" si="44"/>
        <v xml:space="preserve"> </v>
      </c>
      <c r="AI48" s="37" t="str">
        <f t="shared" si="45"/>
        <v xml:space="preserve"> </v>
      </c>
      <c r="AJ48" s="38" t="str">
        <f t="shared" si="46"/>
        <v xml:space="preserve"> </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27"/>
      <c r="B49" s="27"/>
      <c r="C49" s="27"/>
      <c r="D49" s="50"/>
      <c r="E49" s="51"/>
      <c r="F49" s="52"/>
      <c r="G49" s="27"/>
      <c r="H49" s="27"/>
      <c r="I49" s="27"/>
      <c r="J49" s="27"/>
      <c r="K49" s="27"/>
      <c r="L49" s="27"/>
      <c r="M49" s="27"/>
      <c r="N49" s="27"/>
      <c r="O49" s="27"/>
      <c r="P49" s="27"/>
      <c r="Q49" s="27"/>
      <c r="R49" s="27"/>
      <c r="S49" s="27"/>
      <c r="T49" s="27"/>
      <c r="U49" s="27"/>
      <c r="V49" s="27" t="str">
        <f t="shared" si="32"/>
        <v xml:space="preserve"> </v>
      </c>
      <c r="W49" s="8" t="str">
        <f t="shared" si="33"/>
        <v xml:space="preserve"> </v>
      </c>
      <c r="X49" s="27" t="str">
        <f t="shared" si="34"/>
        <v xml:space="preserve"> </v>
      </c>
      <c r="Y49" s="27" t="str">
        <f t="shared" si="35"/>
        <v xml:space="preserve"> </v>
      </c>
      <c r="Z49" s="35" t="str">
        <f t="shared" si="36"/>
        <v xml:space="preserve"> </v>
      </c>
      <c r="AA49" s="8" t="str">
        <f t="shared" si="37"/>
        <v xml:space="preserve"> </v>
      </c>
      <c r="AB49" s="36" t="str">
        <f t="shared" si="38"/>
        <v xml:space="preserve"> </v>
      </c>
      <c r="AC49" s="36" t="str">
        <f t="shared" si="39"/>
        <v xml:space="preserve"> </v>
      </c>
      <c r="AD49" s="36" t="str">
        <f t="shared" si="40"/>
        <v xml:space="preserve"> </v>
      </c>
      <c r="AE49" s="8" t="str">
        <f t="shared" si="41"/>
        <v xml:space="preserve"> </v>
      </c>
      <c r="AF49" s="36" t="str">
        <f t="shared" si="42"/>
        <v xml:space="preserve"> </v>
      </c>
      <c r="AG49" s="36" t="str">
        <f t="shared" si="43"/>
        <v xml:space="preserve"> </v>
      </c>
      <c r="AH49" s="8" t="str">
        <f t="shared" si="44"/>
        <v xml:space="preserve"> </v>
      </c>
      <c r="AI49" s="37" t="str">
        <f t="shared" si="45"/>
        <v xml:space="preserve"> </v>
      </c>
      <c r="AJ49" s="38" t="str">
        <f t="shared" si="46"/>
        <v xml:space="preserve"> </v>
      </c>
      <c r="AL49" t="e">
        <f>AA54</f>
        <v>#DIV/0!</v>
      </c>
      <c r="AM49" t="e">
        <f>AB54</f>
        <v>#DIV/0!</v>
      </c>
      <c r="AN49" t="e">
        <f>AE54</f>
        <v>#DIV/0!</v>
      </c>
      <c r="AO49" t="e">
        <f>AH54</f>
        <v>#DIV/0!</v>
      </c>
      <c r="AP49" s="11" t="e">
        <f>AJ54</f>
        <v>#DIV/0!</v>
      </c>
      <c r="AQ49" s="45"/>
      <c r="AR49" s="41" t="s">
        <v>77</v>
      </c>
      <c r="AS49" s="41" t="s">
        <v>77</v>
      </c>
      <c r="AT49" s="41" t="s">
        <v>77</v>
      </c>
      <c r="AU49" s="41" t="s">
        <v>77</v>
      </c>
      <c r="AV49" s="41" t="s">
        <v>77</v>
      </c>
      <c r="AW49" s="42" t="s">
        <v>78</v>
      </c>
      <c r="AX49" s="23"/>
      <c r="AY49" s="23"/>
      <c r="AZ49" s="19"/>
    </row>
    <row r="50" spans="1:52" ht="16" x14ac:dyDescent="0.2">
      <c r="A50" s="27"/>
      <c r="B50" s="27"/>
      <c r="C50" s="27"/>
      <c r="D50" s="50"/>
      <c r="E50" s="51"/>
      <c r="F50" s="52"/>
      <c r="G50" s="27"/>
      <c r="H50" s="27"/>
      <c r="I50" s="27"/>
      <c r="J50" s="27"/>
      <c r="K50" s="27"/>
      <c r="L50" s="27"/>
      <c r="M50" s="27"/>
      <c r="N50" s="27"/>
      <c r="O50" s="27"/>
      <c r="P50" s="27"/>
      <c r="Q50" s="27"/>
      <c r="R50" s="27"/>
      <c r="S50" s="27"/>
      <c r="T50" s="27"/>
      <c r="U50" s="27"/>
      <c r="V50" s="27" t="str">
        <f t="shared" si="32"/>
        <v xml:space="preserve"> </v>
      </c>
      <c r="W50" s="8" t="str">
        <f t="shared" si="33"/>
        <v xml:space="preserve"> </v>
      </c>
      <c r="X50" s="27" t="str">
        <f t="shared" si="34"/>
        <v xml:space="preserve"> </v>
      </c>
      <c r="Y50" s="27" t="str">
        <f t="shared" si="35"/>
        <v xml:space="preserve"> </v>
      </c>
      <c r="Z50" s="35" t="str">
        <f t="shared" si="36"/>
        <v xml:space="preserve"> </v>
      </c>
      <c r="AA50" s="8" t="str">
        <f t="shared" si="37"/>
        <v xml:space="preserve"> </v>
      </c>
      <c r="AB50" s="36" t="str">
        <f t="shared" si="38"/>
        <v xml:space="preserve"> </v>
      </c>
      <c r="AC50" s="36" t="str">
        <f t="shared" si="39"/>
        <v xml:space="preserve"> </v>
      </c>
      <c r="AD50" s="36" t="str">
        <f t="shared" si="40"/>
        <v xml:space="preserve"> </v>
      </c>
      <c r="AE50" s="8" t="str">
        <f t="shared" si="41"/>
        <v xml:space="preserve"> </v>
      </c>
      <c r="AF50" s="36" t="str">
        <f t="shared" si="42"/>
        <v xml:space="preserve"> </v>
      </c>
      <c r="AG50" s="36" t="str">
        <f t="shared" si="43"/>
        <v xml:space="preserve"> </v>
      </c>
      <c r="AH50" s="8" t="str">
        <f t="shared" si="44"/>
        <v xml:space="preserve"> </v>
      </c>
      <c r="AI50" s="37" t="str">
        <f t="shared" si="45"/>
        <v xml:space="preserve"> </v>
      </c>
      <c r="AJ50" s="38" t="str">
        <f t="shared" si="46"/>
        <v xml:space="preserve"> </v>
      </c>
      <c r="AK50" s="27"/>
      <c r="AO50" s="27"/>
      <c r="AR50" s="41" t="e">
        <f>((LN(AL49)-LN(0.4))/(LN(0.9)-LN(0.4))*100)</f>
        <v>#DIV/0!</v>
      </c>
      <c r="AS50" s="57" t="e">
        <f>((LN(AM49)-LN(17))/(LN(0.5)-LN(17))*100)</f>
        <v>#DIV/0!</v>
      </c>
      <c r="AT50" s="41" t="e">
        <f>((LN(AN49)-LN(10))/(LN(1)-LN(10))*100)</f>
        <v>#DIV/0!</v>
      </c>
      <c r="AU50" s="41" t="e">
        <f>((LN(AO49)-LN(10))/(LN(3)-LN(10))*100)</f>
        <v>#DIV/0!</v>
      </c>
      <c r="AV50" s="41" t="e">
        <f>((LN(AP49)-LN(43))/(LN(20)-LN(43))*100)</f>
        <v>#DIV/0!</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si="32"/>
        <v xml:space="preserve"> </v>
      </c>
      <c r="W51" s="8" t="str">
        <f t="shared" si="33"/>
        <v xml:space="preserve"> </v>
      </c>
      <c r="X51" s="27" t="str">
        <f t="shared" si="34"/>
        <v xml:space="preserve"> </v>
      </c>
      <c r="Y51" s="27" t="str">
        <f t="shared" si="35"/>
        <v xml:space="preserve"> </v>
      </c>
      <c r="Z51" s="35" t="str">
        <f t="shared" si="36"/>
        <v xml:space="preserve"> </v>
      </c>
      <c r="AA51" s="8" t="str">
        <f t="shared" si="37"/>
        <v xml:space="preserve"> </v>
      </c>
      <c r="AB51" s="36" t="str">
        <f t="shared" si="38"/>
        <v xml:space="preserve"> </v>
      </c>
      <c r="AC51" s="36" t="str">
        <f t="shared" si="39"/>
        <v xml:space="preserve"> </v>
      </c>
      <c r="AD51" s="36" t="str">
        <f t="shared" si="40"/>
        <v xml:space="preserve"> </v>
      </c>
      <c r="AE51" s="8" t="str">
        <f t="shared" si="41"/>
        <v xml:space="preserve"> </v>
      </c>
      <c r="AF51" s="36" t="str">
        <f t="shared" si="42"/>
        <v xml:space="preserve"> </v>
      </c>
      <c r="AG51" s="36" t="str">
        <f t="shared" si="43"/>
        <v xml:space="preserve"> </v>
      </c>
      <c r="AH51" s="8" t="str">
        <f t="shared" si="44"/>
        <v xml:space="preserve"> </v>
      </c>
      <c r="AI51" s="37" t="str">
        <f t="shared" si="45"/>
        <v xml:space="preserve"> </v>
      </c>
      <c r="AJ51" s="38" t="str">
        <f t="shared" si="46"/>
        <v xml:space="preserve"> </v>
      </c>
      <c r="AK51" s="27"/>
      <c r="AL51" s="27"/>
      <c r="AM51" s="27"/>
      <c r="AN51" s="27"/>
      <c r="AO51" s="58" t="s">
        <v>228</v>
      </c>
      <c r="AP51" s="27"/>
      <c r="AR51" t="e">
        <f>IF(AR50&gt;100, 100, IF(AR50&lt;0, 0, AR50))</f>
        <v>#DIV/0!</v>
      </c>
      <c r="AS51" t="e">
        <f t="shared" ref="AS51:AV51" si="47">IF(AS50&gt;100, 100, IF(AS50&lt;0, 0, AS50))</f>
        <v>#DIV/0!</v>
      </c>
      <c r="AT51" t="e">
        <f t="shared" si="47"/>
        <v>#DIV/0!</v>
      </c>
      <c r="AU51" t="e">
        <f t="shared" si="47"/>
        <v>#DIV/0!</v>
      </c>
      <c r="AV51" t="e">
        <f t="shared" si="47"/>
        <v>#DIV/0!</v>
      </c>
      <c r="AW51" s="59" t="e">
        <f>AVERAGE(AR51:AV51)</f>
        <v>#DIV/0!</v>
      </c>
      <c r="AX51" s="43"/>
      <c r="AY51" s="43" t="e">
        <f>IF(AW51&lt;35, "Poor", IF(AW51&lt;65, "Fair", IF(AW51&gt;65, "Excellent")))</f>
        <v>#DIV/0!</v>
      </c>
      <c r="AZ51" s="43" t="e">
        <f>IF(AY51="Excellent", "Acceptable; Ongoing Protection is Required", "Unacceptable; Immediate Restoration is Required")</f>
        <v>#DIV/0!</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A54" s="43" t="e">
        <f>_xlfn.AGGREGATE(1, 6,AA41:AA53)</f>
        <v>#DIV/0!</v>
      </c>
      <c r="AB54" s="43" t="e">
        <f>_xlfn.AGGREGATE(1, 6,AB41:AB53)</f>
        <v>#DIV/0!</v>
      </c>
      <c r="AE54" s="43" t="e">
        <f>_xlfn.AGGREGATE(1, 6,AE41:AE53)</f>
        <v>#DIV/0!</v>
      </c>
      <c r="AH54" s="43" t="e">
        <f>_xlfn.AGGREGATE(1, 6,AH41:AH53)</f>
        <v>#DIV/0!</v>
      </c>
      <c r="AJ54" s="43" t="e">
        <f>_xlfn.AGGREGATE(1, 6,AJ41:AJ53)</f>
        <v>#DIV/0!</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27"/>
      <c r="B58" s="27"/>
      <c r="C58" s="27"/>
      <c r="D58" s="50"/>
      <c r="E58" s="51"/>
      <c r="F58" s="52"/>
      <c r="G58" s="27"/>
      <c r="H58" s="27"/>
      <c r="I58" s="27"/>
      <c r="J58" s="27"/>
      <c r="K58" s="27"/>
      <c r="L58" s="27"/>
      <c r="M58" s="27"/>
      <c r="N58" s="27"/>
      <c r="O58" s="27"/>
      <c r="P58" s="27"/>
      <c r="Q58" s="27"/>
      <c r="R58" s="27"/>
      <c r="S58" s="27"/>
      <c r="T58" s="27"/>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27"/>
      <c r="B59" s="27"/>
      <c r="C59" s="27"/>
      <c r="D59" s="50"/>
      <c r="E59" s="51"/>
      <c r="F59" s="52"/>
      <c r="G59" s="27"/>
      <c r="H59" s="27"/>
      <c r="I59" s="27"/>
      <c r="J59" s="27"/>
      <c r="K59" s="27"/>
      <c r="L59" s="27"/>
      <c r="M59" s="27"/>
      <c r="N59" s="27"/>
      <c r="O59" s="27"/>
      <c r="P59" s="27"/>
      <c r="Q59" s="27"/>
      <c r="R59" s="27"/>
      <c r="S59" s="27"/>
      <c r="T59" s="27"/>
      <c r="U59" s="27"/>
      <c r="V59" s="27" t="str">
        <f t="shared" ref="V59:V70" si="48">IF(C59&lt;6," ",IF(C59&lt;=9,E59, IF(C59&gt;=10," ")))</f>
        <v xml:space="preserve"> </v>
      </c>
      <c r="W59" s="8" t="str">
        <f t="shared" ref="W59:W70" si="49">IF(V59=" ", " ", IF(V59&gt;0, V59+273.15))</f>
        <v xml:space="preserve"> </v>
      </c>
      <c r="X59" s="27" t="str">
        <f t="shared" ref="X59:X70" si="50">IF(C59&lt;6," ",IF(C59&lt;=9,F59, IF(C59&gt;=10," ")))</f>
        <v xml:space="preserve"> </v>
      </c>
      <c r="Y59" s="27" t="str">
        <f t="shared" ref="Y59:Y70" si="51">IF(C59&lt;6," ",IF(C59&lt;=9,H59, IF(C59&gt;=10," ")))</f>
        <v xml:space="preserve"> </v>
      </c>
      <c r="Z59" s="35" t="str">
        <f t="shared" ref="Z59:Z70" si="52">IF(V59=" "," ",IF(V59&gt;0,EXP(-173.4292+249.6339*100/W59+143.3483*LN(+W59/100)-21.8492*W59/100+X59*(-0.033096+0.014259*W59/100-0.0017*(W59/100)^2))*1.4276))</f>
        <v xml:space="preserve"> </v>
      </c>
      <c r="AA59" s="8" t="str">
        <f t="shared" ref="AA59:AA70" si="53">IF(V59=" "," ",IF(V59&gt;0,Y59/Z59))</f>
        <v xml:space="preserve"> </v>
      </c>
      <c r="AB59" s="36" t="str">
        <f t="shared" ref="AB59:AB70" si="54">IF(C59&lt;6," ",IF(C59&lt;=9,I59, IF(C59&gt;=10," ")))</f>
        <v xml:space="preserve"> </v>
      </c>
      <c r="AC59" s="36" t="str">
        <f t="shared" ref="AC59:AC70" si="55">IF(C59&lt;6," ",IF(C59&lt;=9,M59, IF(C59&gt;=10," ")))</f>
        <v xml:space="preserve"> </v>
      </c>
      <c r="AD59" s="36" t="str">
        <f t="shared" ref="AD59:AD70" si="56">IF(C59&lt;6," ",IF(C59&lt;=9,L59, IF(C59&gt;=10," ")))</f>
        <v xml:space="preserve"> </v>
      </c>
      <c r="AE59" s="8" t="str">
        <f t="shared" ref="AE59:AE70" si="57">IF(V59=" "," ",IF(V59&gt;0,SUM(AC59:AD59)))</f>
        <v xml:space="preserve"> </v>
      </c>
      <c r="AF59" s="36" t="str">
        <f t="shared" ref="AF59:AF70" si="58">IF(C59&lt;6," ",IF(C59&lt;=9,J59, IF(C59&gt;=10," ")))</f>
        <v xml:space="preserve"> </v>
      </c>
      <c r="AG59" s="36" t="str">
        <f t="shared" ref="AG59:AG70" si="59">IF(C59&lt;6," ",IF(C59&lt;=9,K59, IF(C59&gt;=10," ")))</f>
        <v xml:space="preserve"> </v>
      </c>
      <c r="AH59" s="8" t="str">
        <f t="shared" ref="AH59:AH70" si="60">IF(V59=" ", " ", IF(V59&gt;0, SUM(AF59:AG59)))</f>
        <v xml:space="preserve"> </v>
      </c>
      <c r="AI59" s="37" t="str">
        <f t="shared" ref="AI59:AI70" si="61">IF(C59&lt;6," ",IF(C59&lt;=9,P59, IF(C59&gt;=10," ")))</f>
        <v xml:space="preserve"> </v>
      </c>
      <c r="AJ59" s="38" t="str">
        <f t="shared" ref="AJ59:AJ70" si="62">IF(V59=" ", " ", IF(V59&gt;0, AI59-AE59))</f>
        <v xml:space="preserve"> </v>
      </c>
      <c r="AK59" s="27"/>
      <c r="AL59" s="27"/>
      <c r="AM59" s="27"/>
      <c r="AN59" s="27"/>
      <c r="AO59" s="27"/>
      <c r="AP59" s="27"/>
      <c r="AQ59" s="27"/>
      <c r="AR59" s="27"/>
      <c r="AS59" s="27"/>
      <c r="AT59" s="27"/>
      <c r="AU59" s="27"/>
      <c r="AV59" s="27"/>
      <c r="AW59" s="27"/>
      <c r="AX59" s="27"/>
      <c r="AY59" s="27"/>
    </row>
    <row r="60" spans="1:52" ht="16" x14ac:dyDescent="0.2">
      <c r="A60" s="27"/>
      <c r="B60" s="27"/>
      <c r="C60" s="27"/>
      <c r="D60" s="50"/>
      <c r="E60" s="51"/>
      <c r="F60" s="52"/>
      <c r="G60" s="27"/>
      <c r="H60" s="27"/>
      <c r="I60" s="27"/>
      <c r="J60" s="27"/>
      <c r="K60" s="27"/>
      <c r="L60" s="27"/>
      <c r="M60" s="27"/>
      <c r="N60" s="27"/>
      <c r="O60" s="27"/>
      <c r="P60" s="27"/>
      <c r="Q60" s="27"/>
      <c r="R60" s="27"/>
      <c r="S60" s="27"/>
      <c r="T60" s="27"/>
      <c r="U60" s="27"/>
      <c r="V60" s="27" t="str">
        <f t="shared" si="48"/>
        <v xml:space="preserve"> </v>
      </c>
      <c r="W60" s="8" t="str">
        <f t="shared" si="49"/>
        <v xml:space="preserve"> </v>
      </c>
      <c r="X60" s="27" t="str">
        <f t="shared" si="50"/>
        <v xml:space="preserve"> </v>
      </c>
      <c r="Y60" s="27" t="str">
        <f t="shared" si="51"/>
        <v xml:space="preserve"> </v>
      </c>
      <c r="Z60" s="35" t="str">
        <f t="shared" si="52"/>
        <v xml:space="preserve"> </v>
      </c>
      <c r="AA60" s="8" t="str">
        <f t="shared" si="53"/>
        <v xml:space="preserve"> </v>
      </c>
      <c r="AB60" s="36" t="str">
        <f t="shared" si="54"/>
        <v xml:space="preserve"> </v>
      </c>
      <c r="AC60" s="36" t="str">
        <f t="shared" si="55"/>
        <v xml:space="preserve"> </v>
      </c>
      <c r="AD60" s="36" t="str">
        <f t="shared" si="56"/>
        <v xml:space="preserve"> </v>
      </c>
      <c r="AE60" s="8" t="str">
        <f t="shared" si="57"/>
        <v xml:space="preserve"> </v>
      </c>
      <c r="AF60" s="36" t="str">
        <f t="shared" si="58"/>
        <v xml:space="preserve"> </v>
      </c>
      <c r="AG60" s="36" t="str">
        <f t="shared" si="59"/>
        <v xml:space="preserve"> </v>
      </c>
      <c r="AH60" s="8" t="str">
        <f t="shared" si="60"/>
        <v xml:space="preserve"> </v>
      </c>
      <c r="AI60" s="37" t="str">
        <f t="shared" si="61"/>
        <v xml:space="preserve"> </v>
      </c>
      <c r="AJ60" s="38" t="str">
        <f t="shared" si="62"/>
        <v xml:space="preserve"> </v>
      </c>
      <c r="AL60" s="27"/>
      <c r="AM60" s="27"/>
      <c r="AN60" s="27"/>
      <c r="AO60" s="27"/>
      <c r="AP60" s="27"/>
      <c r="AQ60" s="39" t="s">
        <v>221</v>
      </c>
      <c r="AR60" s="40"/>
      <c r="AS60" s="40"/>
      <c r="AT60" s="40"/>
      <c r="AU60" s="40"/>
      <c r="AV60" s="40"/>
      <c r="AW60" s="40"/>
      <c r="AX60" s="40"/>
      <c r="AY60" s="40"/>
      <c r="AZ60" s="19"/>
    </row>
    <row r="61" spans="1:52" ht="16" x14ac:dyDescent="0.2">
      <c r="A61" s="27"/>
      <c r="B61" s="27"/>
      <c r="C61" s="27"/>
      <c r="D61" s="50"/>
      <c r="E61" s="51"/>
      <c r="F61" s="52"/>
      <c r="G61" s="27"/>
      <c r="H61" s="27"/>
      <c r="I61" s="27"/>
      <c r="J61" s="27"/>
      <c r="K61" s="27"/>
      <c r="L61" s="27"/>
      <c r="M61" s="27"/>
      <c r="N61" s="27"/>
      <c r="O61" s="27"/>
      <c r="P61" s="27"/>
      <c r="Q61" s="27"/>
      <c r="R61" s="27"/>
      <c r="S61" s="27"/>
      <c r="T61" s="27"/>
      <c r="U61" s="27"/>
      <c r="V61" s="27" t="str">
        <f t="shared" si="48"/>
        <v xml:space="preserve"> </v>
      </c>
      <c r="W61" s="8" t="str">
        <f t="shared" si="49"/>
        <v xml:space="preserve"> </v>
      </c>
      <c r="X61" s="27" t="str">
        <f t="shared" si="50"/>
        <v xml:space="preserve"> </v>
      </c>
      <c r="Y61" s="27" t="str">
        <f t="shared" si="51"/>
        <v xml:space="preserve"> </v>
      </c>
      <c r="Z61" s="35" t="str">
        <f t="shared" si="52"/>
        <v xml:space="preserve"> </v>
      </c>
      <c r="AA61" s="8" t="str">
        <f t="shared" si="53"/>
        <v xml:space="preserve"> </v>
      </c>
      <c r="AB61" s="36" t="str">
        <f t="shared" si="54"/>
        <v xml:space="preserve"> </v>
      </c>
      <c r="AC61" s="36" t="str">
        <f t="shared" si="55"/>
        <v xml:space="preserve"> </v>
      </c>
      <c r="AD61" s="36" t="str">
        <f t="shared" si="56"/>
        <v xml:space="preserve"> </v>
      </c>
      <c r="AE61" s="8" t="str">
        <f t="shared" si="57"/>
        <v xml:space="preserve"> </v>
      </c>
      <c r="AF61" s="36" t="str">
        <f t="shared" si="58"/>
        <v xml:space="preserve"> </v>
      </c>
      <c r="AG61" s="36" t="str">
        <f t="shared" si="59"/>
        <v xml:space="preserve"> </v>
      </c>
      <c r="AH61" s="8" t="str">
        <f t="shared" si="60"/>
        <v xml:space="preserve"> </v>
      </c>
      <c r="AI61" s="37" t="str">
        <f t="shared" si="61"/>
        <v xml:space="preserve"> </v>
      </c>
      <c r="AJ61" s="38" t="str">
        <f t="shared" si="62"/>
        <v xml:space="preserve"> </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27"/>
      <c r="B62" s="27"/>
      <c r="C62" s="27"/>
      <c r="D62" s="50"/>
      <c r="E62" s="51"/>
      <c r="F62" s="52"/>
      <c r="G62" s="27"/>
      <c r="H62" s="27"/>
      <c r="I62" s="27"/>
      <c r="J62" s="27"/>
      <c r="K62" s="27"/>
      <c r="L62" s="27"/>
      <c r="M62" s="27"/>
      <c r="N62" s="27"/>
      <c r="O62" s="27"/>
      <c r="P62" s="27"/>
      <c r="Q62" s="27"/>
      <c r="R62" s="27"/>
      <c r="S62" s="27"/>
      <c r="T62" s="27"/>
      <c r="U62" s="27"/>
      <c r="V62" s="27" t="str">
        <f t="shared" si="48"/>
        <v xml:space="preserve"> </v>
      </c>
      <c r="W62" s="8" t="str">
        <f t="shared" si="49"/>
        <v xml:space="preserve"> </v>
      </c>
      <c r="X62" s="27" t="str">
        <f t="shared" si="50"/>
        <v xml:space="preserve"> </v>
      </c>
      <c r="Y62" s="27" t="str">
        <f t="shared" si="51"/>
        <v xml:space="preserve"> </v>
      </c>
      <c r="Z62" s="35" t="str">
        <f t="shared" si="52"/>
        <v xml:space="preserve"> </v>
      </c>
      <c r="AA62" s="8" t="str">
        <f t="shared" si="53"/>
        <v xml:space="preserve"> </v>
      </c>
      <c r="AB62" s="36" t="str">
        <f t="shared" si="54"/>
        <v xml:space="preserve"> </v>
      </c>
      <c r="AC62" s="36" t="str">
        <f t="shared" si="55"/>
        <v xml:space="preserve"> </v>
      </c>
      <c r="AD62" s="36" t="str">
        <f t="shared" si="56"/>
        <v xml:space="preserve"> </v>
      </c>
      <c r="AE62" s="8" t="str">
        <f t="shared" si="57"/>
        <v xml:space="preserve"> </v>
      </c>
      <c r="AF62" s="36" t="str">
        <f t="shared" si="58"/>
        <v xml:space="preserve"> </v>
      </c>
      <c r="AG62" s="36" t="str">
        <f t="shared" si="59"/>
        <v xml:space="preserve"> </v>
      </c>
      <c r="AH62" s="8" t="str">
        <f t="shared" si="60"/>
        <v xml:space="preserve"> </v>
      </c>
      <c r="AI62" s="37" t="str">
        <f t="shared" si="61"/>
        <v xml:space="preserve"> </v>
      </c>
      <c r="AJ62" s="38" t="str">
        <f t="shared" si="62"/>
        <v xml:space="preserve"> </v>
      </c>
      <c r="AL62" s="43" t="s">
        <v>222</v>
      </c>
      <c r="AQ62" s="44" t="s">
        <v>1</v>
      </c>
      <c r="AR62" s="41"/>
      <c r="AS62" s="41"/>
      <c r="AT62" s="41"/>
      <c r="AU62" s="41"/>
      <c r="AV62" s="41"/>
      <c r="AW62" s="45"/>
      <c r="AX62" s="40"/>
      <c r="AY62" s="40"/>
      <c r="AZ62" s="19"/>
    </row>
    <row r="63" spans="1:52" ht="18" x14ac:dyDescent="0.25">
      <c r="A63" s="27"/>
      <c r="B63" s="27"/>
      <c r="C63" s="27"/>
      <c r="D63" s="50"/>
      <c r="E63" s="51"/>
      <c r="F63" s="52"/>
      <c r="G63" s="27"/>
      <c r="H63" s="27"/>
      <c r="I63" s="27"/>
      <c r="J63" s="27"/>
      <c r="K63" s="27"/>
      <c r="L63" s="27"/>
      <c r="M63" s="27"/>
      <c r="N63" s="27"/>
      <c r="O63" s="27"/>
      <c r="P63" s="27"/>
      <c r="Q63" s="27"/>
      <c r="R63" s="27"/>
      <c r="S63" s="27"/>
      <c r="T63" s="27"/>
      <c r="U63" s="27"/>
      <c r="V63" s="27" t="str">
        <f t="shared" si="48"/>
        <v xml:space="preserve"> </v>
      </c>
      <c r="W63" s="8" t="str">
        <f t="shared" si="49"/>
        <v xml:space="preserve"> </v>
      </c>
      <c r="X63" s="27" t="str">
        <f t="shared" si="50"/>
        <v xml:space="preserve"> </v>
      </c>
      <c r="Y63" s="27" t="str">
        <f t="shared" si="51"/>
        <v xml:space="preserve"> </v>
      </c>
      <c r="Z63" s="35" t="str">
        <f t="shared" si="52"/>
        <v xml:space="preserve"> </v>
      </c>
      <c r="AA63" s="8" t="str">
        <f t="shared" si="53"/>
        <v xml:space="preserve"> </v>
      </c>
      <c r="AB63" s="36" t="str">
        <f t="shared" si="54"/>
        <v xml:space="preserve"> </v>
      </c>
      <c r="AC63" s="36" t="str">
        <f t="shared" si="55"/>
        <v xml:space="preserve"> </v>
      </c>
      <c r="AD63" s="36" t="str">
        <f t="shared" si="56"/>
        <v xml:space="preserve"> </v>
      </c>
      <c r="AE63" s="8" t="str">
        <f t="shared" si="57"/>
        <v xml:space="preserve"> </v>
      </c>
      <c r="AF63" s="36" t="str">
        <f t="shared" si="58"/>
        <v xml:space="preserve"> </v>
      </c>
      <c r="AG63" s="36" t="str">
        <f t="shared" si="59"/>
        <v xml:space="preserve"> </v>
      </c>
      <c r="AH63" s="8" t="str">
        <f t="shared" si="60"/>
        <v xml:space="preserve"> </v>
      </c>
      <c r="AI63" s="37" t="str">
        <f t="shared" si="61"/>
        <v xml:space="preserve"> </v>
      </c>
      <c r="AJ63" s="38" t="str">
        <f t="shared" si="62"/>
        <v xml:space="preserve"> </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27"/>
      <c r="B64" s="27"/>
      <c r="C64" s="27"/>
      <c r="D64" s="50"/>
      <c r="E64" s="51"/>
      <c r="F64" s="52"/>
      <c r="G64" s="27"/>
      <c r="H64" s="27"/>
      <c r="I64" s="27"/>
      <c r="J64" s="27"/>
      <c r="K64" s="27"/>
      <c r="L64" s="27"/>
      <c r="M64" s="27"/>
      <c r="N64" s="27"/>
      <c r="O64" s="27"/>
      <c r="P64" s="27"/>
      <c r="Q64" s="27"/>
      <c r="R64" s="27"/>
      <c r="S64" s="27"/>
      <c r="T64" s="27"/>
      <c r="U64" s="27"/>
      <c r="V64" s="27" t="str">
        <f t="shared" si="48"/>
        <v xml:space="preserve"> </v>
      </c>
      <c r="W64" s="8" t="str">
        <f t="shared" si="49"/>
        <v xml:space="preserve"> </v>
      </c>
      <c r="X64" s="27" t="str">
        <f t="shared" si="50"/>
        <v xml:space="preserve"> </v>
      </c>
      <c r="Y64" s="27" t="str">
        <f t="shared" si="51"/>
        <v xml:space="preserve"> </v>
      </c>
      <c r="Z64" s="35" t="str">
        <f t="shared" si="52"/>
        <v xml:space="preserve"> </v>
      </c>
      <c r="AA64" s="8" t="str">
        <f t="shared" si="53"/>
        <v xml:space="preserve"> </v>
      </c>
      <c r="AB64" s="36" t="str">
        <f t="shared" si="54"/>
        <v xml:space="preserve"> </v>
      </c>
      <c r="AC64" s="36" t="str">
        <f t="shared" si="55"/>
        <v xml:space="preserve"> </v>
      </c>
      <c r="AD64" s="36" t="str">
        <f t="shared" si="56"/>
        <v xml:space="preserve"> </v>
      </c>
      <c r="AE64" s="8" t="str">
        <f t="shared" si="57"/>
        <v xml:space="preserve"> </v>
      </c>
      <c r="AF64" s="36" t="str">
        <f t="shared" si="58"/>
        <v xml:space="preserve"> </v>
      </c>
      <c r="AG64" s="36" t="str">
        <f t="shared" si="59"/>
        <v xml:space="preserve"> </v>
      </c>
      <c r="AH64" s="8" t="str">
        <f t="shared" si="60"/>
        <v xml:space="preserve"> </v>
      </c>
      <c r="AI64" s="37" t="str">
        <f t="shared" si="61"/>
        <v xml:space="preserve"> </v>
      </c>
      <c r="AJ64" s="38" t="str">
        <f t="shared" si="62"/>
        <v xml:space="preserve"> </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27"/>
      <c r="B65" s="27"/>
      <c r="C65" s="27"/>
      <c r="D65" s="50"/>
      <c r="E65" s="51"/>
      <c r="F65" s="52"/>
      <c r="G65" s="27"/>
      <c r="H65" s="27"/>
      <c r="I65" s="27"/>
      <c r="J65" s="27"/>
      <c r="K65" s="27"/>
      <c r="L65" s="27"/>
      <c r="M65" s="27"/>
      <c r="N65" s="27"/>
      <c r="O65" s="27"/>
      <c r="P65" s="27"/>
      <c r="Q65" s="27"/>
      <c r="R65" s="27"/>
      <c r="S65" s="27"/>
      <c r="T65" s="27"/>
      <c r="U65" s="27"/>
      <c r="V65" s="27" t="str">
        <f t="shared" si="48"/>
        <v xml:space="preserve"> </v>
      </c>
      <c r="W65" s="8" t="str">
        <f t="shared" si="49"/>
        <v xml:space="preserve"> </v>
      </c>
      <c r="X65" s="27" t="str">
        <f t="shared" si="50"/>
        <v xml:space="preserve"> </v>
      </c>
      <c r="Y65" s="27" t="str">
        <f t="shared" si="51"/>
        <v xml:space="preserve"> </v>
      </c>
      <c r="Z65" s="35" t="str">
        <f t="shared" si="52"/>
        <v xml:space="preserve"> </v>
      </c>
      <c r="AA65" s="8" t="str">
        <f t="shared" si="53"/>
        <v xml:space="preserve"> </v>
      </c>
      <c r="AB65" s="36" t="str">
        <f t="shared" si="54"/>
        <v xml:space="preserve"> </v>
      </c>
      <c r="AC65" s="36" t="str">
        <f t="shared" si="55"/>
        <v xml:space="preserve"> </v>
      </c>
      <c r="AD65" s="36" t="str">
        <f t="shared" si="56"/>
        <v xml:space="preserve"> </v>
      </c>
      <c r="AE65" s="8" t="str">
        <f t="shared" si="57"/>
        <v xml:space="preserve"> </v>
      </c>
      <c r="AF65" s="36" t="str">
        <f t="shared" si="58"/>
        <v xml:space="preserve"> </v>
      </c>
      <c r="AG65" s="36" t="str">
        <f t="shared" si="59"/>
        <v xml:space="preserve"> </v>
      </c>
      <c r="AH65" s="8" t="str">
        <f t="shared" si="60"/>
        <v xml:space="preserve"> </v>
      </c>
      <c r="AI65" s="37" t="str">
        <f t="shared" si="61"/>
        <v xml:space="preserve"> </v>
      </c>
      <c r="AJ65" s="38" t="str">
        <f t="shared" si="62"/>
        <v xml:space="preserve"> </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27"/>
      <c r="B66" s="27"/>
      <c r="C66" s="27"/>
      <c r="D66" s="50"/>
      <c r="E66" s="51"/>
      <c r="F66" s="52"/>
      <c r="G66" s="27"/>
      <c r="H66" s="27"/>
      <c r="I66" s="27"/>
      <c r="J66" s="27"/>
      <c r="K66" s="27"/>
      <c r="L66" s="27"/>
      <c r="M66" s="27"/>
      <c r="N66" s="27"/>
      <c r="O66" s="27"/>
      <c r="P66" s="27"/>
      <c r="Q66" s="27"/>
      <c r="R66" s="27"/>
      <c r="S66" s="27"/>
      <c r="T66" s="27"/>
      <c r="U66" s="27"/>
      <c r="V66" s="27" t="str">
        <f t="shared" si="48"/>
        <v xml:space="preserve"> </v>
      </c>
      <c r="W66" s="8" t="str">
        <f t="shared" si="49"/>
        <v xml:space="preserve"> </v>
      </c>
      <c r="X66" s="27" t="str">
        <f t="shared" si="50"/>
        <v xml:space="preserve"> </v>
      </c>
      <c r="Y66" s="27" t="str">
        <f t="shared" si="51"/>
        <v xml:space="preserve"> </v>
      </c>
      <c r="Z66" s="35" t="str">
        <f t="shared" si="52"/>
        <v xml:space="preserve"> </v>
      </c>
      <c r="AA66" s="8" t="str">
        <f t="shared" si="53"/>
        <v xml:space="preserve"> </v>
      </c>
      <c r="AB66" s="36" t="str">
        <f t="shared" si="54"/>
        <v xml:space="preserve"> </v>
      </c>
      <c r="AC66" s="36" t="str">
        <f t="shared" si="55"/>
        <v xml:space="preserve"> </v>
      </c>
      <c r="AD66" s="36" t="str">
        <f t="shared" si="56"/>
        <v xml:space="preserve"> </v>
      </c>
      <c r="AE66" s="8" t="str">
        <f t="shared" si="57"/>
        <v xml:space="preserve"> </v>
      </c>
      <c r="AF66" s="36" t="str">
        <f t="shared" si="58"/>
        <v xml:space="preserve"> </v>
      </c>
      <c r="AG66" s="36" t="str">
        <f t="shared" si="59"/>
        <v xml:space="preserve"> </v>
      </c>
      <c r="AH66" s="8" t="str">
        <f t="shared" si="60"/>
        <v xml:space="preserve"> </v>
      </c>
      <c r="AI66" s="37" t="str">
        <f t="shared" si="61"/>
        <v xml:space="preserve"> </v>
      </c>
      <c r="AJ66" s="38" t="str">
        <f t="shared" si="62"/>
        <v xml:space="preserve"> </v>
      </c>
      <c r="AL66" t="e">
        <f>AA71</f>
        <v>#DIV/0!</v>
      </c>
      <c r="AM66" t="e">
        <f>AB71</f>
        <v>#DIV/0!</v>
      </c>
      <c r="AN66" t="e">
        <f>AE71</f>
        <v>#DIV/0!</v>
      </c>
      <c r="AO66" t="e">
        <f>AH71</f>
        <v>#DIV/0!</v>
      </c>
      <c r="AP66" s="11" t="e">
        <f>AJ71</f>
        <v>#DIV/0!</v>
      </c>
      <c r="AQ66" s="45"/>
      <c r="AR66" s="41" t="s">
        <v>77</v>
      </c>
      <c r="AS66" s="41" t="s">
        <v>77</v>
      </c>
      <c r="AT66" s="41" t="s">
        <v>77</v>
      </c>
      <c r="AU66" s="41" t="s">
        <v>77</v>
      </c>
      <c r="AV66" s="41" t="s">
        <v>77</v>
      </c>
      <c r="AW66" s="42" t="s">
        <v>78</v>
      </c>
      <c r="AX66" s="23"/>
      <c r="AY66" s="23"/>
      <c r="AZ66" s="19"/>
    </row>
    <row r="67" spans="1:52" ht="16" x14ac:dyDescent="0.2">
      <c r="A67" s="27"/>
      <c r="B67" s="27"/>
      <c r="C67" s="27"/>
      <c r="D67" s="50"/>
      <c r="E67" s="51"/>
      <c r="F67" s="52"/>
      <c r="G67" s="27"/>
      <c r="H67" s="27"/>
      <c r="I67" s="27"/>
      <c r="J67" s="27"/>
      <c r="K67" s="27"/>
      <c r="L67" s="27"/>
      <c r="M67" s="27"/>
      <c r="N67" s="27"/>
      <c r="O67" s="27"/>
      <c r="P67" s="27"/>
      <c r="Q67" s="27"/>
      <c r="R67" s="27"/>
      <c r="S67" s="27"/>
      <c r="T67" s="27"/>
      <c r="U67" s="27"/>
      <c r="V67" s="27" t="str">
        <f t="shared" si="48"/>
        <v xml:space="preserve"> </v>
      </c>
      <c r="W67" s="8" t="str">
        <f t="shared" si="49"/>
        <v xml:space="preserve"> </v>
      </c>
      <c r="X67" s="27" t="str">
        <f t="shared" si="50"/>
        <v xml:space="preserve"> </v>
      </c>
      <c r="Y67" s="27" t="str">
        <f t="shared" si="51"/>
        <v xml:space="preserve"> </v>
      </c>
      <c r="Z67" s="35" t="str">
        <f t="shared" si="52"/>
        <v xml:space="preserve"> </v>
      </c>
      <c r="AA67" s="8" t="str">
        <f t="shared" si="53"/>
        <v xml:space="preserve"> </v>
      </c>
      <c r="AB67" s="36" t="str">
        <f t="shared" si="54"/>
        <v xml:space="preserve"> </v>
      </c>
      <c r="AC67" s="36" t="str">
        <f t="shared" si="55"/>
        <v xml:space="preserve"> </v>
      </c>
      <c r="AD67" s="36" t="str">
        <f t="shared" si="56"/>
        <v xml:space="preserve"> </v>
      </c>
      <c r="AE67" s="8" t="str">
        <f t="shared" si="57"/>
        <v xml:space="preserve"> </v>
      </c>
      <c r="AF67" s="36" t="str">
        <f t="shared" si="58"/>
        <v xml:space="preserve"> </v>
      </c>
      <c r="AG67" s="36" t="str">
        <f t="shared" si="59"/>
        <v xml:space="preserve"> </v>
      </c>
      <c r="AH67" s="8" t="str">
        <f t="shared" si="60"/>
        <v xml:space="preserve"> </v>
      </c>
      <c r="AI67" s="37" t="str">
        <f t="shared" si="61"/>
        <v xml:space="preserve"> </v>
      </c>
      <c r="AJ67" s="38" t="str">
        <f t="shared" si="62"/>
        <v xml:space="preserve"> </v>
      </c>
      <c r="AK67" s="27"/>
      <c r="AO67" s="27"/>
      <c r="AR67" s="41" t="e">
        <f>((LN(AL66)-LN(0.4))/(LN(0.9)-LN(0.4))*100)</f>
        <v>#DIV/0!</v>
      </c>
      <c r="AS67" s="57" t="e">
        <f>((LN(AM66)-LN(17))/(LN(0.5)-LN(17))*100)</f>
        <v>#DIV/0!</v>
      </c>
      <c r="AT67" s="41" t="e">
        <f>((LN(AN66)-LN(10))/(LN(1)-LN(10))*100)</f>
        <v>#DIV/0!</v>
      </c>
      <c r="AU67" s="41" t="e">
        <f>((LN(AO66)-LN(10))/(LN(3)-LN(10))*100)</f>
        <v>#DIV/0!</v>
      </c>
      <c r="AV67" s="41" t="e">
        <f>((LN(AP66)-LN(43))/(LN(20)-LN(43))*100)</f>
        <v>#DIV/0!</v>
      </c>
    </row>
    <row r="68" spans="1:52" ht="16" x14ac:dyDescent="0.2">
      <c r="A68" s="27"/>
      <c r="B68" s="27"/>
      <c r="C68" s="27"/>
      <c r="D68" s="50"/>
      <c r="E68" s="51"/>
      <c r="F68" s="52"/>
      <c r="G68" s="27"/>
      <c r="H68" s="27"/>
      <c r="I68" s="27"/>
      <c r="J68" s="27"/>
      <c r="K68" s="27"/>
      <c r="L68" s="27"/>
      <c r="M68" s="27"/>
      <c r="N68" s="27"/>
      <c r="O68" s="27"/>
      <c r="P68" s="27"/>
      <c r="Q68" s="27"/>
      <c r="R68" s="27"/>
      <c r="S68" s="27"/>
      <c r="T68" s="27"/>
      <c r="U68" s="27"/>
      <c r="V68" s="27" t="str">
        <f t="shared" si="48"/>
        <v xml:space="preserve"> </v>
      </c>
      <c r="W68" s="8" t="str">
        <f t="shared" si="49"/>
        <v xml:space="preserve"> </v>
      </c>
      <c r="X68" s="27" t="str">
        <f t="shared" si="50"/>
        <v xml:space="preserve"> </v>
      </c>
      <c r="Y68" s="27" t="str">
        <f t="shared" si="51"/>
        <v xml:space="preserve"> </v>
      </c>
      <c r="Z68" s="35" t="str">
        <f t="shared" si="52"/>
        <v xml:space="preserve"> </v>
      </c>
      <c r="AA68" s="8" t="str">
        <f t="shared" si="53"/>
        <v xml:space="preserve"> </v>
      </c>
      <c r="AB68" s="36" t="str">
        <f t="shared" si="54"/>
        <v xml:space="preserve"> </v>
      </c>
      <c r="AC68" s="36" t="str">
        <f t="shared" si="55"/>
        <v xml:space="preserve"> </v>
      </c>
      <c r="AD68" s="36" t="str">
        <f t="shared" si="56"/>
        <v xml:space="preserve"> </v>
      </c>
      <c r="AE68" s="8" t="str">
        <f t="shared" si="57"/>
        <v xml:space="preserve"> </v>
      </c>
      <c r="AF68" s="36" t="str">
        <f t="shared" si="58"/>
        <v xml:space="preserve"> </v>
      </c>
      <c r="AG68" s="36" t="str">
        <f t="shared" si="59"/>
        <v xml:space="preserve"> </v>
      </c>
      <c r="AH68" s="8" t="str">
        <f t="shared" si="60"/>
        <v xml:space="preserve"> </v>
      </c>
      <c r="AI68" s="37" t="str">
        <f t="shared" si="61"/>
        <v xml:space="preserve"> </v>
      </c>
      <c r="AJ68" s="38" t="str">
        <f t="shared" si="62"/>
        <v xml:space="preserve"> </v>
      </c>
      <c r="AK68" s="27"/>
      <c r="AL68" s="27"/>
      <c r="AM68" s="27"/>
      <c r="AN68" s="27"/>
      <c r="AO68" s="58" t="s">
        <v>228</v>
      </c>
      <c r="AP68" s="27"/>
      <c r="AR68" t="e">
        <f>IF(AR67&gt;100, 100, IF(AR67&lt;0, 0, AR67))</f>
        <v>#DIV/0!</v>
      </c>
      <c r="AS68" t="e">
        <f t="shared" ref="AS68:AV68" si="63">IF(AS67&gt;100, 100, IF(AS67&lt;0, 0, AS67))</f>
        <v>#DIV/0!</v>
      </c>
      <c r="AT68" t="e">
        <f t="shared" si="63"/>
        <v>#DIV/0!</v>
      </c>
      <c r="AU68" t="e">
        <f t="shared" si="63"/>
        <v>#DIV/0!</v>
      </c>
      <c r="AV68" t="e">
        <f t="shared" si="63"/>
        <v>#DIV/0!</v>
      </c>
      <c r="AW68" s="59" t="e">
        <f>AVERAGE(AR68:AV68)</f>
        <v>#DIV/0!</v>
      </c>
      <c r="AX68" s="43"/>
      <c r="AY68" s="43" t="e">
        <f>IF(AW68&lt;35, "Poor", IF(AW68&lt;65, "Fair", IF(AW68&gt;65, "Excellent")))</f>
        <v>#DIV/0!</v>
      </c>
      <c r="AZ68" s="43" t="e">
        <f>IF(AY68="Excellent", "Acceptable; Ongoing Protection is Required", "Unacceptable; Immediate Restoration is Required")</f>
        <v>#DIV/0!</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48"/>
        <v xml:space="preserve"> </v>
      </c>
      <c r="W69" s="8" t="str">
        <f t="shared" si="49"/>
        <v xml:space="preserve"> </v>
      </c>
      <c r="X69" s="27" t="str">
        <f t="shared" si="50"/>
        <v xml:space="preserve"> </v>
      </c>
      <c r="Y69" s="27" t="str">
        <f t="shared" si="51"/>
        <v xml:space="preserve"> </v>
      </c>
      <c r="Z69" s="35" t="str">
        <f t="shared" si="52"/>
        <v xml:space="preserve"> </v>
      </c>
      <c r="AA69" s="8" t="str">
        <f t="shared" si="53"/>
        <v xml:space="preserve"> </v>
      </c>
      <c r="AB69" s="36" t="str">
        <f t="shared" si="54"/>
        <v xml:space="preserve"> </v>
      </c>
      <c r="AC69" s="36" t="str">
        <f t="shared" si="55"/>
        <v xml:space="preserve"> </v>
      </c>
      <c r="AD69" s="36" t="str">
        <f t="shared" si="56"/>
        <v xml:space="preserve"> </v>
      </c>
      <c r="AE69" s="8" t="str">
        <f t="shared" si="57"/>
        <v xml:space="preserve"> </v>
      </c>
      <c r="AF69" s="36" t="str">
        <f t="shared" si="58"/>
        <v xml:space="preserve"> </v>
      </c>
      <c r="AG69" s="36" t="str">
        <f t="shared" si="59"/>
        <v xml:space="preserve"> </v>
      </c>
      <c r="AH69" s="8" t="str">
        <f t="shared" si="60"/>
        <v xml:space="preserve"> </v>
      </c>
      <c r="AI69" s="37" t="str">
        <f t="shared" si="61"/>
        <v xml:space="preserve"> </v>
      </c>
      <c r="AJ69" s="38" t="str">
        <f t="shared" si="62"/>
        <v xml:space="preserve"> </v>
      </c>
      <c r="AK69" s="27"/>
      <c r="AL69" s="27"/>
      <c r="AM69" s="27"/>
      <c r="AN69" s="27"/>
      <c r="AO69" s="27"/>
      <c r="AP69" s="27"/>
      <c r="AQ69" s="27"/>
      <c r="AR69" s="27"/>
      <c r="AS69" s="27"/>
      <c r="AT69" s="27"/>
      <c r="AU69" s="27"/>
      <c r="AV69" s="27"/>
      <c r="AW69" s="27"/>
      <c r="AX69" s="27"/>
      <c r="AY69" s="27"/>
    </row>
    <row r="70" spans="1:52" ht="16" x14ac:dyDescent="0.2">
      <c r="V70" s="27" t="str">
        <f t="shared" si="48"/>
        <v xml:space="preserve"> </v>
      </c>
      <c r="W70" s="8" t="str">
        <f t="shared" si="49"/>
        <v xml:space="preserve"> </v>
      </c>
      <c r="X70" s="27" t="str">
        <f t="shared" si="50"/>
        <v xml:space="preserve"> </v>
      </c>
      <c r="Y70" s="27" t="str">
        <f t="shared" si="51"/>
        <v xml:space="preserve"> </v>
      </c>
      <c r="Z70" s="35" t="str">
        <f t="shared" si="52"/>
        <v xml:space="preserve"> </v>
      </c>
      <c r="AA70" s="8" t="str">
        <f t="shared" si="53"/>
        <v xml:space="preserve"> </v>
      </c>
      <c r="AB70" s="36" t="str">
        <f t="shared" si="54"/>
        <v xml:space="preserve"> </v>
      </c>
      <c r="AC70" s="36" t="str">
        <f t="shared" si="55"/>
        <v xml:space="preserve"> </v>
      </c>
      <c r="AD70" s="36" t="str">
        <f t="shared" si="56"/>
        <v xml:space="preserve"> </v>
      </c>
      <c r="AE70" s="8" t="str">
        <f t="shared" si="57"/>
        <v xml:space="preserve"> </v>
      </c>
      <c r="AF70" s="36" t="str">
        <f t="shared" si="58"/>
        <v xml:space="preserve"> </v>
      </c>
      <c r="AG70" s="36" t="str">
        <f t="shared" si="59"/>
        <v xml:space="preserve"> </v>
      </c>
      <c r="AH70" s="8" t="str">
        <f t="shared" si="60"/>
        <v xml:space="preserve"> </v>
      </c>
      <c r="AI70" s="37" t="str">
        <f t="shared" si="61"/>
        <v xml:space="preserve"> </v>
      </c>
      <c r="AJ70" s="38" t="str">
        <f t="shared" si="62"/>
        <v xml:space="preserve"> </v>
      </c>
    </row>
    <row r="71" spans="1:52" ht="16" x14ac:dyDescent="0.2">
      <c r="AA71" s="43" t="e">
        <f>_xlfn.AGGREGATE(1, 6,AA58:AA70)</f>
        <v>#DIV/0!</v>
      </c>
      <c r="AB71" s="43" t="e">
        <f>_xlfn.AGGREGATE(1, 6,AB58:AB70)</f>
        <v>#DIV/0!</v>
      </c>
      <c r="AE71" s="43" t="e">
        <f>_xlfn.AGGREGATE(1, 6,AE58:AE70)</f>
        <v>#DIV/0!</v>
      </c>
      <c r="AH71" s="43" t="e">
        <f>_xlfn.AGGREGATE(1, 6,AH58:AH70)</f>
        <v>#DIV/0!</v>
      </c>
      <c r="AJ71" s="43" t="e">
        <f>_xlfn.AGGREGATE(1, 6,AJ58:AJ70)</f>
        <v>#DIV/0!</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27"/>
      <c r="B75" s="27"/>
      <c r="C75" s="27"/>
      <c r="D75" s="50"/>
      <c r="E75" s="51"/>
      <c r="F75" s="52"/>
      <c r="G75" s="27"/>
      <c r="H75" s="27"/>
      <c r="I75" s="27"/>
      <c r="J75" s="27"/>
      <c r="K75" s="27"/>
      <c r="L75" s="27"/>
      <c r="M75" s="27"/>
      <c r="N75" s="27"/>
      <c r="O75" s="27"/>
      <c r="P75" s="27"/>
      <c r="Q75" s="27"/>
      <c r="R75" s="27"/>
      <c r="S75" s="27"/>
      <c r="T75" s="27"/>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27"/>
      <c r="B76" s="27"/>
      <c r="C76" s="27"/>
      <c r="D76" s="50"/>
      <c r="E76" s="51"/>
      <c r="F76" s="52"/>
      <c r="G76" s="27"/>
      <c r="H76" s="27"/>
      <c r="I76" s="27"/>
      <c r="J76" s="27"/>
      <c r="K76" s="27"/>
      <c r="L76" s="27"/>
      <c r="M76" s="27"/>
      <c r="N76" s="27"/>
      <c r="O76" s="27"/>
      <c r="P76" s="27"/>
      <c r="Q76" s="27"/>
      <c r="R76" s="27"/>
      <c r="S76" s="27"/>
      <c r="T76" s="27"/>
      <c r="U76" s="27"/>
      <c r="V76" s="27" t="str">
        <f t="shared" ref="V76:V87" si="64">IF(C76&lt;6," ",IF(C76&lt;=9,E76, IF(C76&gt;=10," ")))</f>
        <v xml:space="preserve"> </v>
      </c>
      <c r="W76" s="8" t="str">
        <f t="shared" ref="W76:W87" si="65">IF(V76=" ", " ", IF(V76&gt;0, V76+273.15))</f>
        <v xml:space="preserve"> </v>
      </c>
      <c r="X76" s="27" t="str">
        <f t="shared" ref="X76:X87" si="66">IF(C76&lt;6," ",IF(C76&lt;=9,F76, IF(C76&gt;=10," ")))</f>
        <v xml:space="preserve"> </v>
      </c>
      <c r="Y76" s="27" t="str">
        <f t="shared" ref="Y76:Y87" si="67">IF(C76&lt;6," ",IF(C76&lt;=9,H76, IF(C76&gt;=10," ")))</f>
        <v xml:space="preserve"> </v>
      </c>
      <c r="Z76" s="35" t="str">
        <f t="shared" ref="Z76:Z87" si="68">IF(V76=" "," ",IF(V76&gt;0,EXP(-173.4292+249.6339*100/W76+143.3483*LN(+W76/100)-21.8492*W76/100+X76*(-0.033096+0.014259*W76/100-0.0017*(W76/100)^2))*1.4276))</f>
        <v xml:space="preserve"> </v>
      </c>
      <c r="AA76" s="8" t="str">
        <f t="shared" ref="AA76:AA87" si="69">IF(V76=" "," ",IF(V76&gt;0,Y76/Z76))</f>
        <v xml:space="preserve"> </v>
      </c>
      <c r="AB76" s="36" t="str">
        <f t="shared" ref="AB76:AB87" si="70">IF(C76&lt;6," ",IF(C76&lt;=9,I76, IF(C76&gt;=10," ")))</f>
        <v xml:space="preserve"> </v>
      </c>
      <c r="AC76" s="36" t="str">
        <f t="shared" ref="AC76:AC87" si="71">IF(C76&lt;6," ",IF(C76&lt;=9,M76, IF(C76&gt;=10," ")))</f>
        <v xml:space="preserve"> </v>
      </c>
      <c r="AD76" s="36" t="str">
        <f t="shared" ref="AD76:AD87" si="72">IF(C76&lt;6," ",IF(C76&lt;=9,L76, IF(C76&gt;=10," ")))</f>
        <v xml:space="preserve"> </v>
      </c>
      <c r="AE76" s="8" t="str">
        <f t="shared" ref="AE76:AE87" si="73">IF(V76=" "," ",IF(V76&gt;0,SUM(AC76:AD76)))</f>
        <v xml:space="preserve"> </v>
      </c>
      <c r="AF76" s="36" t="str">
        <f t="shared" ref="AF76:AF87" si="74">IF(C76&lt;6," ",IF(C76&lt;=9,J76, IF(C76&gt;=10," ")))</f>
        <v xml:space="preserve"> </v>
      </c>
      <c r="AG76" s="36" t="str">
        <f t="shared" ref="AG76:AG87" si="75">IF(C76&lt;6," ",IF(C76&lt;=9,K76, IF(C76&gt;=10," ")))</f>
        <v xml:space="preserve"> </v>
      </c>
      <c r="AH76" s="8" t="str">
        <f t="shared" ref="AH76:AH87" si="76">IF(V76=" ", " ", IF(V76&gt;0, SUM(AF76:AG76)))</f>
        <v xml:space="preserve"> </v>
      </c>
      <c r="AI76" s="37" t="str">
        <f t="shared" ref="AI76:AI87" si="77">IF(C76&lt;6," ",IF(C76&lt;=9,P76, IF(C76&gt;=10," ")))</f>
        <v xml:space="preserve"> </v>
      </c>
      <c r="AJ76" s="38" t="str">
        <f t="shared" ref="AJ76:AJ87" si="78">IF(V76=" ", " ", IF(V76&gt;0, AI76-AE76))</f>
        <v xml:space="preserve"> </v>
      </c>
      <c r="AK76" s="27"/>
      <c r="AL76" s="27"/>
      <c r="AM76" s="27"/>
      <c r="AN76" s="27"/>
      <c r="AO76" s="27"/>
      <c r="AP76" s="27"/>
      <c r="AQ76" s="27"/>
      <c r="AR76" s="27"/>
      <c r="AS76" s="27"/>
      <c r="AT76" s="27"/>
      <c r="AU76" s="27"/>
      <c r="AV76" s="27"/>
      <c r="AW76" s="27"/>
      <c r="AX76" s="27"/>
      <c r="AY76" s="27"/>
    </row>
    <row r="77" spans="1:52" ht="16" x14ac:dyDescent="0.2">
      <c r="A77" s="27"/>
      <c r="B77" s="27"/>
      <c r="C77" s="27"/>
      <c r="D77" s="50"/>
      <c r="E77" s="51"/>
      <c r="F77" s="52"/>
      <c r="G77" s="27"/>
      <c r="H77" s="27"/>
      <c r="I77" s="27"/>
      <c r="J77" s="27"/>
      <c r="K77" s="27"/>
      <c r="L77" s="27"/>
      <c r="M77" s="27"/>
      <c r="N77" s="27"/>
      <c r="O77" s="27"/>
      <c r="P77" s="27"/>
      <c r="Q77" s="27"/>
      <c r="R77" s="27"/>
      <c r="S77" s="27"/>
      <c r="T77" s="27"/>
      <c r="U77" s="27"/>
      <c r="V77" s="27" t="str">
        <f t="shared" si="64"/>
        <v xml:space="preserve"> </v>
      </c>
      <c r="W77" s="8" t="str">
        <f t="shared" si="65"/>
        <v xml:space="preserve"> </v>
      </c>
      <c r="X77" s="27" t="str">
        <f t="shared" si="66"/>
        <v xml:space="preserve"> </v>
      </c>
      <c r="Y77" s="27" t="str">
        <f t="shared" si="67"/>
        <v xml:space="preserve"> </v>
      </c>
      <c r="Z77" s="35" t="str">
        <f t="shared" si="68"/>
        <v xml:space="preserve"> </v>
      </c>
      <c r="AA77" s="8" t="str">
        <f t="shared" si="69"/>
        <v xml:space="preserve"> </v>
      </c>
      <c r="AB77" s="36" t="str">
        <f t="shared" si="70"/>
        <v xml:space="preserve"> </v>
      </c>
      <c r="AC77" s="36" t="str">
        <f t="shared" si="71"/>
        <v xml:space="preserve"> </v>
      </c>
      <c r="AD77" s="36" t="str">
        <f t="shared" si="72"/>
        <v xml:space="preserve"> </v>
      </c>
      <c r="AE77" s="8" t="str">
        <f t="shared" si="73"/>
        <v xml:space="preserve"> </v>
      </c>
      <c r="AF77" s="36" t="str">
        <f t="shared" si="74"/>
        <v xml:space="preserve"> </v>
      </c>
      <c r="AG77" s="36" t="str">
        <f t="shared" si="75"/>
        <v xml:space="preserve"> </v>
      </c>
      <c r="AH77" s="8" t="str">
        <f t="shared" si="76"/>
        <v xml:space="preserve"> </v>
      </c>
      <c r="AI77" s="37" t="str">
        <f t="shared" si="77"/>
        <v xml:space="preserve"> </v>
      </c>
      <c r="AJ77" s="38" t="str">
        <f t="shared" si="78"/>
        <v xml:space="preserve"> </v>
      </c>
      <c r="AL77" s="27"/>
      <c r="AM77" s="27"/>
      <c r="AN77" s="27"/>
      <c r="AO77" s="27"/>
      <c r="AP77" s="27"/>
      <c r="AQ77" s="39" t="s">
        <v>221</v>
      </c>
      <c r="AR77" s="40"/>
      <c r="AS77" s="40"/>
      <c r="AT77" s="40"/>
      <c r="AU77" s="40"/>
      <c r="AV77" s="40"/>
      <c r="AW77" s="40"/>
      <c r="AX77" s="40"/>
      <c r="AY77" s="40"/>
      <c r="AZ77" s="19"/>
    </row>
    <row r="78" spans="1:52" ht="16" x14ac:dyDescent="0.2">
      <c r="A78" s="27"/>
      <c r="B78" s="27"/>
      <c r="C78" s="27"/>
      <c r="D78" s="50"/>
      <c r="E78" s="51"/>
      <c r="F78" s="52"/>
      <c r="G78" s="27"/>
      <c r="H78" s="27"/>
      <c r="I78" s="27"/>
      <c r="J78" s="27"/>
      <c r="K78" s="27"/>
      <c r="L78" s="27"/>
      <c r="M78" s="27"/>
      <c r="N78" s="27"/>
      <c r="O78" s="27"/>
      <c r="P78" s="27"/>
      <c r="Q78" s="27"/>
      <c r="R78" s="27"/>
      <c r="S78" s="27"/>
      <c r="T78" s="27"/>
      <c r="U78" s="27"/>
      <c r="V78" s="27" t="str">
        <f t="shared" si="64"/>
        <v xml:space="preserve"> </v>
      </c>
      <c r="W78" s="8" t="str">
        <f t="shared" si="65"/>
        <v xml:space="preserve"> </v>
      </c>
      <c r="X78" s="27" t="str">
        <f t="shared" si="66"/>
        <v xml:space="preserve"> </v>
      </c>
      <c r="Y78" s="27" t="str">
        <f t="shared" si="67"/>
        <v xml:space="preserve"> </v>
      </c>
      <c r="Z78" s="35" t="str">
        <f t="shared" si="68"/>
        <v xml:space="preserve"> </v>
      </c>
      <c r="AA78" s="8" t="str">
        <f t="shared" si="69"/>
        <v xml:space="preserve"> </v>
      </c>
      <c r="AB78" s="36" t="str">
        <f t="shared" si="70"/>
        <v xml:space="preserve"> </v>
      </c>
      <c r="AC78" s="36" t="str">
        <f t="shared" si="71"/>
        <v xml:space="preserve"> </v>
      </c>
      <c r="AD78" s="36" t="str">
        <f t="shared" si="72"/>
        <v xml:space="preserve"> </v>
      </c>
      <c r="AE78" s="8" t="str">
        <f t="shared" si="73"/>
        <v xml:space="preserve"> </v>
      </c>
      <c r="AF78" s="36" t="str">
        <f t="shared" si="74"/>
        <v xml:space="preserve"> </v>
      </c>
      <c r="AG78" s="36" t="str">
        <f t="shared" si="75"/>
        <v xml:space="preserve"> </v>
      </c>
      <c r="AH78" s="8" t="str">
        <f t="shared" si="76"/>
        <v xml:space="preserve"> </v>
      </c>
      <c r="AI78" s="37" t="str">
        <f t="shared" si="77"/>
        <v xml:space="preserve"> </v>
      </c>
      <c r="AJ78" s="38" t="str">
        <f t="shared" si="78"/>
        <v xml:space="preserve"> </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27"/>
      <c r="B79" s="27"/>
      <c r="C79" s="27"/>
      <c r="D79" s="50"/>
      <c r="E79" s="51"/>
      <c r="F79" s="52"/>
      <c r="G79" s="27"/>
      <c r="H79" s="27"/>
      <c r="I79" s="27"/>
      <c r="J79" s="27"/>
      <c r="K79" s="27"/>
      <c r="L79" s="27"/>
      <c r="M79" s="27"/>
      <c r="N79" s="27"/>
      <c r="O79" s="27"/>
      <c r="P79" s="27"/>
      <c r="Q79" s="27"/>
      <c r="R79" s="27"/>
      <c r="S79" s="27"/>
      <c r="T79" s="27"/>
      <c r="U79" s="27"/>
      <c r="V79" s="27" t="str">
        <f t="shared" si="64"/>
        <v xml:space="preserve"> </v>
      </c>
      <c r="W79" s="8" t="str">
        <f t="shared" si="65"/>
        <v xml:space="preserve"> </v>
      </c>
      <c r="X79" s="27" t="str">
        <f t="shared" si="66"/>
        <v xml:space="preserve"> </v>
      </c>
      <c r="Y79" s="27" t="str">
        <f t="shared" si="67"/>
        <v xml:space="preserve"> </v>
      </c>
      <c r="Z79" s="35" t="str">
        <f t="shared" si="68"/>
        <v xml:space="preserve"> </v>
      </c>
      <c r="AA79" s="8" t="str">
        <f t="shared" si="69"/>
        <v xml:space="preserve"> </v>
      </c>
      <c r="AB79" s="36" t="str">
        <f t="shared" si="70"/>
        <v xml:space="preserve"> </v>
      </c>
      <c r="AC79" s="36" t="str">
        <f t="shared" si="71"/>
        <v xml:space="preserve"> </v>
      </c>
      <c r="AD79" s="36" t="str">
        <f t="shared" si="72"/>
        <v xml:space="preserve"> </v>
      </c>
      <c r="AE79" s="8" t="str">
        <f t="shared" si="73"/>
        <v xml:space="preserve"> </v>
      </c>
      <c r="AF79" s="36" t="str">
        <f t="shared" si="74"/>
        <v xml:space="preserve"> </v>
      </c>
      <c r="AG79" s="36" t="str">
        <f t="shared" si="75"/>
        <v xml:space="preserve"> </v>
      </c>
      <c r="AH79" s="8" t="str">
        <f t="shared" si="76"/>
        <v xml:space="preserve"> </v>
      </c>
      <c r="AI79" s="37" t="str">
        <f t="shared" si="77"/>
        <v xml:space="preserve"> </v>
      </c>
      <c r="AJ79" s="38" t="str">
        <f t="shared" si="78"/>
        <v xml:space="preserve"> </v>
      </c>
      <c r="AL79" s="43" t="s">
        <v>222</v>
      </c>
      <c r="AQ79" s="44" t="s">
        <v>1</v>
      </c>
      <c r="AR79" s="41"/>
      <c r="AS79" s="41"/>
      <c r="AT79" s="41"/>
      <c r="AU79" s="41"/>
      <c r="AV79" s="41"/>
      <c r="AW79" s="45"/>
      <c r="AX79" s="40"/>
      <c r="AY79" s="40"/>
      <c r="AZ79" s="19"/>
    </row>
    <row r="80" spans="1:52" ht="18" x14ac:dyDescent="0.25">
      <c r="A80" s="27"/>
      <c r="B80" s="27"/>
      <c r="C80" s="27"/>
      <c r="D80" s="50"/>
      <c r="E80" s="51"/>
      <c r="F80" s="52"/>
      <c r="G80" s="27"/>
      <c r="H80" s="27"/>
      <c r="I80" s="27"/>
      <c r="J80" s="27"/>
      <c r="K80" s="27"/>
      <c r="L80" s="27"/>
      <c r="M80" s="27"/>
      <c r="N80" s="27"/>
      <c r="O80" s="27"/>
      <c r="P80" s="27"/>
      <c r="Q80" s="27"/>
      <c r="R80" s="27"/>
      <c r="S80" s="27"/>
      <c r="T80" s="27"/>
      <c r="U80" s="27"/>
      <c r="V80" s="27" t="str">
        <f t="shared" si="64"/>
        <v xml:space="preserve"> </v>
      </c>
      <c r="W80" s="8" t="str">
        <f t="shared" si="65"/>
        <v xml:space="preserve"> </v>
      </c>
      <c r="X80" s="27" t="str">
        <f t="shared" si="66"/>
        <v xml:space="preserve"> </v>
      </c>
      <c r="Y80" s="27" t="str">
        <f t="shared" si="67"/>
        <v xml:space="preserve"> </v>
      </c>
      <c r="Z80" s="35" t="str">
        <f t="shared" si="68"/>
        <v xml:space="preserve"> </v>
      </c>
      <c r="AA80" s="8" t="str">
        <f t="shared" si="69"/>
        <v xml:space="preserve"> </v>
      </c>
      <c r="AB80" s="36" t="str">
        <f t="shared" si="70"/>
        <v xml:space="preserve"> </v>
      </c>
      <c r="AC80" s="36" t="str">
        <f t="shared" si="71"/>
        <v xml:space="preserve"> </v>
      </c>
      <c r="AD80" s="36" t="str">
        <f t="shared" si="72"/>
        <v xml:space="preserve"> </v>
      </c>
      <c r="AE80" s="8" t="str">
        <f t="shared" si="73"/>
        <v xml:space="preserve"> </v>
      </c>
      <c r="AF80" s="36" t="str">
        <f t="shared" si="74"/>
        <v xml:space="preserve"> </v>
      </c>
      <c r="AG80" s="36" t="str">
        <f t="shared" si="75"/>
        <v xml:space="preserve"> </v>
      </c>
      <c r="AH80" s="8" t="str">
        <f t="shared" si="76"/>
        <v xml:space="preserve"> </v>
      </c>
      <c r="AI80" s="37" t="str">
        <f t="shared" si="77"/>
        <v xml:space="preserve"> </v>
      </c>
      <c r="AJ80" s="38" t="str">
        <f t="shared" si="78"/>
        <v xml:space="preserve"> </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27"/>
      <c r="B81" s="27"/>
      <c r="C81" s="27"/>
      <c r="D81" s="50"/>
      <c r="E81" s="51"/>
      <c r="F81" s="52"/>
      <c r="G81" s="27"/>
      <c r="H81" s="27"/>
      <c r="I81" s="27"/>
      <c r="J81" s="27"/>
      <c r="K81" s="27"/>
      <c r="L81" s="27"/>
      <c r="M81" s="27"/>
      <c r="N81" s="27"/>
      <c r="O81" s="27"/>
      <c r="P81" s="27"/>
      <c r="Q81" s="27"/>
      <c r="R81" s="27"/>
      <c r="S81" s="27"/>
      <c r="T81" s="27"/>
      <c r="U81" s="27"/>
      <c r="V81" s="27" t="str">
        <f t="shared" si="64"/>
        <v xml:space="preserve"> </v>
      </c>
      <c r="W81" s="8" t="str">
        <f t="shared" si="65"/>
        <v xml:space="preserve"> </v>
      </c>
      <c r="X81" s="27" t="str">
        <f t="shared" si="66"/>
        <v xml:space="preserve"> </v>
      </c>
      <c r="Y81" s="27" t="str">
        <f t="shared" si="67"/>
        <v xml:space="preserve"> </v>
      </c>
      <c r="Z81" s="35" t="str">
        <f t="shared" si="68"/>
        <v xml:space="preserve"> </v>
      </c>
      <c r="AA81" s="8" t="str">
        <f t="shared" si="69"/>
        <v xml:space="preserve"> </v>
      </c>
      <c r="AB81" s="36" t="str">
        <f t="shared" si="70"/>
        <v xml:space="preserve"> </v>
      </c>
      <c r="AC81" s="36" t="str">
        <f t="shared" si="71"/>
        <v xml:space="preserve"> </v>
      </c>
      <c r="AD81" s="36" t="str">
        <f t="shared" si="72"/>
        <v xml:space="preserve"> </v>
      </c>
      <c r="AE81" s="8" t="str">
        <f t="shared" si="73"/>
        <v xml:space="preserve"> </v>
      </c>
      <c r="AF81" s="36" t="str">
        <f t="shared" si="74"/>
        <v xml:space="preserve"> </v>
      </c>
      <c r="AG81" s="36" t="str">
        <f t="shared" si="75"/>
        <v xml:space="preserve"> </v>
      </c>
      <c r="AH81" s="8" t="str">
        <f t="shared" si="76"/>
        <v xml:space="preserve"> </v>
      </c>
      <c r="AI81" s="37" t="str">
        <f t="shared" si="77"/>
        <v xml:space="preserve"> </v>
      </c>
      <c r="AJ81" s="38" t="str">
        <f t="shared" si="78"/>
        <v xml:space="preserve"> </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27"/>
      <c r="B82" s="27"/>
      <c r="C82" s="27"/>
      <c r="D82" s="50"/>
      <c r="E82" s="51"/>
      <c r="F82" s="52"/>
      <c r="G82" s="27"/>
      <c r="H82" s="27"/>
      <c r="I82" s="27"/>
      <c r="J82" s="27"/>
      <c r="K82" s="27"/>
      <c r="L82" s="27"/>
      <c r="M82" s="27"/>
      <c r="N82" s="27"/>
      <c r="O82" s="27"/>
      <c r="P82" s="27"/>
      <c r="Q82" s="27"/>
      <c r="R82" s="27"/>
      <c r="S82" s="27"/>
      <c r="T82" s="27"/>
      <c r="U82" s="27"/>
      <c r="V82" s="27" t="str">
        <f t="shared" si="64"/>
        <v xml:space="preserve"> </v>
      </c>
      <c r="W82" s="8" t="str">
        <f t="shared" si="65"/>
        <v xml:space="preserve"> </v>
      </c>
      <c r="X82" s="27" t="str">
        <f t="shared" si="66"/>
        <v xml:space="preserve"> </v>
      </c>
      <c r="Y82" s="27" t="str">
        <f t="shared" si="67"/>
        <v xml:space="preserve"> </v>
      </c>
      <c r="Z82" s="35" t="str">
        <f t="shared" si="68"/>
        <v xml:space="preserve"> </v>
      </c>
      <c r="AA82" s="8" t="str">
        <f t="shared" si="69"/>
        <v xml:space="preserve"> </v>
      </c>
      <c r="AB82" s="36" t="str">
        <f t="shared" si="70"/>
        <v xml:space="preserve"> </v>
      </c>
      <c r="AC82" s="36" t="str">
        <f t="shared" si="71"/>
        <v xml:space="preserve"> </v>
      </c>
      <c r="AD82" s="36" t="str">
        <f t="shared" si="72"/>
        <v xml:space="preserve"> </v>
      </c>
      <c r="AE82" s="8" t="str">
        <f t="shared" si="73"/>
        <v xml:space="preserve"> </v>
      </c>
      <c r="AF82" s="36" t="str">
        <f t="shared" si="74"/>
        <v xml:space="preserve"> </v>
      </c>
      <c r="AG82" s="36" t="str">
        <f t="shared" si="75"/>
        <v xml:space="preserve"> </v>
      </c>
      <c r="AH82" s="8" t="str">
        <f t="shared" si="76"/>
        <v xml:space="preserve"> </v>
      </c>
      <c r="AI82" s="37" t="str">
        <f t="shared" si="77"/>
        <v xml:space="preserve"> </v>
      </c>
      <c r="AJ82" s="38" t="str">
        <f t="shared" si="78"/>
        <v xml:space="preserve"> </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27"/>
      <c r="B83" s="27"/>
      <c r="C83" s="27"/>
      <c r="D83" s="50"/>
      <c r="E83" s="51"/>
      <c r="F83" s="52"/>
      <c r="G83" s="27"/>
      <c r="H83" s="27"/>
      <c r="I83" s="27"/>
      <c r="J83" s="27"/>
      <c r="K83" s="27"/>
      <c r="L83" s="27"/>
      <c r="M83" s="27"/>
      <c r="N83" s="27"/>
      <c r="O83" s="27"/>
      <c r="P83" s="27"/>
      <c r="Q83" s="27"/>
      <c r="R83" s="27"/>
      <c r="S83" s="27"/>
      <c r="T83" s="27"/>
      <c r="U83" s="27"/>
      <c r="V83" s="27" t="str">
        <f t="shared" si="64"/>
        <v xml:space="preserve"> </v>
      </c>
      <c r="W83" s="8" t="str">
        <f t="shared" si="65"/>
        <v xml:space="preserve"> </v>
      </c>
      <c r="X83" s="27" t="str">
        <f t="shared" si="66"/>
        <v xml:space="preserve"> </v>
      </c>
      <c r="Y83" s="27" t="str">
        <f t="shared" si="67"/>
        <v xml:space="preserve"> </v>
      </c>
      <c r="Z83" s="35" t="str">
        <f t="shared" si="68"/>
        <v xml:space="preserve"> </v>
      </c>
      <c r="AA83" s="8" t="str">
        <f t="shared" si="69"/>
        <v xml:space="preserve"> </v>
      </c>
      <c r="AB83" s="36" t="str">
        <f t="shared" si="70"/>
        <v xml:space="preserve"> </v>
      </c>
      <c r="AC83" s="36" t="str">
        <f t="shared" si="71"/>
        <v xml:space="preserve"> </v>
      </c>
      <c r="AD83" s="36" t="str">
        <f t="shared" si="72"/>
        <v xml:space="preserve"> </v>
      </c>
      <c r="AE83" s="8" t="str">
        <f t="shared" si="73"/>
        <v xml:space="preserve"> </v>
      </c>
      <c r="AF83" s="36" t="str">
        <f t="shared" si="74"/>
        <v xml:space="preserve"> </v>
      </c>
      <c r="AG83" s="36" t="str">
        <f t="shared" si="75"/>
        <v xml:space="preserve"> </v>
      </c>
      <c r="AH83" s="8" t="str">
        <f t="shared" si="76"/>
        <v xml:space="preserve"> </v>
      </c>
      <c r="AI83" s="37" t="str">
        <f t="shared" si="77"/>
        <v xml:space="preserve"> </v>
      </c>
      <c r="AJ83" s="38" t="str">
        <f t="shared" si="78"/>
        <v xml:space="preserve"> </v>
      </c>
      <c r="AL83" t="e">
        <f>AA88</f>
        <v>#DIV/0!</v>
      </c>
      <c r="AM83" t="e">
        <f>AB88</f>
        <v>#DIV/0!</v>
      </c>
      <c r="AN83" t="e">
        <f>AE88</f>
        <v>#DIV/0!</v>
      </c>
      <c r="AO83" t="e">
        <f>AH88</f>
        <v>#DIV/0!</v>
      </c>
      <c r="AP83" s="11" t="e">
        <f>AJ88</f>
        <v>#DIV/0!</v>
      </c>
      <c r="AQ83" s="45"/>
      <c r="AR83" s="41" t="s">
        <v>77</v>
      </c>
      <c r="AS83" s="41" t="s">
        <v>77</v>
      </c>
      <c r="AT83" s="41" t="s">
        <v>77</v>
      </c>
      <c r="AU83" s="41" t="s">
        <v>77</v>
      </c>
      <c r="AV83" s="41" t="s">
        <v>77</v>
      </c>
      <c r="AW83" s="42" t="s">
        <v>78</v>
      </c>
      <c r="AX83" s="23"/>
      <c r="AY83" s="23"/>
      <c r="AZ83" s="19"/>
    </row>
    <row r="84" spans="1:52" ht="16" x14ac:dyDescent="0.2">
      <c r="A84" s="27"/>
      <c r="B84" s="27"/>
      <c r="C84" s="27"/>
      <c r="D84" s="50"/>
      <c r="E84" s="51"/>
      <c r="F84" s="52"/>
      <c r="G84" s="27"/>
      <c r="H84" s="27"/>
      <c r="I84" s="27"/>
      <c r="J84" s="27"/>
      <c r="K84" s="27"/>
      <c r="L84" s="27"/>
      <c r="M84" s="27"/>
      <c r="N84" s="27"/>
      <c r="O84" s="27"/>
      <c r="P84" s="27"/>
      <c r="Q84" s="27"/>
      <c r="R84" s="27"/>
      <c r="S84" s="27"/>
      <c r="T84" s="27"/>
      <c r="U84" s="27"/>
      <c r="V84" s="27" t="str">
        <f t="shared" si="64"/>
        <v xml:space="preserve"> </v>
      </c>
      <c r="W84" s="8" t="str">
        <f t="shared" si="65"/>
        <v xml:space="preserve"> </v>
      </c>
      <c r="X84" s="27" t="str">
        <f t="shared" si="66"/>
        <v xml:space="preserve"> </v>
      </c>
      <c r="Y84" s="27" t="str">
        <f t="shared" si="67"/>
        <v xml:space="preserve"> </v>
      </c>
      <c r="Z84" s="35" t="str">
        <f t="shared" si="68"/>
        <v xml:space="preserve"> </v>
      </c>
      <c r="AA84" s="8" t="str">
        <f t="shared" si="69"/>
        <v xml:space="preserve"> </v>
      </c>
      <c r="AB84" s="36" t="str">
        <f t="shared" si="70"/>
        <v xml:space="preserve"> </v>
      </c>
      <c r="AC84" s="36" t="str">
        <f t="shared" si="71"/>
        <v xml:space="preserve"> </v>
      </c>
      <c r="AD84" s="36" t="str">
        <f t="shared" si="72"/>
        <v xml:space="preserve"> </v>
      </c>
      <c r="AE84" s="8" t="str">
        <f t="shared" si="73"/>
        <v xml:space="preserve"> </v>
      </c>
      <c r="AF84" s="36" t="str">
        <f t="shared" si="74"/>
        <v xml:space="preserve"> </v>
      </c>
      <c r="AG84" s="36" t="str">
        <f t="shared" si="75"/>
        <v xml:space="preserve"> </v>
      </c>
      <c r="AH84" s="8" t="str">
        <f t="shared" si="76"/>
        <v xml:space="preserve"> </v>
      </c>
      <c r="AI84" s="37" t="str">
        <f t="shared" si="77"/>
        <v xml:space="preserve"> </v>
      </c>
      <c r="AJ84" s="38" t="str">
        <f t="shared" si="78"/>
        <v xml:space="preserve"> </v>
      </c>
      <c r="AK84" s="27"/>
      <c r="AO84" s="27"/>
      <c r="AR84" s="41" t="e">
        <f>((LN(AL83)-LN(0.4))/(LN(0.9)-LN(0.4))*100)</f>
        <v>#DIV/0!</v>
      </c>
      <c r="AS84" s="57" t="e">
        <f>((LN(AM83)-LN(17))/(LN(0.5)-LN(17))*100)</f>
        <v>#DIV/0!</v>
      </c>
      <c r="AT84" s="41" t="e">
        <f>((LN(AN83)-LN(10))/(LN(1)-LN(10))*100)</f>
        <v>#DIV/0!</v>
      </c>
      <c r="AU84" s="41" t="e">
        <f>((LN(AO83)-LN(10))/(LN(3)-LN(10))*100)</f>
        <v>#DIV/0!</v>
      </c>
      <c r="AV84" s="41" t="e">
        <f>((LN(AP83)-LN(43))/(LN(20)-LN(43))*100)</f>
        <v>#DIV/0!</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64"/>
        <v xml:space="preserve"> </v>
      </c>
      <c r="W85" s="8" t="str">
        <f t="shared" si="65"/>
        <v xml:space="preserve"> </v>
      </c>
      <c r="X85" s="27" t="str">
        <f t="shared" si="66"/>
        <v xml:space="preserve"> </v>
      </c>
      <c r="Y85" s="27" t="str">
        <f t="shared" si="67"/>
        <v xml:space="preserve"> </v>
      </c>
      <c r="Z85" s="35" t="str">
        <f t="shared" si="68"/>
        <v xml:space="preserve"> </v>
      </c>
      <c r="AA85" s="8" t="str">
        <f t="shared" si="69"/>
        <v xml:space="preserve"> </v>
      </c>
      <c r="AB85" s="36" t="str">
        <f t="shared" si="70"/>
        <v xml:space="preserve"> </v>
      </c>
      <c r="AC85" s="36" t="str">
        <f t="shared" si="71"/>
        <v xml:space="preserve"> </v>
      </c>
      <c r="AD85" s="36" t="str">
        <f t="shared" si="72"/>
        <v xml:space="preserve"> </v>
      </c>
      <c r="AE85" s="8" t="str">
        <f t="shared" si="73"/>
        <v xml:space="preserve"> </v>
      </c>
      <c r="AF85" s="36" t="str">
        <f t="shared" si="74"/>
        <v xml:space="preserve"> </v>
      </c>
      <c r="AG85" s="36" t="str">
        <f t="shared" si="75"/>
        <v xml:space="preserve"> </v>
      </c>
      <c r="AH85" s="8" t="str">
        <f t="shared" si="76"/>
        <v xml:space="preserve"> </v>
      </c>
      <c r="AI85" s="37" t="str">
        <f t="shared" si="77"/>
        <v xml:space="preserve"> </v>
      </c>
      <c r="AJ85" s="38" t="str">
        <f t="shared" si="78"/>
        <v xml:space="preserve"> </v>
      </c>
      <c r="AK85" s="27"/>
      <c r="AL85" s="27"/>
      <c r="AM85" s="27"/>
      <c r="AN85" s="27"/>
      <c r="AO85" s="58" t="s">
        <v>228</v>
      </c>
      <c r="AP85" s="27"/>
      <c r="AR85" t="e">
        <f>IF(AR84&gt;100, 100, IF(AR84&lt;0, 0, AR84))</f>
        <v>#DIV/0!</v>
      </c>
      <c r="AS85" t="e">
        <f t="shared" ref="AS85:AV85" si="79">IF(AS84&gt;100, 100, IF(AS84&lt;0, 0, AS84))</f>
        <v>#DIV/0!</v>
      </c>
      <c r="AT85" t="e">
        <f t="shared" si="79"/>
        <v>#DIV/0!</v>
      </c>
      <c r="AU85" t="e">
        <f t="shared" si="79"/>
        <v>#DIV/0!</v>
      </c>
      <c r="AV85" t="e">
        <f t="shared" si="79"/>
        <v>#DIV/0!</v>
      </c>
      <c r="AW85" s="59" t="e">
        <f>AVERAGE(AR85:AV85)</f>
        <v>#DIV/0!</v>
      </c>
      <c r="AX85" s="43"/>
      <c r="AY85" s="43" t="e">
        <f>IF(AW85&lt;35, "Poor", IF(AW85&lt;65, "Fair", IF(AW85&gt;65, "Excellent")))</f>
        <v>#DIV/0!</v>
      </c>
      <c r="AZ85" s="43" t="e">
        <f>IF(AY85="Excellent", "Acceptable; Ongoing Protection is Required", "Unacceptable; Immediate Restoration is Required")</f>
        <v>#DIV/0!</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64"/>
        <v xml:space="preserve"> </v>
      </c>
      <c r="W86" s="8" t="str">
        <f t="shared" si="65"/>
        <v xml:space="preserve"> </v>
      </c>
      <c r="X86" s="27" t="str">
        <f t="shared" si="66"/>
        <v xml:space="preserve"> </v>
      </c>
      <c r="Y86" s="27" t="str">
        <f t="shared" si="67"/>
        <v xml:space="preserve"> </v>
      </c>
      <c r="Z86" s="35" t="str">
        <f t="shared" si="68"/>
        <v xml:space="preserve"> </v>
      </c>
      <c r="AA86" s="8" t="str">
        <f t="shared" si="69"/>
        <v xml:space="preserve"> </v>
      </c>
      <c r="AB86" s="36" t="str">
        <f t="shared" si="70"/>
        <v xml:space="preserve"> </v>
      </c>
      <c r="AC86" s="36" t="str">
        <f t="shared" si="71"/>
        <v xml:space="preserve"> </v>
      </c>
      <c r="AD86" s="36" t="str">
        <f t="shared" si="72"/>
        <v xml:space="preserve"> </v>
      </c>
      <c r="AE86" s="8" t="str">
        <f t="shared" si="73"/>
        <v xml:space="preserve"> </v>
      </c>
      <c r="AF86" s="36" t="str">
        <f t="shared" si="74"/>
        <v xml:space="preserve"> </v>
      </c>
      <c r="AG86" s="36" t="str">
        <f t="shared" si="75"/>
        <v xml:space="preserve"> </v>
      </c>
      <c r="AH86" s="8" t="str">
        <f t="shared" si="76"/>
        <v xml:space="preserve"> </v>
      </c>
      <c r="AI86" s="37" t="str">
        <f t="shared" si="77"/>
        <v xml:space="preserve"> </v>
      </c>
      <c r="AJ86" s="38" t="str">
        <f t="shared" si="78"/>
        <v xml:space="preserve"> </v>
      </c>
      <c r="AK86" s="27"/>
      <c r="AL86" s="27"/>
      <c r="AM86" s="27"/>
      <c r="AN86" s="27"/>
      <c r="AO86" s="27"/>
      <c r="AP86" s="27"/>
      <c r="AQ86" s="27"/>
      <c r="AR86" s="27"/>
      <c r="AS86" s="27"/>
      <c r="AT86" s="27"/>
      <c r="AU86" s="27"/>
      <c r="AV86" s="27"/>
      <c r="AW86" s="27"/>
      <c r="AX86" s="27"/>
      <c r="AY86" s="27"/>
    </row>
    <row r="87" spans="1:52" ht="16" x14ac:dyDescent="0.2">
      <c r="V87" s="27" t="str">
        <f t="shared" si="64"/>
        <v xml:space="preserve"> </v>
      </c>
      <c r="W87" s="8" t="str">
        <f t="shared" si="65"/>
        <v xml:space="preserve"> </v>
      </c>
      <c r="X87" s="27" t="str">
        <f t="shared" si="66"/>
        <v xml:space="preserve"> </v>
      </c>
      <c r="Y87" s="27" t="str">
        <f t="shared" si="67"/>
        <v xml:space="preserve"> </v>
      </c>
      <c r="Z87" s="35" t="str">
        <f t="shared" si="68"/>
        <v xml:space="preserve"> </v>
      </c>
      <c r="AA87" s="8" t="str">
        <f t="shared" si="69"/>
        <v xml:space="preserve"> </v>
      </c>
      <c r="AB87" s="36" t="str">
        <f t="shared" si="70"/>
        <v xml:space="preserve"> </v>
      </c>
      <c r="AC87" s="36" t="str">
        <f t="shared" si="71"/>
        <v xml:space="preserve"> </v>
      </c>
      <c r="AD87" s="36" t="str">
        <f t="shared" si="72"/>
        <v xml:space="preserve"> </v>
      </c>
      <c r="AE87" s="8" t="str">
        <f t="shared" si="73"/>
        <v xml:space="preserve"> </v>
      </c>
      <c r="AF87" s="36" t="str">
        <f t="shared" si="74"/>
        <v xml:space="preserve"> </v>
      </c>
      <c r="AG87" s="36" t="str">
        <f t="shared" si="75"/>
        <v xml:space="preserve"> </v>
      </c>
      <c r="AH87" s="8" t="str">
        <f t="shared" si="76"/>
        <v xml:space="preserve"> </v>
      </c>
      <c r="AI87" s="37" t="str">
        <f t="shared" si="77"/>
        <v xml:space="preserve"> </v>
      </c>
      <c r="AJ87" s="38" t="str">
        <f t="shared" si="78"/>
        <v xml:space="preserve"> </v>
      </c>
    </row>
    <row r="88" spans="1:52" ht="16" x14ac:dyDescent="0.2">
      <c r="AA88" s="43" t="e">
        <f>_xlfn.AGGREGATE(1, 6,AA75:AA87)</f>
        <v>#DIV/0!</v>
      </c>
      <c r="AB88" s="43" t="e">
        <f>_xlfn.AGGREGATE(1, 6,AB75:AB87)</f>
        <v>#DIV/0!</v>
      </c>
      <c r="AE88" s="43" t="e">
        <f>_xlfn.AGGREGATE(1, 6,AE75:AE87)</f>
        <v>#DIV/0!</v>
      </c>
      <c r="AH88" s="43" t="e">
        <f>_xlfn.AGGREGATE(1, 6,AH75:AH87)</f>
        <v>#DIV/0!</v>
      </c>
      <c r="AJ88" s="43" t="e">
        <f>_xlfn.AGGREGATE(1, 6,AJ75:AJ87)</f>
        <v>#DIV/0!</v>
      </c>
    </row>
    <row r="91" spans="1:52" ht="16" x14ac:dyDescent="0.2">
      <c r="AR91" s="43" t="s">
        <v>233</v>
      </c>
      <c r="AU91" s="43" t="s">
        <v>143</v>
      </c>
      <c r="AV91" s="43" t="s">
        <v>227</v>
      </c>
      <c r="AW91" s="43" t="s">
        <v>234</v>
      </c>
      <c r="AX91" s="43" t="s">
        <v>235</v>
      </c>
    </row>
    <row r="92" spans="1:52" x14ac:dyDescent="0.2">
      <c r="AS92" s="9">
        <f>B7</f>
        <v>0</v>
      </c>
      <c r="AT92" s="12" t="e">
        <f>AW17</f>
        <v>#DIV/0!</v>
      </c>
    </row>
    <row r="93" spans="1:52" x14ac:dyDescent="0.2">
      <c r="AS93" s="9">
        <f>B24</f>
        <v>0</v>
      </c>
      <c r="AT93" s="12" t="e">
        <f>AW34</f>
        <v>#DIV/0!</v>
      </c>
    </row>
    <row r="94" spans="1:52" x14ac:dyDescent="0.2">
      <c r="AS94" s="9">
        <f>B41</f>
        <v>0</v>
      </c>
      <c r="AT94" s="12" t="e">
        <f>AW51</f>
        <v>#DIV/0!</v>
      </c>
    </row>
    <row r="95" spans="1:52" x14ac:dyDescent="0.2">
      <c r="AS95" s="9">
        <f>B58</f>
        <v>0</v>
      </c>
      <c r="AT95" s="12" t="e">
        <f>AW68</f>
        <v>#DIV/0!</v>
      </c>
    </row>
    <row r="96" spans="1:52" x14ac:dyDescent="0.2">
      <c r="AS96" s="9">
        <f>B75</f>
        <v>0</v>
      </c>
      <c r="AT96" s="12" t="e">
        <f>AW85</f>
        <v>#DIV/0!</v>
      </c>
    </row>
    <row r="97" spans="44:50" ht="16" x14ac:dyDescent="0.2">
      <c r="AR97" s="56" t="s">
        <v>236</v>
      </c>
      <c r="AS97" s="56"/>
      <c r="AT97" s="61" t="e">
        <f>_xlfn.AGGREGATE(1, 6, AT92:AT96)</f>
        <v>#DIV/0!</v>
      </c>
      <c r="AU97" s="56" t="str">
        <f>IF(AS97&lt;35, "Poor", IF(AS97&lt;65, "Fair", IF(AS97&gt;65, "Excellent")))</f>
        <v>Poor</v>
      </c>
      <c r="AV97" s="56" t="str">
        <f>IF(AU97="Excellent", "Acceptable; Ongoing Protection is Required", "Unacceptable; Immediate Restoration is Required")</f>
        <v>Unacceptable; Immediate Restoration is Required</v>
      </c>
      <c r="AW97" s="56">
        <f>COUNT(AT92:AT96)</f>
        <v>0</v>
      </c>
      <c r="AX97" s="56" t="str">
        <f>_xlfn.TEXTJOIN("-",,AS92,AS96)</f>
        <v>0-0</v>
      </c>
    </row>
  </sheetData>
  <conditionalFormatting sqref="A20:AJ21 A37:AJ38 A54:AJ55 A71:AJ72 A88:AJ89 A7:U19 A24:U36 A41:U53 A58:U70 A75:U87">
    <cfRule type="expression" dxfId="68" priority="6">
      <formula>_xlfn.NUMBERVALUE($V7)&gt;0</formula>
    </cfRule>
  </conditionalFormatting>
  <conditionalFormatting sqref="V75:AJ87">
    <cfRule type="expression" dxfId="67" priority="1">
      <formula>_xlfn.NUMBERVALUE($V75)&gt;0</formula>
    </cfRule>
  </conditionalFormatting>
  <conditionalFormatting sqref="V7:AJ19">
    <cfRule type="expression" dxfId="66" priority="5">
      <formula>_xlfn.NUMBERVALUE($V7)&gt;0</formula>
    </cfRule>
  </conditionalFormatting>
  <conditionalFormatting sqref="V24:AJ36">
    <cfRule type="expression" dxfId="65" priority="4">
      <formula>_xlfn.NUMBERVALUE($V24)&gt;0</formula>
    </cfRule>
  </conditionalFormatting>
  <conditionalFormatting sqref="V41:AJ53">
    <cfRule type="expression" dxfId="64" priority="3">
      <formula>_xlfn.NUMBERVALUE($V41)&gt;0</formula>
    </cfRule>
  </conditionalFormatting>
  <conditionalFormatting sqref="V58:AJ70">
    <cfRule type="expression" dxfId="63" priority="2">
      <formula>_xlfn.NUMBERVALUE($V58)&gt;0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BD96-59AF-794E-B46B-6636D37BC9EB}">
  <dimension ref="A5:AZ258"/>
  <sheetViews>
    <sheetView topLeftCell="X190" zoomScale="63" zoomScaleNormal="59" workbookViewId="0">
      <selection activeCell="AB275" sqref="AB275"/>
    </sheetView>
  </sheetViews>
  <sheetFormatPr baseColWidth="10" defaultColWidth="11.5" defaultRowHeight="15" x14ac:dyDescent="0.2"/>
  <cols>
    <col min="23" max="23" width="10.83203125" style="14"/>
    <col min="26" max="26" width="18.1640625" style="14" customWidth="1"/>
    <col min="27" max="27" width="14" style="14" customWidth="1"/>
    <col min="28" max="28" width="10.83203125" style="14"/>
    <col min="31" max="31" width="10.83203125" style="14"/>
    <col min="34" max="34" width="10.83203125" style="14"/>
    <col min="36" max="36" width="10.83203125" style="14"/>
  </cols>
  <sheetData>
    <row r="5" spans="1:52" x14ac:dyDescent="0.2">
      <c r="W5" s="14">
        <v>273.14999999999998</v>
      </c>
    </row>
    <row r="6" spans="1:52" s="16" customFormat="1" ht="50" customHeight="1" x14ac:dyDescent="0.2">
      <c r="A6" s="16" t="s">
        <v>195</v>
      </c>
      <c r="B6" s="16" t="s">
        <v>196</v>
      </c>
      <c r="C6" s="16" t="s">
        <v>197</v>
      </c>
      <c r="D6" s="16" t="s">
        <v>198</v>
      </c>
      <c r="E6" s="16" t="s">
        <v>199</v>
      </c>
      <c r="F6" s="16" t="s">
        <v>200</v>
      </c>
      <c r="G6" s="16" t="s">
        <v>201</v>
      </c>
      <c r="H6" s="16" t="s">
        <v>202</v>
      </c>
      <c r="I6" s="16" t="s">
        <v>203</v>
      </c>
      <c r="J6" s="16" t="s">
        <v>204</v>
      </c>
      <c r="K6" s="16" t="s">
        <v>205</v>
      </c>
      <c r="L6" s="16" t="s">
        <v>206</v>
      </c>
      <c r="M6" s="16" t="s">
        <v>207</v>
      </c>
      <c r="N6" s="16" t="s">
        <v>208</v>
      </c>
      <c r="O6" s="16" t="s">
        <v>209</v>
      </c>
      <c r="P6" s="16" t="s">
        <v>210</v>
      </c>
      <c r="Q6" s="16" t="s">
        <v>211</v>
      </c>
      <c r="R6" s="16" t="s">
        <v>7</v>
      </c>
      <c r="S6" s="16" t="s">
        <v>212</v>
      </c>
      <c r="T6" s="16" t="s">
        <v>213</v>
      </c>
      <c r="V6" s="16" t="s">
        <v>32</v>
      </c>
      <c r="W6" s="15" t="s">
        <v>214</v>
      </c>
      <c r="X6" s="16" t="s">
        <v>215</v>
      </c>
      <c r="Y6" s="16" t="s">
        <v>202</v>
      </c>
      <c r="Z6" s="15" t="s">
        <v>216</v>
      </c>
      <c r="AA6" s="15" t="s">
        <v>217</v>
      </c>
      <c r="AB6" s="15" t="s">
        <v>92</v>
      </c>
      <c r="AC6" s="16" t="s">
        <v>218</v>
      </c>
      <c r="AD6" s="16" t="s">
        <v>206</v>
      </c>
      <c r="AE6" s="15" t="s">
        <v>7</v>
      </c>
      <c r="AF6" s="16" t="s">
        <v>219</v>
      </c>
      <c r="AG6" s="16" t="s">
        <v>220</v>
      </c>
      <c r="AH6" s="15" t="s">
        <v>6</v>
      </c>
      <c r="AI6" s="16" t="s">
        <v>210</v>
      </c>
      <c r="AJ6" s="15" t="s">
        <v>8</v>
      </c>
      <c r="AL6"/>
      <c r="AM6"/>
      <c r="AN6"/>
      <c r="AO6"/>
      <c r="AP6"/>
      <c r="AQ6" s="23" t="s">
        <v>221</v>
      </c>
      <c r="AR6" s="23"/>
      <c r="AS6" s="23"/>
      <c r="AT6" s="23"/>
      <c r="AU6" s="23"/>
      <c r="AV6" s="23"/>
      <c r="AW6" s="19"/>
      <c r="AX6" s="19"/>
      <c r="AY6" s="19"/>
      <c r="AZ6" s="19"/>
    </row>
    <row r="7" spans="1:52" x14ac:dyDescent="0.2">
      <c r="A7" s="9"/>
      <c r="B7" s="9"/>
      <c r="C7" s="9"/>
      <c r="D7" s="9"/>
      <c r="E7" s="10"/>
      <c r="F7" s="10"/>
      <c r="G7" s="10"/>
      <c r="I7" s="10"/>
      <c r="K7" s="10"/>
      <c r="M7" s="10"/>
      <c r="N7" s="10"/>
      <c r="O7" s="10"/>
      <c r="V7" t="str">
        <f>IF(C7&lt;6," ",IF(C7&lt;=9,E7, IF(C7&gt;=10," ")))</f>
        <v xml:space="preserve"> </v>
      </c>
      <c r="W7" s="14" t="str">
        <f>IF(V7=" ", " ", IF(V7&gt;0, V7+273.15))</f>
        <v xml:space="preserve"> </v>
      </c>
      <c r="X7" t="str">
        <f>IF(C7&lt;6," ",IF(C7&lt;=9,F7, IF(C7&gt;=10," ")))</f>
        <v xml:space="preserve"> </v>
      </c>
      <c r="Y7" t="str">
        <f>IF(C7&lt;6," ",IF(C7&lt;=9,H7, IF(C7&gt;=10," ")))</f>
        <v xml:space="preserve"> </v>
      </c>
      <c r="Z7" s="14" t="str">
        <f>IF(V7=" "," ",IF(V7&gt;0,EXP(-173.4292+249.6339*100/W7+143.3483*LN(+W7/100)-21.8492*W7/100+X7*(-0.033096+0.014259*W7/100-0.0017*(W7/100)^2))*1.4276))</f>
        <v xml:space="preserve"> </v>
      </c>
      <c r="AA7" s="14" t="str">
        <f>IF(V7=" "," ",IF(V7&gt;0,Y7/Z7))</f>
        <v xml:space="preserve"> </v>
      </c>
      <c r="AB7" s="14" t="str">
        <f>IF(C7&lt;6," ",IF(C7&lt;=9,I7, IF(C7&gt;=10," ")))</f>
        <v xml:space="preserve"> </v>
      </c>
      <c r="AC7" t="str">
        <f>IF(C7&lt;6," ",IF(C7&lt;=9,M7, IF(C7&gt;=10," ")))</f>
        <v xml:space="preserve"> </v>
      </c>
      <c r="AD7" t="str">
        <f>IF(C7&lt;6," ",IF(C7&lt;=9,L7, IF(C7&gt;=10," ")))</f>
        <v xml:space="preserve"> </v>
      </c>
      <c r="AE7" s="14" t="str">
        <f>IF(V7=" "," ",IF(V7&gt;0,SUM(AC7:AD7)))</f>
        <v xml:space="preserve"> </v>
      </c>
      <c r="AF7" t="str">
        <f>IF(C7&lt;6," ",IF(C7&lt;=9,J7, IF(C7&gt;=10," ")))</f>
        <v xml:space="preserve"> </v>
      </c>
      <c r="AG7" t="str">
        <f>IF(C7&lt;6," ",IF(C7&lt;=9,K7, IF(C7&gt;=10," ")))</f>
        <v xml:space="preserve"> </v>
      </c>
      <c r="AH7" s="14" t="str">
        <f>IF(V7=" ", " ", IF(V7&gt;0, SUM(AF7:AG7)))</f>
        <v xml:space="preserve"> </v>
      </c>
      <c r="AI7" s="11" t="str">
        <f>IF(C7&lt;6," ",IF(C7&lt;=9,P7, IF(C7&gt;=10," ")))</f>
        <v xml:space="preserve"> </v>
      </c>
      <c r="AJ7" s="17" t="str">
        <f>IF(V7=" ", " ", IF(V7&gt;0, AI7-AE7))</f>
        <v xml:space="preserve"> </v>
      </c>
      <c r="AQ7" s="24"/>
      <c r="AR7" s="24" t="s">
        <v>68</v>
      </c>
      <c r="AS7" s="24" t="s">
        <v>92</v>
      </c>
      <c r="AT7" s="24" t="s">
        <v>7</v>
      </c>
      <c r="AU7" s="24" t="s">
        <v>93</v>
      </c>
      <c r="AV7" s="24" t="s">
        <v>8</v>
      </c>
      <c r="AW7" s="20"/>
      <c r="AX7" s="19"/>
      <c r="AY7" s="19"/>
      <c r="AZ7" s="19"/>
    </row>
    <row r="8" spans="1:52" x14ac:dyDescent="0.2">
      <c r="A8" s="9"/>
      <c r="B8" s="9"/>
      <c r="C8" s="9"/>
      <c r="D8" s="9"/>
      <c r="E8" s="10"/>
      <c r="F8" s="10"/>
      <c r="G8" s="10"/>
      <c r="I8" s="10"/>
      <c r="K8" s="10"/>
      <c r="M8" s="10"/>
      <c r="N8" s="10"/>
      <c r="O8" s="10"/>
      <c r="V8" t="str">
        <f t="shared" ref="V8:V53" si="0">IF(C8&lt;6," ",IF(C8&lt;=9,E8, IF(C8&gt;=10," ")))</f>
        <v xml:space="preserve"> </v>
      </c>
      <c r="W8" s="14" t="str">
        <f t="shared" ref="W8:W53" si="1">IF(V8=" ", " ", IF(V8&gt;0, V8+273.15))</f>
        <v xml:space="preserve"> </v>
      </c>
      <c r="X8" t="str">
        <f t="shared" ref="X8:X53" si="2">IF(C8&lt;6," ",IF(C8&lt;=9,F8, IF(C8&gt;=10," ")))</f>
        <v xml:space="preserve"> </v>
      </c>
      <c r="Y8" t="str">
        <f t="shared" ref="Y8:Y53" si="3">IF(C8&lt;6," ",IF(C8&lt;=9,H8, IF(C8&gt;=10," ")))</f>
        <v xml:space="preserve"> </v>
      </c>
      <c r="Z8" s="14" t="str">
        <f t="shared" ref="Z8:Z53" si="4">IF(V8=" "," ",IF(V8&gt;0,EXP(-173.4292+249.6339*100/W8+143.3483*LN(+W8/100)-21.8492*W8/100+X8*(-0.033096+0.014259*W8/100-0.0017*(W8/100)^2))*1.4276))</f>
        <v xml:space="preserve"> </v>
      </c>
      <c r="AA8" s="14" t="str">
        <f t="shared" ref="AA8:AA53" si="5">IF(V8=" "," ",IF(V8&gt;0,Y8/Z8))</f>
        <v xml:space="preserve"> </v>
      </c>
      <c r="AB8" s="14" t="str">
        <f t="shared" ref="AB8:AB53" si="6">IF(C8&lt;6," ",IF(C8&lt;=9,I8, IF(C8&gt;=10," ")))</f>
        <v xml:space="preserve"> </v>
      </c>
      <c r="AC8" t="str">
        <f t="shared" ref="AC8:AC53" si="7">IF(C8&lt;6," ",IF(C8&lt;=9,M8, IF(C8&gt;=10," ")))</f>
        <v xml:space="preserve"> </v>
      </c>
      <c r="AD8" t="str">
        <f t="shared" ref="AD8:AD53" si="8">IF(C8&lt;6," ",IF(C8&lt;=9,L8, IF(C8&gt;=10," ")))</f>
        <v xml:space="preserve"> </v>
      </c>
      <c r="AE8" s="14" t="str">
        <f t="shared" ref="AE8:AE53" si="9">IF(V8=" "," ",IF(V8&gt;0,SUM(AC8:AD8)))</f>
        <v xml:space="preserve"> </v>
      </c>
      <c r="AF8" t="str">
        <f t="shared" ref="AF8:AF53" si="10">IF(C8&lt;6," ",IF(C8&lt;=9,J8, IF(C8&gt;=10," ")))</f>
        <v xml:space="preserve"> </v>
      </c>
      <c r="AG8" t="str">
        <f t="shared" ref="AG8:AG53" si="11">IF(C8&lt;6," ",IF(C8&lt;=9,K8, IF(C8&gt;=10," ")))</f>
        <v xml:space="preserve"> </v>
      </c>
      <c r="AH8" s="14" t="str">
        <f t="shared" ref="AH8:AH53" si="12">IF(V8=" ", " ", IF(V8&gt;0, SUM(AF8:AG8)))</f>
        <v xml:space="preserve"> </v>
      </c>
      <c r="AI8" s="11" t="str">
        <f t="shared" ref="AI8:AI53" si="13">IF(C8&lt;6," ",IF(C8&lt;=9,P8, IF(C8&gt;=10," ")))</f>
        <v xml:space="preserve"> </v>
      </c>
      <c r="AJ8" s="17" t="str">
        <f t="shared" ref="AJ8:AJ53" si="14">IF(V8=" ", " ", IF(V8&gt;0, AI8-AE8))</f>
        <v xml:space="preserve"> </v>
      </c>
      <c r="AL8" s="14" t="s">
        <v>222</v>
      </c>
      <c r="AQ8" s="19" t="s">
        <v>1</v>
      </c>
      <c r="AR8" s="20"/>
      <c r="AS8" s="20"/>
      <c r="AT8" s="20"/>
      <c r="AU8" s="20"/>
      <c r="AV8" s="20"/>
      <c r="AW8" s="19"/>
      <c r="AX8" s="19"/>
      <c r="AY8" s="19"/>
      <c r="AZ8" s="19"/>
    </row>
    <row r="9" spans="1:52" x14ac:dyDescent="0.2">
      <c r="A9" s="9"/>
      <c r="B9" s="9"/>
      <c r="C9" s="9"/>
      <c r="D9" s="9"/>
      <c r="E9" s="10"/>
      <c r="F9" s="10"/>
      <c r="G9" s="10"/>
      <c r="I9" s="10"/>
      <c r="K9" s="10"/>
      <c r="M9" s="10"/>
      <c r="N9" s="10"/>
      <c r="O9" s="10"/>
      <c r="V9" t="str">
        <f t="shared" si="0"/>
        <v xml:space="preserve"> </v>
      </c>
      <c r="W9" s="14" t="str">
        <f t="shared" si="1"/>
        <v xml:space="preserve"> </v>
      </c>
      <c r="X9" t="str">
        <f t="shared" si="2"/>
        <v xml:space="preserve"> </v>
      </c>
      <c r="Y9" t="str">
        <f t="shared" si="3"/>
        <v xml:space="preserve"> </v>
      </c>
      <c r="Z9" s="14" t="str">
        <f t="shared" si="4"/>
        <v xml:space="preserve"> </v>
      </c>
      <c r="AA9" s="14" t="str">
        <f t="shared" si="5"/>
        <v xml:space="preserve"> </v>
      </c>
      <c r="AB9" s="14" t="str">
        <f t="shared" si="6"/>
        <v xml:space="preserve"> </v>
      </c>
      <c r="AC9" t="str">
        <f t="shared" si="7"/>
        <v xml:space="preserve"> </v>
      </c>
      <c r="AD9" t="str">
        <f t="shared" si="8"/>
        <v xml:space="preserve"> </v>
      </c>
      <c r="AE9" s="14" t="str">
        <f t="shared" si="9"/>
        <v xml:space="preserve"> </v>
      </c>
      <c r="AF9" t="str">
        <f t="shared" si="10"/>
        <v xml:space="preserve"> </v>
      </c>
      <c r="AG9" t="str">
        <f t="shared" si="11"/>
        <v xml:space="preserve"> </v>
      </c>
      <c r="AH9" s="14" t="str">
        <f t="shared" si="12"/>
        <v xml:space="preserve"> </v>
      </c>
      <c r="AI9" s="11" t="str">
        <f t="shared" si="13"/>
        <v xml:space="preserve"> </v>
      </c>
      <c r="AJ9" s="17" t="str">
        <f t="shared" si="14"/>
        <v xml:space="preserve"> </v>
      </c>
      <c r="AL9" t="s">
        <v>237</v>
      </c>
      <c r="AM9" t="s">
        <v>92</v>
      </c>
      <c r="AN9" s="12" t="s">
        <v>61</v>
      </c>
      <c r="AO9" s="12" t="s">
        <v>62</v>
      </c>
      <c r="AP9" s="12" t="s">
        <v>63</v>
      </c>
      <c r="AQ9" s="19" t="s">
        <v>58</v>
      </c>
      <c r="AR9" s="20">
        <v>0.4</v>
      </c>
      <c r="AS9" s="19">
        <v>17</v>
      </c>
      <c r="AT9" s="21">
        <v>10</v>
      </c>
      <c r="AU9" s="20">
        <v>10</v>
      </c>
      <c r="AV9" s="21">
        <v>43</v>
      </c>
      <c r="AW9" s="19"/>
      <c r="AX9" s="19"/>
      <c r="AY9" s="19"/>
      <c r="AZ9" s="19"/>
    </row>
    <row r="10" spans="1:52" x14ac:dyDescent="0.2">
      <c r="A10" s="9"/>
      <c r="B10" s="9"/>
      <c r="C10" s="9"/>
      <c r="D10" s="9"/>
      <c r="E10" s="10"/>
      <c r="F10" s="10"/>
      <c r="G10" s="10"/>
      <c r="I10" s="10"/>
      <c r="K10" s="10"/>
      <c r="M10" s="10"/>
      <c r="N10" s="10"/>
      <c r="O10" s="10"/>
      <c r="V10" t="str">
        <f t="shared" si="0"/>
        <v xml:space="preserve"> </v>
      </c>
      <c r="W10" s="14" t="str">
        <f t="shared" si="1"/>
        <v xml:space="preserve"> </v>
      </c>
      <c r="X10" t="str">
        <f t="shared" si="2"/>
        <v xml:space="preserve"> </v>
      </c>
      <c r="Y10" t="str">
        <f t="shared" si="3"/>
        <v xml:space="preserve"> </v>
      </c>
      <c r="Z10" s="14" t="str">
        <f t="shared" si="4"/>
        <v xml:space="preserve"> </v>
      </c>
      <c r="AA10" s="14" t="str">
        <f t="shared" si="5"/>
        <v xml:space="preserve"> </v>
      </c>
      <c r="AB10" s="14" t="str">
        <f t="shared" si="6"/>
        <v xml:space="preserve"> </v>
      </c>
      <c r="AC10" t="str">
        <f t="shared" si="7"/>
        <v xml:space="preserve"> </v>
      </c>
      <c r="AD10" t="str">
        <f t="shared" si="8"/>
        <v xml:space="preserve"> </v>
      </c>
      <c r="AE10" s="14" t="str">
        <f t="shared" si="9"/>
        <v xml:space="preserve"> </v>
      </c>
      <c r="AF10" t="str">
        <f t="shared" si="10"/>
        <v xml:space="preserve"> </v>
      </c>
      <c r="AG10" t="str">
        <f t="shared" si="11"/>
        <v xml:space="preserve"> </v>
      </c>
      <c r="AH10" s="14" t="str">
        <f t="shared" si="12"/>
        <v xml:space="preserve"> </v>
      </c>
      <c r="AI10" s="11" t="str">
        <f t="shared" si="13"/>
        <v xml:space="preserve"> </v>
      </c>
      <c r="AJ10" s="17" t="str">
        <f t="shared" si="14"/>
        <v xml:space="preserve"> </v>
      </c>
      <c r="AL10" t="s">
        <v>61</v>
      </c>
      <c r="AM10" s="12" t="s">
        <v>61</v>
      </c>
      <c r="AN10" s="12" t="s">
        <v>7</v>
      </c>
      <c r="AO10" s="12" t="s">
        <v>223</v>
      </c>
      <c r="AP10" s="12"/>
      <c r="AQ10" s="19" t="s">
        <v>64</v>
      </c>
      <c r="AR10" s="20">
        <v>0.9</v>
      </c>
      <c r="AS10" s="19">
        <v>0.5</v>
      </c>
      <c r="AT10" s="21">
        <v>1</v>
      </c>
      <c r="AU10" s="20">
        <v>3</v>
      </c>
      <c r="AV10" s="21">
        <v>20</v>
      </c>
      <c r="AW10" s="19"/>
      <c r="AX10" s="19"/>
      <c r="AY10" s="19"/>
      <c r="AZ10" s="19"/>
    </row>
    <row r="11" spans="1:52" x14ac:dyDescent="0.2">
      <c r="A11" s="9"/>
      <c r="B11" s="9"/>
      <c r="C11" s="9"/>
      <c r="D11" s="9"/>
      <c r="E11" s="10"/>
      <c r="F11" s="10"/>
      <c r="G11" s="10"/>
      <c r="I11" s="10"/>
      <c r="K11" s="10"/>
      <c r="M11" s="10"/>
      <c r="N11" s="10"/>
      <c r="O11" s="10"/>
      <c r="V11" t="str">
        <f t="shared" si="0"/>
        <v xml:space="preserve"> </v>
      </c>
      <c r="W11" s="14" t="str">
        <f t="shared" si="1"/>
        <v xml:space="preserve"> </v>
      </c>
      <c r="X11" t="str">
        <f t="shared" si="2"/>
        <v xml:space="preserve"> </v>
      </c>
      <c r="Y11" t="str">
        <f t="shared" si="3"/>
        <v xml:space="preserve"> </v>
      </c>
      <c r="Z11" s="14" t="str">
        <f t="shared" si="4"/>
        <v xml:space="preserve"> </v>
      </c>
      <c r="AA11" s="14" t="str">
        <f t="shared" si="5"/>
        <v xml:space="preserve"> </v>
      </c>
      <c r="AB11" s="14" t="str">
        <f t="shared" si="6"/>
        <v xml:space="preserve"> </v>
      </c>
      <c r="AC11" t="str">
        <f t="shared" si="7"/>
        <v xml:space="preserve"> </v>
      </c>
      <c r="AD11" t="str">
        <f t="shared" si="8"/>
        <v xml:space="preserve"> </v>
      </c>
      <c r="AE11" s="14" t="str">
        <f t="shared" si="9"/>
        <v xml:space="preserve"> </v>
      </c>
      <c r="AF11" t="str">
        <f t="shared" si="10"/>
        <v xml:space="preserve"> </v>
      </c>
      <c r="AG11" t="str">
        <f t="shared" si="11"/>
        <v xml:space="preserve"> </v>
      </c>
      <c r="AH11" s="14" t="str">
        <f t="shared" si="12"/>
        <v xml:space="preserve"> </v>
      </c>
      <c r="AI11" s="11" t="str">
        <f t="shared" si="13"/>
        <v xml:space="preserve"> </v>
      </c>
      <c r="AJ11" s="17" t="str">
        <f t="shared" si="14"/>
        <v xml:space="preserve"> </v>
      </c>
      <c r="AL11" t="s">
        <v>224</v>
      </c>
      <c r="AM11" t="s">
        <v>225</v>
      </c>
      <c r="AN11" t="s">
        <v>74</v>
      </c>
      <c r="AO11" t="s">
        <v>75</v>
      </c>
      <c r="AP11" t="s">
        <v>74</v>
      </c>
      <c r="AQ11" s="19"/>
      <c r="AR11" s="20" t="s">
        <v>68</v>
      </c>
      <c r="AS11" s="20" t="s">
        <v>92</v>
      </c>
      <c r="AT11" s="20" t="s">
        <v>7</v>
      </c>
      <c r="AU11" s="20" t="s">
        <v>69</v>
      </c>
      <c r="AV11" s="20" t="s">
        <v>8</v>
      </c>
      <c r="AW11" s="24" t="s">
        <v>70</v>
      </c>
      <c r="AX11" s="23"/>
      <c r="AY11" s="23" t="s">
        <v>226</v>
      </c>
      <c r="AZ11" s="23" t="s">
        <v>227</v>
      </c>
    </row>
    <row r="12" spans="1:52" x14ac:dyDescent="0.2">
      <c r="A12" s="9"/>
      <c r="B12" s="9"/>
      <c r="C12" s="9"/>
      <c r="D12" s="9"/>
      <c r="E12" s="10"/>
      <c r="F12" s="10"/>
      <c r="G12" s="10"/>
      <c r="I12" s="10"/>
      <c r="K12" s="10"/>
      <c r="M12" s="10"/>
      <c r="N12" s="10"/>
      <c r="O12" s="10"/>
      <c r="V12" t="str">
        <f t="shared" si="0"/>
        <v xml:space="preserve"> </v>
      </c>
      <c r="W12" s="14" t="str">
        <f t="shared" si="1"/>
        <v xml:space="preserve"> </v>
      </c>
      <c r="X12" t="str">
        <f t="shared" si="2"/>
        <v xml:space="preserve"> </v>
      </c>
      <c r="Y12" t="str">
        <f t="shared" si="3"/>
        <v xml:space="preserve"> </v>
      </c>
      <c r="Z12" s="14" t="str">
        <f t="shared" si="4"/>
        <v xml:space="preserve"> </v>
      </c>
      <c r="AA12" s="14" t="str">
        <f t="shared" si="5"/>
        <v xml:space="preserve"> </v>
      </c>
      <c r="AB12" s="14" t="str">
        <f t="shared" si="6"/>
        <v xml:space="preserve"> </v>
      </c>
      <c r="AC12" t="str">
        <f t="shared" si="7"/>
        <v xml:space="preserve"> </v>
      </c>
      <c r="AD12" t="str">
        <f t="shared" si="8"/>
        <v xml:space="preserve"> </v>
      </c>
      <c r="AE12" s="14" t="str">
        <f t="shared" si="9"/>
        <v xml:space="preserve"> </v>
      </c>
      <c r="AF12" t="str">
        <f t="shared" si="10"/>
        <v xml:space="preserve"> </v>
      </c>
      <c r="AG12" t="str">
        <f t="shared" si="11"/>
        <v xml:space="preserve"> </v>
      </c>
      <c r="AH12" s="14" t="str">
        <f t="shared" si="12"/>
        <v xml:space="preserve"> </v>
      </c>
      <c r="AI12" s="11" t="str">
        <f t="shared" si="13"/>
        <v xml:space="preserve"> </v>
      </c>
      <c r="AJ12" s="17" t="str">
        <f t="shared" si="14"/>
        <v xml:space="preserve"> </v>
      </c>
      <c r="AL12" t="e">
        <f>AA54</f>
        <v>#DIV/0!</v>
      </c>
      <c r="AM12" t="e">
        <f>AB54</f>
        <v>#DIV/0!</v>
      </c>
      <c r="AN12" t="e">
        <f>AE54</f>
        <v>#DIV/0!</v>
      </c>
      <c r="AO12" t="e">
        <f>AH54</f>
        <v>#DIV/0!</v>
      </c>
      <c r="AP12" s="11" t="e">
        <f>AJ54</f>
        <v>#DIV/0!</v>
      </c>
      <c r="AQ12" s="19"/>
      <c r="AR12" s="20" t="s">
        <v>77</v>
      </c>
      <c r="AS12" s="20" t="s">
        <v>77</v>
      </c>
      <c r="AT12" s="20" t="s">
        <v>77</v>
      </c>
      <c r="AU12" s="20" t="s">
        <v>77</v>
      </c>
      <c r="AV12" s="20" t="s">
        <v>77</v>
      </c>
      <c r="AW12" s="24" t="s">
        <v>78</v>
      </c>
      <c r="AX12" s="23"/>
      <c r="AY12" s="23"/>
      <c r="AZ12" s="23"/>
    </row>
    <row r="13" spans="1:52" x14ac:dyDescent="0.2">
      <c r="A13" s="9"/>
      <c r="B13" s="9"/>
      <c r="C13" s="9"/>
      <c r="D13" s="9"/>
      <c r="E13" s="10"/>
      <c r="F13" s="10"/>
      <c r="G13" s="10"/>
      <c r="I13" s="10"/>
      <c r="K13" s="10"/>
      <c r="M13" s="10"/>
      <c r="N13" s="10"/>
      <c r="O13" s="10"/>
      <c r="V13" t="str">
        <f t="shared" si="0"/>
        <v xml:space="preserve"> </v>
      </c>
      <c r="W13" s="14" t="str">
        <f t="shared" si="1"/>
        <v xml:space="preserve"> </v>
      </c>
      <c r="X13" t="str">
        <f t="shared" si="2"/>
        <v xml:space="preserve"> </v>
      </c>
      <c r="Y13" t="str">
        <f t="shared" si="3"/>
        <v xml:space="preserve"> </v>
      </c>
      <c r="Z13" s="14" t="str">
        <f t="shared" si="4"/>
        <v xml:space="preserve"> </v>
      </c>
      <c r="AA13" s="14" t="str">
        <f t="shared" si="5"/>
        <v xml:space="preserve"> </v>
      </c>
      <c r="AB13" s="14" t="str">
        <f t="shared" si="6"/>
        <v xml:space="preserve"> </v>
      </c>
      <c r="AC13" t="str">
        <f t="shared" si="7"/>
        <v xml:space="preserve"> </v>
      </c>
      <c r="AD13" t="str">
        <f t="shared" si="8"/>
        <v xml:space="preserve"> </v>
      </c>
      <c r="AE13" s="14" t="str">
        <f t="shared" si="9"/>
        <v xml:space="preserve"> </v>
      </c>
      <c r="AF13" t="str">
        <f t="shared" si="10"/>
        <v xml:space="preserve"> </v>
      </c>
      <c r="AG13" t="str">
        <f t="shared" si="11"/>
        <v xml:space="preserve"> </v>
      </c>
      <c r="AH13" s="14" t="str">
        <f t="shared" si="12"/>
        <v xml:space="preserve"> </v>
      </c>
      <c r="AI13" s="11" t="str">
        <f t="shared" si="13"/>
        <v xml:space="preserve"> </v>
      </c>
      <c r="AJ13" s="17" t="str">
        <f t="shared" si="14"/>
        <v xml:space="preserve"> </v>
      </c>
      <c r="AR13" s="20" t="e">
        <f>((LN(AL12)-LN(0.4))/(LN(0.9)-LN(0.4))*100)</f>
        <v>#DIV/0!</v>
      </c>
      <c r="AS13" s="20" t="e">
        <f>((LN(AM12)-LN(17))/(LN(0.5)-LN(17))*100)</f>
        <v>#DIV/0!</v>
      </c>
      <c r="AT13" s="20" t="e">
        <f>((LN(AN12)-LN(10))/(LN(1)-LN(10))*100)</f>
        <v>#DIV/0!</v>
      </c>
      <c r="AU13" s="20" t="e">
        <f>((LN(AO12)-LN(10))/(LN(3)-LN(10))*100)</f>
        <v>#DIV/0!</v>
      </c>
      <c r="AV13" s="20" t="e">
        <f>((LN(AP12)-LN(43))/(LN(20)-LN(43))*100)</f>
        <v>#DIV/0!</v>
      </c>
      <c r="AW13" s="14"/>
      <c r="AX13" s="14"/>
      <c r="AY13" s="14"/>
      <c r="AZ13" s="14"/>
    </row>
    <row r="14" spans="1:52" x14ac:dyDescent="0.2">
      <c r="A14" s="9"/>
      <c r="B14" s="9"/>
      <c r="C14" s="9"/>
      <c r="D14" s="9"/>
      <c r="E14" s="10"/>
      <c r="F14" s="10"/>
      <c r="G14" s="10"/>
      <c r="I14" s="10"/>
      <c r="K14" s="10"/>
      <c r="M14" s="10"/>
      <c r="N14" s="10"/>
      <c r="O14" s="10"/>
      <c r="V14" t="str">
        <f t="shared" si="0"/>
        <v xml:space="preserve"> </v>
      </c>
      <c r="W14" s="14" t="str">
        <f t="shared" si="1"/>
        <v xml:space="preserve"> </v>
      </c>
      <c r="X14" t="str">
        <f t="shared" si="2"/>
        <v xml:space="preserve"> </v>
      </c>
      <c r="Y14" t="str">
        <f t="shared" si="3"/>
        <v xml:space="preserve"> </v>
      </c>
      <c r="Z14" s="14" t="str">
        <f t="shared" si="4"/>
        <v xml:space="preserve"> </v>
      </c>
      <c r="AA14" s="14" t="str">
        <f t="shared" si="5"/>
        <v xml:space="preserve"> </v>
      </c>
      <c r="AB14" s="14" t="str">
        <f t="shared" si="6"/>
        <v xml:space="preserve"> </v>
      </c>
      <c r="AC14" t="str">
        <f t="shared" si="7"/>
        <v xml:space="preserve"> </v>
      </c>
      <c r="AD14" t="str">
        <f t="shared" si="8"/>
        <v xml:space="preserve"> </v>
      </c>
      <c r="AE14" s="14" t="str">
        <f t="shared" si="9"/>
        <v xml:space="preserve"> </v>
      </c>
      <c r="AF14" t="str">
        <f t="shared" si="10"/>
        <v xml:space="preserve"> </v>
      </c>
      <c r="AG14" t="str">
        <f t="shared" si="11"/>
        <v xml:space="preserve"> </v>
      </c>
      <c r="AH14" s="14" t="str">
        <f t="shared" si="12"/>
        <v xml:space="preserve"> </v>
      </c>
      <c r="AI14" s="11" t="str">
        <f t="shared" si="13"/>
        <v xml:space="preserve"> </v>
      </c>
      <c r="AJ14" s="17" t="str">
        <f t="shared" si="14"/>
        <v xml:space="preserve"> </v>
      </c>
      <c r="AO14" t="s">
        <v>228</v>
      </c>
      <c r="AR14" t="e">
        <f>IF(AR13&gt;100, 100, IF(AR13&lt;0, 0, AR13))</f>
        <v>#DIV/0!</v>
      </c>
      <c r="AS14" t="e">
        <f t="shared" ref="AS14:AV14" si="15">IF(AS13&gt;100, 100, IF(AS13&lt;0, 0, AS13))</f>
        <v>#DIV/0!</v>
      </c>
      <c r="AT14" t="e">
        <f t="shared" si="15"/>
        <v>#DIV/0!</v>
      </c>
      <c r="AU14" t="e">
        <f t="shared" si="15"/>
        <v>#DIV/0!</v>
      </c>
      <c r="AV14" t="e">
        <f t="shared" si="15"/>
        <v>#DIV/0!</v>
      </c>
      <c r="AW14" s="22" t="e">
        <f>AVERAGE(AR14:AV14)</f>
        <v>#DIV/0!</v>
      </c>
      <c r="AX14" s="14"/>
      <c r="AY14" s="14" t="e">
        <f>IF(AW14&lt;35, "Poor", IF(AW14&lt;65, "Fair", IF(AW14&gt;65, "Excellent")))</f>
        <v>#DIV/0!</v>
      </c>
      <c r="AZ14" s="14" t="e">
        <f>IF(AY14="Excellent", "Acceptable; Ongoing Protection is Required", "Unacceptable; Immediate Restoration is Required")</f>
        <v>#DIV/0!</v>
      </c>
    </row>
    <row r="15" spans="1:52" x14ac:dyDescent="0.2">
      <c r="A15" s="9"/>
      <c r="B15" s="9"/>
      <c r="C15" s="9"/>
      <c r="D15" s="9"/>
      <c r="E15" s="10"/>
      <c r="F15" s="10"/>
      <c r="G15" s="10"/>
      <c r="I15" s="10"/>
      <c r="K15" s="10"/>
      <c r="M15" s="10"/>
      <c r="N15" s="10"/>
      <c r="O15" s="10"/>
      <c r="V15" t="str">
        <f t="shared" si="0"/>
        <v xml:space="preserve"> </v>
      </c>
      <c r="W15" s="14" t="str">
        <f t="shared" si="1"/>
        <v xml:space="preserve"> </v>
      </c>
      <c r="X15" t="str">
        <f t="shared" si="2"/>
        <v xml:space="preserve"> </v>
      </c>
      <c r="Y15" t="str">
        <f t="shared" si="3"/>
        <v xml:space="preserve"> </v>
      </c>
      <c r="Z15" s="14" t="str">
        <f t="shared" si="4"/>
        <v xml:space="preserve"> </v>
      </c>
      <c r="AA15" s="14" t="str">
        <f t="shared" si="5"/>
        <v xml:space="preserve"> </v>
      </c>
      <c r="AB15" s="14" t="str">
        <f t="shared" si="6"/>
        <v xml:space="preserve"> </v>
      </c>
      <c r="AC15" t="str">
        <f t="shared" si="7"/>
        <v xml:space="preserve"> </v>
      </c>
      <c r="AD15" t="str">
        <f t="shared" si="8"/>
        <v xml:space="preserve"> </v>
      </c>
      <c r="AE15" s="14" t="str">
        <f t="shared" si="9"/>
        <v xml:space="preserve"> </v>
      </c>
      <c r="AF15" t="str">
        <f t="shared" si="10"/>
        <v xml:space="preserve"> </v>
      </c>
      <c r="AG15" t="str">
        <f t="shared" si="11"/>
        <v xml:space="preserve"> </v>
      </c>
      <c r="AH15" s="14" t="str">
        <f t="shared" si="12"/>
        <v xml:space="preserve"> </v>
      </c>
      <c r="AI15" s="11" t="str">
        <f t="shared" si="13"/>
        <v xml:space="preserve"> </v>
      </c>
      <c r="AJ15" s="17" t="str">
        <f t="shared" si="14"/>
        <v xml:space="preserve"> </v>
      </c>
      <c r="AL15" s="5" t="s">
        <v>230</v>
      </c>
      <c r="AM15" s="18">
        <v>0.4</v>
      </c>
      <c r="AN15" s="18">
        <v>17</v>
      </c>
      <c r="AO15" s="18">
        <v>10</v>
      </c>
      <c r="AP15" s="18">
        <v>10</v>
      </c>
      <c r="AQ15" s="18">
        <v>43</v>
      </c>
      <c r="AR15" s="5">
        <f>((LN(AM15)-LN(0.4))/(LN(0.9)-LN(0.4))*100)</f>
        <v>0</v>
      </c>
      <c r="AS15" s="5">
        <f>((LN(AN15)-LN(17))/(LN(0.5)-LN(17))*100)</f>
        <v>0</v>
      </c>
      <c r="AT15" s="5">
        <f>((LN(AO15)-LN(10))/(LN(1)-LN(10))*100)</f>
        <v>0</v>
      </c>
      <c r="AU15" s="5">
        <f>((LN(AP15)-LN(10))/(LN(3)-LN(10))*100)</f>
        <v>0</v>
      </c>
      <c r="AV15" s="5">
        <f>((LN(AQ15)-LN(43))/(LN(20)-LN(43))*100)</f>
        <v>0</v>
      </c>
      <c r="AW15" s="25"/>
      <c r="AX15" s="25"/>
      <c r="AY15" s="25"/>
      <c r="AZ15" s="25"/>
    </row>
    <row r="16" spans="1:52" x14ac:dyDescent="0.2">
      <c r="A16" s="9"/>
      <c r="B16" s="9"/>
      <c r="C16" s="9"/>
      <c r="D16" s="9"/>
      <c r="E16" s="10"/>
      <c r="F16" s="10"/>
      <c r="G16" s="10"/>
      <c r="I16" s="10"/>
      <c r="K16" s="10"/>
      <c r="M16" s="10"/>
      <c r="N16" s="10"/>
      <c r="O16" s="10"/>
      <c r="V16" t="str">
        <f t="shared" si="0"/>
        <v xml:space="preserve"> </v>
      </c>
      <c r="W16" s="14" t="str">
        <f t="shared" si="1"/>
        <v xml:space="preserve"> </v>
      </c>
      <c r="X16" t="str">
        <f t="shared" si="2"/>
        <v xml:space="preserve"> </v>
      </c>
      <c r="Y16" t="str">
        <f t="shared" si="3"/>
        <v xml:space="preserve"> </v>
      </c>
      <c r="Z16" s="14" t="str">
        <f t="shared" si="4"/>
        <v xml:space="preserve"> </v>
      </c>
      <c r="AA16" s="14" t="str">
        <f t="shared" si="5"/>
        <v xml:space="preserve"> </v>
      </c>
      <c r="AB16" s="14" t="str">
        <f t="shared" si="6"/>
        <v xml:space="preserve"> </v>
      </c>
      <c r="AC16" t="str">
        <f t="shared" si="7"/>
        <v xml:space="preserve"> </v>
      </c>
      <c r="AD16" t="str">
        <f t="shared" si="8"/>
        <v xml:space="preserve"> </v>
      </c>
      <c r="AE16" s="14" t="str">
        <f t="shared" si="9"/>
        <v xml:space="preserve"> </v>
      </c>
      <c r="AF16" t="str">
        <f t="shared" si="10"/>
        <v xml:space="preserve"> </v>
      </c>
      <c r="AG16" t="str">
        <f t="shared" si="11"/>
        <v xml:space="preserve"> </v>
      </c>
      <c r="AH16" s="14" t="str">
        <f t="shared" si="12"/>
        <v xml:space="preserve"> </v>
      </c>
      <c r="AI16" s="11" t="str">
        <f t="shared" si="13"/>
        <v xml:space="preserve"> </v>
      </c>
      <c r="AJ16" s="17" t="str">
        <f t="shared" si="14"/>
        <v xml:space="preserve"> </v>
      </c>
      <c r="AL16" s="5" t="s">
        <v>231</v>
      </c>
      <c r="AM16" s="5">
        <v>0.9</v>
      </c>
      <c r="AN16" s="5">
        <v>0.5</v>
      </c>
      <c r="AO16" s="5">
        <v>1</v>
      </c>
      <c r="AP16" s="5">
        <v>3</v>
      </c>
      <c r="AQ16" s="5">
        <v>20</v>
      </c>
      <c r="AR16" s="5">
        <f>((LN(AM16)-LN(0.4))/(LN(0.9)-LN(0.4))*100)</f>
        <v>100</v>
      </c>
      <c r="AS16" s="5">
        <f>((LN(AN16)-LN(17))/(LN(0.5)-LN(17))*100)</f>
        <v>100</v>
      </c>
      <c r="AT16" s="5">
        <f>((LN(AO16)-LN(10))/(LN(1)-LN(10))*100)</f>
        <v>100</v>
      </c>
      <c r="AU16" s="5">
        <f>((LN(AP16)-LN(10))/(LN(3)-LN(10))*100)</f>
        <v>100</v>
      </c>
      <c r="AV16" s="5">
        <f>((LN(AQ16)-LN(43))/(LN(20)-LN(43))*100)</f>
        <v>100</v>
      </c>
      <c r="AW16" s="25"/>
      <c r="AX16" s="25"/>
      <c r="AY16" s="25"/>
      <c r="AZ16" s="25"/>
    </row>
    <row r="17" spans="1:52" x14ac:dyDescent="0.2">
      <c r="A17" s="9"/>
      <c r="B17" s="9"/>
      <c r="C17" s="9"/>
      <c r="D17" s="9"/>
      <c r="E17" s="10"/>
      <c r="F17" s="10"/>
      <c r="G17" s="10"/>
      <c r="I17" s="10"/>
      <c r="K17" s="10"/>
      <c r="M17" s="10"/>
      <c r="N17" s="10"/>
      <c r="O17" s="10"/>
      <c r="V17" t="str">
        <f t="shared" si="0"/>
        <v xml:space="preserve"> </v>
      </c>
      <c r="W17" s="14" t="str">
        <f t="shared" si="1"/>
        <v xml:space="preserve"> </v>
      </c>
      <c r="X17" t="str">
        <f t="shared" si="2"/>
        <v xml:space="preserve"> </v>
      </c>
      <c r="Y17" t="str">
        <f t="shared" si="3"/>
        <v xml:space="preserve"> </v>
      </c>
      <c r="Z17" s="14" t="str">
        <f t="shared" si="4"/>
        <v xml:space="preserve"> </v>
      </c>
      <c r="AA17" s="14" t="str">
        <f t="shared" si="5"/>
        <v xml:space="preserve"> </v>
      </c>
      <c r="AB17" s="14" t="str">
        <f t="shared" si="6"/>
        <v xml:space="preserve"> </v>
      </c>
      <c r="AC17" t="str">
        <f t="shared" si="7"/>
        <v xml:space="preserve"> </v>
      </c>
      <c r="AD17" t="str">
        <f t="shared" si="8"/>
        <v xml:space="preserve"> </v>
      </c>
      <c r="AE17" s="14" t="str">
        <f t="shared" si="9"/>
        <v xml:space="preserve"> </v>
      </c>
      <c r="AF17" t="str">
        <f t="shared" si="10"/>
        <v xml:space="preserve"> </v>
      </c>
      <c r="AG17" t="str">
        <f t="shared" si="11"/>
        <v xml:space="preserve"> </v>
      </c>
      <c r="AH17" s="14" t="str">
        <f t="shared" si="12"/>
        <v xml:space="preserve"> </v>
      </c>
      <c r="AI17" s="11" t="str">
        <f t="shared" si="13"/>
        <v xml:space="preserve"> </v>
      </c>
      <c r="AJ17" s="17" t="str">
        <f t="shared" si="14"/>
        <v xml:space="preserve"> </v>
      </c>
      <c r="AL17" s="5" t="s">
        <v>232</v>
      </c>
      <c r="AM17" s="18"/>
      <c r="AN17" s="5">
        <v>1.62</v>
      </c>
      <c r="AO17" s="5">
        <v>3.4033000000000002</v>
      </c>
      <c r="AP17" s="5">
        <v>1.65</v>
      </c>
      <c r="AQ17" s="5">
        <v>28.009699999999999</v>
      </c>
      <c r="AR17" s="5"/>
      <c r="AS17" s="5">
        <f>((LN(AN17)-LN(17))/(LN(0.5)-LN(17))*100)</f>
        <v>66.663268783834937</v>
      </c>
      <c r="AT17" s="5">
        <f>((LN(AO17)-LN(10))/(LN(1)-LN(10))*100)</f>
        <v>46.809976627240673</v>
      </c>
      <c r="AU17" s="5">
        <f>((LN(AP17)-LN(10))/(LN(3)-LN(10))*100)</f>
        <v>149.65535754691149</v>
      </c>
      <c r="AV17" s="5">
        <f>((LN(AQ17)-LN(43))/(LN(20)-LN(43))*100)</f>
        <v>55.998333743365123</v>
      </c>
      <c r="AW17" s="25"/>
      <c r="AX17" s="25"/>
      <c r="AY17" s="25"/>
      <c r="AZ17" s="25"/>
    </row>
    <row r="18" spans="1:52" x14ac:dyDescent="0.2">
      <c r="A18" s="9"/>
      <c r="B18" s="9"/>
      <c r="C18" s="9"/>
      <c r="D18" s="9"/>
      <c r="E18" s="10"/>
      <c r="F18" s="10"/>
      <c r="G18" s="10"/>
      <c r="I18" s="10"/>
      <c r="K18" s="10"/>
      <c r="M18" s="10"/>
      <c r="N18" s="10"/>
      <c r="O18" s="10"/>
      <c r="V18" t="str">
        <f t="shared" si="0"/>
        <v xml:space="preserve"> </v>
      </c>
      <c r="W18" s="14" t="str">
        <f t="shared" si="1"/>
        <v xml:space="preserve"> </v>
      </c>
      <c r="X18" t="str">
        <f t="shared" si="2"/>
        <v xml:space="preserve"> </v>
      </c>
      <c r="Y18" t="str">
        <f t="shared" si="3"/>
        <v xml:space="preserve"> </v>
      </c>
      <c r="Z18" s="14" t="str">
        <f t="shared" si="4"/>
        <v xml:space="preserve"> </v>
      </c>
      <c r="AA18" s="14" t="str">
        <f t="shared" si="5"/>
        <v xml:space="preserve"> </v>
      </c>
      <c r="AB18" s="14" t="str">
        <f t="shared" si="6"/>
        <v xml:space="preserve"> </v>
      </c>
      <c r="AC18" t="str">
        <f t="shared" si="7"/>
        <v xml:space="preserve"> </v>
      </c>
      <c r="AD18" t="str">
        <f t="shared" si="8"/>
        <v xml:space="preserve"> </v>
      </c>
      <c r="AE18" s="14" t="str">
        <f t="shared" si="9"/>
        <v xml:space="preserve"> </v>
      </c>
      <c r="AF18" t="str">
        <f t="shared" si="10"/>
        <v xml:space="preserve"> </v>
      </c>
      <c r="AG18" t="str">
        <f t="shared" si="11"/>
        <v xml:space="preserve"> </v>
      </c>
      <c r="AH18" s="14" t="str">
        <f t="shared" si="12"/>
        <v xml:space="preserve"> </v>
      </c>
      <c r="AI18" s="11" t="str">
        <f t="shared" si="13"/>
        <v xml:space="preserve"> </v>
      </c>
      <c r="AJ18" s="17" t="str">
        <f t="shared" si="14"/>
        <v xml:space="preserve"> </v>
      </c>
      <c r="AK18" s="5" t="s">
        <v>229</v>
      </c>
      <c r="AL18" s="5"/>
      <c r="AM18" s="5"/>
      <c r="AN18" s="5"/>
      <c r="AO18" s="5"/>
      <c r="AP18" s="5" t="s">
        <v>228</v>
      </c>
      <c r="AQ18" s="5"/>
      <c r="AR18" s="5"/>
      <c r="AS18" s="5">
        <f>AS17</f>
        <v>66.663268783834937</v>
      </c>
      <c r="AT18" s="5">
        <f>AT17</f>
        <v>46.809976627240673</v>
      </c>
      <c r="AU18" s="5">
        <v>100</v>
      </c>
      <c r="AV18" s="5">
        <f>AV17</f>
        <v>55.998333743365123</v>
      </c>
      <c r="AW18" s="25">
        <f>AVERAGE(AS18:AV18)</f>
        <v>67.367894788610187</v>
      </c>
      <c r="AX18" s="25" t="s">
        <v>100</v>
      </c>
      <c r="AY18" s="14" t="str">
        <f>IF(AW18&lt;35, "Poor", IF(AW18&lt;65, "Fair", IF(AW18&gt;65, "Excellent")))</f>
        <v>Excellent</v>
      </c>
      <c r="AZ18" s="14" t="str">
        <f>IF(AY18="Excellent", "Acceptable; Ongoing Protection is Required", "Unacceptable; Immediate Restoration is Required")</f>
        <v>Acceptable; Ongoing Protection is Required</v>
      </c>
    </row>
    <row r="19" spans="1:52" x14ac:dyDescent="0.2">
      <c r="A19" s="9"/>
      <c r="B19" s="9"/>
      <c r="C19" s="9"/>
      <c r="D19" s="9"/>
      <c r="E19" s="10"/>
      <c r="F19" s="10"/>
      <c r="G19" s="10"/>
      <c r="I19" s="10"/>
      <c r="K19" s="10"/>
      <c r="M19" s="10"/>
      <c r="N19" s="10"/>
      <c r="O19" s="10"/>
      <c r="V19" t="str">
        <f t="shared" si="0"/>
        <v xml:space="preserve"> </v>
      </c>
      <c r="W19" s="14" t="str">
        <f t="shared" si="1"/>
        <v xml:space="preserve"> </v>
      </c>
      <c r="X19" t="str">
        <f t="shared" si="2"/>
        <v xml:space="preserve"> </v>
      </c>
      <c r="Y19" t="str">
        <f t="shared" si="3"/>
        <v xml:space="preserve"> </v>
      </c>
      <c r="Z19" s="14" t="str">
        <f t="shared" si="4"/>
        <v xml:space="preserve"> </v>
      </c>
      <c r="AA19" s="14" t="str">
        <f t="shared" si="5"/>
        <v xml:space="preserve"> </v>
      </c>
      <c r="AB19" s="14" t="str">
        <f t="shared" si="6"/>
        <v xml:space="preserve"> </v>
      </c>
      <c r="AC19" t="str">
        <f t="shared" si="7"/>
        <v xml:space="preserve"> </v>
      </c>
      <c r="AD19" t="str">
        <f t="shared" si="8"/>
        <v xml:space="preserve"> </v>
      </c>
      <c r="AE19" s="14" t="str">
        <f t="shared" si="9"/>
        <v xml:space="preserve"> </v>
      </c>
      <c r="AF19" t="str">
        <f t="shared" si="10"/>
        <v xml:space="preserve"> </v>
      </c>
      <c r="AG19" t="str">
        <f t="shared" si="11"/>
        <v xml:space="preserve"> </v>
      </c>
      <c r="AH19" s="14" t="str">
        <f t="shared" si="12"/>
        <v xml:space="preserve"> </v>
      </c>
      <c r="AI19" s="11" t="str">
        <f t="shared" si="13"/>
        <v xml:space="preserve"> </v>
      </c>
      <c r="AJ19" s="17" t="str">
        <f t="shared" si="14"/>
        <v xml:space="preserve"> </v>
      </c>
      <c r="AK19" s="5"/>
      <c r="AL19" s="5"/>
      <c r="AM19" s="5"/>
      <c r="AN19" s="5"/>
      <c r="AO19" s="5"/>
      <c r="AP19" s="5"/>
      <c r="AQ19" s="5"/>
      <c r="AR19" s="5"/>
      <c r="AS19" s="5"/>
      <c r="AT19" s="5"/>
      <c r="AU19" s="5"/>
      <c r="AV19" s="5"/>
      <c r="AW19" s="25"/>
      <c r="AX19" s="25"/>
      <c r="AY19" s="14"/>
      <c r="AZ19" s="14"/>
    </row>
    <row r="20" spans="1:52" x14ac:dyDescent="0.2">
      <c r="A20" s="9"/>
      <c r="B20" s="9"/>
      <c r="C20" s="9"/>
      <c r="D20" s="9"/>
      <c r="E20" s="10"/>
      <c r="F20" s="10"/>
      <c r="G20" s="10"/>
      <c r="I20" s="10"/>
      <c r="K20" s="10"/>
      <c r="M20" s="10"/>
      <c r="N20" s="10"/>
      <c r="O20" s="10"/>
      <c r="V20" t="str">
        <f t="shared" si="0"/>
        <v xml:space="preserve"> </v>
      </c>
      <c r="W20" s="14" t="str">
        <f t="shared" si="1"/>
        <v xml:space="preserve"> </v>
      </c>
      <c r="X20" t="str">
        <f t="shared" si="2"/>
        <v xml:space="preserve"> </v>
      </c>
      <c r="Y20" t="str">
        <f t="shared" si="3"/>
        <v xml:space="preserve"> </v>
      </c>
      <c r="Z20" s="14" t="str">
        <f t="shared" si="4"/>
        <v xml:space="preserve"> </v>
      </c>
      <c r="AA20" s="14" t="str">
        <f t="shared" si="5"/>
        <v xml:space="preserve"> </v>
      </c>
      <c r="AB20" s="14" t="str">
        <f t="shared" si="6"/>
        <v xml:space="preserve"> </v>
      </c>
      <c r="AC20" t="str">
        <f t="shared" si="7"/>
        <v xml:space="preserve"> </v>
      </c>
      <c r="AD20" t="str">
        <f t="shared" si="8"/>
        <v xml:space="preserve"> </v>
      </c>
      <c r="AE20" s="14" t="str">
        <f t="shared" si="9"/>
        <v xml:space="preserve"> </v>
      </c>
      <c r="AF20" t="str">
        <f t="shared" si="10"/>
        <v xml:space="preserve"> </v>
      </c>
      <c r="AG20" t="str">
        <f t="shared" si="11"/>
        <v xml:space="preserve"> </v>
      </c>
      <c r="AH20" s="14" t="str">
        <f t="shared" si="12"/>
        <v xml:space="preserve"> </v>
      </c>
      <c r="AI20" s="11" t="str">
        <f t="shared" si="13"/>
        <v xml:space="preserve"> </v>
      </c>
      <c r="AJ20" s="17" t="str">
        <f t="shared" si="14"/>
        <v xml:space="preserve"> </v>
      </c>
      <c r="AK20" s="5"/>
      <c r="AL20" s="5"/>
      <c r="AM20" s="5"/>
      <c r="AN20" s="5"/>
      <c r="AO20" s="5"/>
      <c r="AP20" s="5"/>
      <c r="AQ20" s="5"/>
      <c r="AR20" s="5"/>
      <c r="AS20" s="5"/>
      <c r="AT20" s="5"/>
      <c r="AU20" s="5"/>
      <c r="AV20" s="5"/>
      <c r="AW20" s="25"/>
      <c r="AX20" s="25"/>
      <c r="AY20" s="14"/>
      <c r="AZ20" s="14"/>
    </row>
    <row r="21" spans="1:52" x14ac:dyDescent="0.2">
      <c r="A21" s="9"/>
      <c r="B21" s="9"/>
      <c r="C21" s="9"/>
      <c r="D21" s="9"/>
      <c r="E21" s="10"/>
      <c r="F21" s="10"/>
      <c r="G21" s="10"/>
      <c r="I21" s="10"/>
      <c r="K21" s="10"/>
      <c r="M21" s="10"/>
      <c r="N21" s="10"/>
      <c r="O21" s="10"/>
      <c r="V21" t="str">
        <f t="shared" si="0"/>
        <v xml:space="preserve"> </v>
      </c>
      <c r="W21" s="14" t="str">
        <f t="shared" si="1"/>
        <v xml:space="preserve"> </v>
      </c>
      <c r="X21" t="str">
        <f t="shared" si="2"/>
        <v xml:space="preserve"> </v>
      </c>
      <c r="Y21" t="str">
        <f t="shared" si="3"/>
        <v xml:space="preserve"> </v>
      </c>
      <c r="Z21" s="14" t="str">
        <f t="shared" si="4"/>
        <v xml:space="preserve"> </v>
      </c>
      <c r="AA21" s="14" t="str">
        <f t="shared" si="5"/>
        <v xml:space="preserve"> </v>
      </c>
      <c r="AB21" s="14" t="str">
        <f t="shared" si="6"/>
        <v xml:space="preserve"> </v>
      </c>
      <c r="AC21" t="str">
        <f t="shared" si="7"/>
        <v xml:space="preserve"> </v>
      </c>
      <c r="AD21" t="str">
        <f t="shared" si="8"/>
        <v xml:space="preserve"> </v>
      </c>
      <c r="AE21" s="14" t="str">
        <f t="shared" si="9"/>
        <v xml:space="preserve"> </v>
      </c>
      <c r="AF21" t="str">
        <f t="shared" si="10"/>
        <v xml:space="preserve"> </v>
      </c>
      <c r="AG21" t="str">
        <f t="shared" si="11"/>
        <v xml:space="preserve"> </v>
      </c>
      <c r="AH21" s="14" t="str">
        <f t="shared" si="12"/>
        <v xml:space="preserve"> </v>
      </c>
      <c r="AI21" s="11" t="str">
        <f t="shared" si="13"/>
        <v xml:space="preserve"> </v>
      </c>
      <c r="AJ21" s="17" t="str">
        <f t="shared" si="14"/>
        <v xml:space="preserve"> </v>
      </c>
      <c r="AK21" s="5"/>
      <c r="AL21" s="5"/>
      <c r="AM21" s="5"/>
      <c r="AN21" s="5"/>
      <c r="AO21" s="5"/>
      <c r="AP21" s="5"/>
      <c r="AQ21" s="5"/>
      <c r="AR21" s="5"/>
      <c r="AS21" s="5"/>
      <c r="AT21" s="5"/>
      <c r="AU21" s="5"/>
      <c r="AV21" s="5"/>
      <c r="AW21" s="25"/>
      <c r="AX21" s="25"/>
      <c r="AY21" s="14"/>
      <c r="AZ21" s="14"/>
    </row>
    <row r="22" spans="1:52" x14ac:dyDescent="0.2">
      <c r="A22" s="9"/>
      <c r="B22" s="9"/>
      <c r="C22" s="9"/>
      <c r="D22" s="9"/>
      <c r="E22" s="10"/>
      <c r="F22" s="10"/>
      <c r="G22" s="10"/>
      <c r="I22" s="10"/>
      <c r="K22" s="10"/>
      <c r="M22" s="10"/>
      <c r="N22" s="10"/>
      <c r="O22" s="10"/>
      <c r="V22" t="str">
        <f t="shared" si="0"/>
        <v xml:space="preserve"> </v>
      </c>
      <c r="W22" s="14" t="str">
        <f t="shared" si="1"/>
        <v xml:space="preserve"> </v>
      </c>
      <c r="X22" t="str">
        <f t="shared" si="2"/>
        <v xml:space="preserve"> </v>
      </c>
      <c r="Y22" t="str">
        <f t="shared" si="3"/>
        <v xml:space="preserve"> </v>
      </c>
      <c r="Z22" s="14" t="str">
        <f t="shared" si="4"/>
        <v xml:space="preserve"> </v>
      </c>
      <c r="AA22" s="14" t="str">
        <f t="shared" si="5"/>
        <v xml:space="preserve"> </v>
      </c>
      <c r="AB22" s="14" t="str">
        <f t="shared" si="6"/>
        <v xml:space="preserve"> </v>
      </c>
      <c r="AC22" t="str">
        <f t="shared" si="7"/>
        <v xml:space="preserve"> </v>
      </c>
      <c r="AD22" t="str">
        <f t="shared" si="8"/>
        <v xml:space="preserve"> </v>
      </c>
      <c r="AE22" s="14" t="str">
        <f t="shared" si="9"/>
        <v xml:space="preserve"> </v>
      </c>
      <c r="AF22" t="str">
        <f t="shared" si="10"/>
        <v xml:space="preserve"> </v>
      </c>
      <c r="AG22" t="str">
        <f t="shared" si="11"/>
        <v xml:space="preserve"> </v>
      </c>
      <c r="AH22" s="14" t="str">
        <f t="shared" si="12"/>
        <v xml:space="preserve"> </v>
      </c>
      <c r="AI22" s="11" t="str">
        <f t="shared" si="13"/>
        <v xml:space="preserve"> </v>
      </c>
      <c r="AJ22" s="17" t="str">
        <f t="shared" si="14"/>
        <v xml:space="preserve"> </v>
      </c>
      <c r="AL22" s="5"/>
      <c r="AM22" s="5"/>
      <c r="AN22" s="5"/>
      <c r="AO22" s="5"/>
      <c r="AP22" s="5"/>
      <c r="AQ22" s="5"/>
      <c r="AR22" s="5"/>
      <c r="AS22" s="5"/>
      <c r="AT22" s="5"/>
      <c r="AU22" s="5"/>
      <c r="AV22" s="5"/>
      <c r="AW22" s="25"/>
      <c r="AX22" s="25"/>
      <c r="AY22" s="14"/>
      <c r="AZ22" s="14"/>
    </row>
    <row r="23" spans="1:52" s="16" customFormat="1" ht="15" customHeight="1" x14ac:dyDescent="0.2">
      <c r="A23" s="9"/>
      <c r="B23" s="9"/>
      <c r="C23" s="9"/>
      <c r="D23" s="9"/>
      <c r="E23" s="10"/>
      <c r="F23" s="10"/>
      <c r="G23" s="10"/>
      <c r="H23"/>
      <c r="I23" s="10"/>
      <c r="J23"/>
      <c r="K23" s="10"/>
      <c r="L23"/>
      <c r="M23" s="10"/>
      <c r="N23" s="10"/>
      <c r="O23" s="10"/>
      <c r="P23"/>
      <c r="Q23"/>
      <c r="R23"/>
      <c r="S23"/>
      <c r="T23"/>
      <c r="U23"/>
      <c r="V23" t="str">
        <f t="shared" si="0"/>
        <v xml:space="preserve"> </v>
      </c>
      <c r="W23" s="14" t="str">
        <f t="shared" si="1"/>
        <v xml:space="preserve"> </v>
      </c>
      <c r="X23" t="str">
        <f t="shared" si="2"/>
        <v xml:space="preserve"> </v>
      </c>
      <c r="Y23" t="str">
        <f t="shared" si="3"/>
        <v xml:space="preserve"> </v>
      </c>
      <c r="Z23" s="14" t="str">
        <f t="shared" si="4"/>
        <v xml:space="preserve"> </v>
      </c>
      <c r="AA23" s="14" t="str">
        <f t="shared" si="5"/>
        <v xml:space="preserve"> </v>
      </c>
      <c r="AB23" s="14" t="str">
        <f t="shared" si="6"/>
        <v xml:space="preserve"> </v>
      </c>
      <c r="AC23" t="str">
        <f t="shared" si="7"/>
        <v xml:space="preserve"> </v>
      </c>
      <c r="AD23" t="str">
        <f t="shared" si="8"/>
        <v xml:space="preserve"> </v>
      </c>
      <c r="AE23" s="14" t="str">
        <f t="shared" si="9"/>
        <v xml:space="preserve"> </v>
      </c>
      <c r="AF23" t="str">
        <f t="shared" si="10"/>
        <v xml:space="preserve"> </v>
      </c>
      <c r="AG23" t="str">
        <f t="shared" si="11"/>
        <v xml:space="preserve"> </v>
      </c>
      <c r="AH23" s="14" t="str">
        <f t="shared" si="12"/>
        <v xml:space="preserve"> </v>
      </c>
      <c r="AI23" s="11" t="str">
        <f t="shared" si="13"/>
        <v xml:space="preserve"> </v>
      </c>
      <c r="AJ23" s="17" t="str">
        <f t="shared" si="14"/>
        <v xml:space="preserve"> </v>
      </c>
      <c r="AL23" s="5"/>
      <c r="AM23" s="5"/>
      <c r="AN23" s="5"/>
      <c r="AO23" s="5"/>
      <c r="AP23" s="5"/>
      <c r="AQ23" s="5"/>
      <c r="AR23" s="5"/>
      <c r="AS23" s="5"/>
      <c r="AT23" s="5"/>
      <c r="AU23" s="5"/>
      <c r="AV23" s="5"/>
      <c r="AW23" s="25"/>
      <c r="AX23" s="25"/>
      <c r="AY23" s="14"/>
      <c r="AZ23" s="14"/>
    </row>
    <row r="24" spans="1:52" x14ac:dyDescent="0.2">
      <c r="A24" s="9"/>
      <c r="B24" s="9"/>
      <c r="C24" s="9"/>
      <c r="D24" s="9"/>
      <c r="E24" s="10"/>
      <c r="F24" s="10"/>
      <c r="G24" s="10"/>
      <c r="I24" s="10"/>
      <c r="K24" s="10"/>
      <c r="M24" s="10"/>
      <c r="N24" s="10"/>
      <c r="O24" s="10"/>
      <c r="V24" t="str">
        <f t="shared" si="0"/>
        <v xml:space="preserve"> </v>
      </c>
      <c r="W24" s="14" t="str">
        <f t="shared" si="1"/>
        <v xml:space="preserve"> </v>
      </c>
      <c r="X24" t="str">
        <f t="shared" si="2"/>
        <v xml:space="preserve"> </v>
      </c>
      <c r="Y24" t="str">
        <f t="shared" si="3"/>
        <v xml:space="preserve"> </v>
      </c>
      <c r="Z24" s="14" t="str">
        <f t="shared" si="4"/>
        <v xml:space="preserve"> </v>
      </c>
      <c r="AA24" s="14" t="str">
        <f t="shared" si="5"/>
        <v xml:space="preserve"> </v>
      </c>
      <c r="AB24" s="14" t="str">
        <f t="shared" si="6"/>
        <v xml:space="preserve"> </v>
      </c>
      <c r="AC24" t="str">
        <f t="shared" si="7"/>
        <v xml:space="preserve"> </v>
      </c>
      <c r="AD24" t="str">
        <f t="shared" si="8"/>
        <v xml:space="preserve"> </v>
      </c>
      <c r="AE24" s="14" t="str">
        <f t="shared" si="9"/>
        <v xml:space="preserve"> </v>
      </c>
      <c r="AF24" t="str">
        <f t="shared" si="10"/>
        <v xml:space="preserve"> </v>
      </c>
      <c r="AG24" t="str">
        <f t="shared" si="11"/>
        <v xml:space="preserve"> </v>
      </c>
      <c r="AH24" s="14" t="str">
        <f t="shared" si="12"/>
        <v xml:space="preserve"> </v>
      </c>
      <c r="AI24" s="11" t="str">
        <f t="shared" si="13"/>
        <v xml:space="preserve"> </v>
      </c>
      <c r="AJ24" s="17" t="str">
        <f t="shared" si="14"/>
        <v xml:space="preserve"> </v>
      </c>
      <c r="AL24" s="5"/>
      <c r="AM24" s="5"/>
      <c r="AN24" s="5"/>
      <c r="AO24" s="5"/>
      <c r="AP24" s="5"/>
      <c r="AQ24" s="5"/>
      <c r="AR24" s="5"/>
      <c r="AS24" s="5"/>
      <c r="AT24" s="5"/>
      <c r="AU24" s="5"/>
      <c r="AV24" s="5"/>
      <c r="AW24" s="25"/>
      <c r="AX24" s="25"/>
      <c r="AY24" s="14"/>
      <c r="AZ24" s="14"/>
    </row>
    <row r="25" spans="1:52" x14ac:dyDescent="0.2">
      <c r="A25" s="9"/>
      <c r="B25" s="9"/>
      <c r="C25" s="9"/>
      <c r="D25" s="9"/>
      <c r="E25" s="10"/>
      <c r="F25" s="10"/>
      <c r="G25" s="10"/>
      <c r="I25" s="10"/>
      <c r="K25" s="10"/>
      <c r="M25" s="10"/>
      <c r="N25" s="10"/>
      <c r="O25" s="10"/>
      <c r="V25" t="str">
        <f t="shared" si="0"/>
        <v xml:space="preserve"> </v>
      </c>
      <c r="W25" s="14" t="str">
        <f t="shared" si="1"/>
        <v xml:space="preserve"> </v>
      </c>
      <c r="X25" t="str">
        <f t="shared" si="2"/>
        <v xml:space="preserve"> </v>
      </c>
      <c r="Y25" t="str">
        <f t="shared" si="3"/>
        <v xml:space="preserve"> </v>
      </c>
      <c r="Z25" s="14" t="str">
        <f t="shared" si="4"/>
        <v xml:space="preserve"> </v>
      </c>
      <c r="AA25" s="14" t="str">
        <f t="shared" si="5"/>
        <v xml:space="preserve"> </v>
      </c>
      <c r="AB25" s="14" t="str">
        <f t="shared" si="6"/>
        <v xml:space="preserve"> </v>
      </c>
      <c r="AC25" t="str">
        <f t="shared" si="7"/>
        <v xml:space="preserve"> </v>
      </c>
      <c r="AD25" t="str">
        <f t="shared" si="8"/>
        <v xml:space="preserve"> </v>
      </c>
      <c r="AE25" s="14" t="str">
        <f t="shared" si="9"/>
        <v xml:space="preserve"> </v>
      </c>
      <c r="AF25" t="str">
        <f t="shared" si="10"/>
        <v xml:space="preserve"> </v>
      </c>
      <c r="AG25" t="str">
        <f t="shared" si="11"/>
        <v xml:space="preserve"> </v>
      </c>
      <c r="AH25" s="14" t="str">
        <f t="shared" si="12"/>
        <v xml:space="preserve"> </v>
      </c>
      <c r="AI25" s="11" t="str">
        <f t="shared" si="13"/>
        <v xml:space="preserve"> </v>
      </c>
      <c r="AJ25" s="17" t="str">
        <f t="shared" si="14"/>
        <v xml:space="preserve"> </v>
      </c>
      <c r="AL25" s="5"/>
      <c r="AM25" s="5"/>
      <c r="AN25" s="5"/>
      <c r="AO25" s="5"/>
      <c r="AP25" s="5"/>
      <c r="AQ25" s="5"/>
      <c r="AR25" s="5"/>
      <c r="AS25" s="5"/>
      <c r="AT25" s="5"/>
      <c r="AU25" s="5"/>
      <c r="AV25" s="5"/>
      <c r="AW25" s="25"/>
      <c r="AX25" s="25"/>
      <c r="AY25" s="14"/>
      <c r="AZ25" s="14"/>
    </row>
    <row r="26" spans="1:52" x14ac:dyDescent="0.2">
      <c r="A26" s="9"/>
      <c r="B26" s="9"/>
      <c r="C26" s="9"/>
      <c r="D26" s="9"/>
      <c r="E26" s="10"/>
      <c r="F26" s="10"/>
      <c r="G26" s="10"/>
      <c r="I26" s="10"/>
      <c r="K26" s="10"/>
      <c r="M26" s="10"/>
      <c r="N26" s="10"/>
      <c r="O26" s="10"/>
      <c r="V26" t="str">
        <f t="shared" si="0"/>
        <v xml:space="preserve"> </v>
      </c>
      <c r="W26" s="14" t="str">
        <f t="shared" si="1"/>
        <v xml:space="preserve"> </v>
      </c>
      <c r="X26" t="str">
        <f t="shared" si="2"/>
        <v xml:space="preserve"> </v>
      </c>
      <c r="Y26" t="str">
        <f t="shared" si="3"/>
        <v xml:space="preserve"> </v>
      </c>
      <c r="Z26" s="14" t="str">
        <f t="shared" si="4"/>
        <v xml:space="preserve"> </v>
      </c>
      <c r="AA26" s="14" t="str">
        <f t="shared" si="5"/>
        <v xml:space="preserve"> </v>
      </c>
      <c r="AB26" s="14" t="str">
        <f t="shared" si="6"/>
        <v xml:space="preserve"> </v>
      </c>
      <c r="AC26" t="str">
        <f t="shared" si="7"/>
        <v xml:space="preserve"> </v>
      </c>
      <c r="AD26" t="str">
        <f t="shared" si="8"/>
        <v xml:space="preserve"> </v>
      </c>
      <c r="AE26" s="14" t="str">
        <f t="shared" si="9"/>
        <v xml:space="preserve"> </v>
      </c>
      <c r="AF26" t="str">
        <f t="shared" si="10"/>
        <v xml:space="preserve"> </v>
      </c>
      <c r="AG26" t="str">
        <f t="shared" si="11"/>
        <v xml:space="preserve"> </v>
      </c>
      <c r="AH26" s="14" t="str">
        <f t="shared" si="12"/>
        <v xml:space="preserve"> </v>
      </c>
      <c r="AI26" s="11" t="str">
        <f t="shared" si="13"/>
        <v xml:space="preserve"> </v>
      </c>
      <c r="AJ26" s="17" t="str">
        <f t="shared" si="14"/>
        <v xml:space="preserve"> </v>
      </c>
      <c r="AL26" s="5"/>
      <c r="AM26" s="5"/>
      <c r="AN26" s="5"/>
      <c r="AO26" s="5"/>
      <c r="AP26" s="5"/>
      <c r="AQ26" s="5"/>
      <c r="AR26" s="5"/>
      <c r="AS26" s="5"/>
      <c r="AT26" s="5"/>
      <c r="AU26" s="5"/>
      <c r="AV26" s="5"/>
      <c r="AW26" s="25"/>
      <c r="AX26" s="25"/>
      <c r="AY26" s="14"/>
      <c r="AZ26" s="14"/>
    </row>
    <row r="27" spans="1:52" x14ac:dyDescent="0.2">
      <c r="A27" s="9"/>
      <c r="B27" s="9"/>
      <c r="C27" s="9"/>
      <c r="D27" s="9"/>
      <c r="E27" s="10"/>
      <c r="F27" s="10"/>
      <c r="G27" s="10"/>
      <c r="I27" s="10"/>
      <c r="K27" s="10"/>
      <c r="M27" s="10"/>
      <c r="N27" s="10"/>
      <c r="O27" s="10"/>
      <c r="V27" t="str">
        <f t="shared" si="0"/>
        <v xml:space="preserve"> </v>
      </c>
      <c r="W27" s="14" t="str">
        <f t="shared" si="1"/>
        <v xml:space="preserve"> </v>
      </c>
      <c r="X27" t="str">
        <f t="shared" si="2"/>
        <v xml:space="preserve"> </v>
      </c>
      <c r="Y27" t="str">
        <f t="shared" si="3"/>
        <v xml:space="preserve"> </v>
      </c>
      <c r="Z27" s="14" t="str">
        <f t="shared" si="4"/>
        <v xml:space="preserve"> </v>
      </c>
      <c r="AA27" s="14" t="str">
        <f t="shared" si="5"/>
        <v xml:space="preserve"> </v>
      </c>
      <c r="AB27" s="14" t="str">
        <f t="shared" si="6"/>
        <v xml:space="preserve"> </v>
      </c>
      <c r="AC27" t="str">
        <f t="shared" si="7"/>
        <v xml:space="preserve"> </v>
      </c>
      <c r="AD27" t="str">
        <f t="shared" si="8"/>
        <v xml:space="preserve"> </v>
      </c>
      <c r="AE27" s="14" t="str">
        <f t="shared" si="9"/>
        <v xml:space="preserve"> </v>
      </c>
      <c r="AF27" t="str">
        <f t="shared" si="10"/>
        <v xml:space="preserve"> </v>
      </c>
      <c r="AG27" t="str">
        <f t="shared" si="11"/>
        <v xml:space="preserve"> </v>
      </c>
      <c r="AH27" s="14" t="str">
        <f t="shared" si="12"/>
        <v xml:space="preserve"> </v>
      </c>
      <c r="AI27" s="11" t="str">
        <f t="shared" si="13"/>
        <v xml:space="preserve"> </v>
      </c>
      <c r="AJ27" s="17" t="str">
        <f t="shared" si="14"/>
        <v xml:space="preserve"> </v>
      </c>
      <c r="AL27" s="5"/>
      <c r="AM27" s="5"/>
      <c r="AN27" s="5"/>
      <c r="AO27" s="5"/>
      <c r="AP27" s="5"/>
      <c r="AQ27" s="5"/>
      <c r="AR27" s="5"/>
      <c r="AS27" s="5"/>
      <c r="AT27" s="5"/>
      <c r="AU27" s="5"/>
      <c r="AV27" s="5"/>
      <c r="AW27" s="25"/>
      <c r="AX27" s="25"/>
      <c r="AY27" s="14"/>
      <c r="AZ27" s="14"/>
    </row>
    <row r="28" spans="1:52" x14ac:dyDescent="0.2">
      <c r="A28" s="9"/>
      <c r="B28" s="9"/>
      <c r="C28" s="9"/>
      <c r="D28" s="9"/>
      <c r="E28" s="10"/>
      <c r="F28" s="10"/>
      <c r="G28" s="10"/>
      <c r="I28" s="10"/>
      <c r="K28" s="10"/>
      <c r="M28" s="10"/>
      <c r="N28" s="10"/>
      <c r="O28" s="10"/>
      <c r="V28" t="str">
        <f t="shared" si="0"/>
        <v xml:space="preserve"> </v>
      </c>
      <c r="W28" s="14" t="str">
        <f t="shared" si="1"/>
        <v xml:space="preserve"> </v>
      </c>
      <c r="X28" t="str">
        <f t="shared" si="2"/>
        <v xml:space="preserve"> </v>
      </c>
      <c r="Y28" t="str">
        <f t="shared" si="3"/>
        <v xml:space="preserve"> </v>
      </c>
      <c r="Z28" s="14" t="str">
        <f t="shared" si="4"/>
        <v xml:space="preserve"> </v>
      </c>
      <c r="AA28" s="14" t="str">
        <f t="shared" si="5"/>
        <v xml:space="preserve"> </v>
      </c>
      <c r="AB28" s="14" t="str">
        <f t="shared" si="6"/>
        <v xml:space="preserve"> </v>
      </c>
      <c r="AC28" t="str">
        <f t="shared" si="7"/>
        <v xml:space="preserve"> </v>
      </c>
      <c r="AD28" t="str">
        <f t="shared" si="8"/>
        <v xml:space="preserve"> </v>
      </c>
      <c r="AE28" s="14" t="str">
        <f t="shared" si="9"/>
        <v xml:space="preserve"> </v>
      </c>
      <c r="AF28" t="str">
        <f t="shared" si="10"/>
        <v xml:space="preserve"> </v>
      </c>
      <c r="AG28" t="str">
        <f t="shared" si="11"/>
        <v xml:space="preserve"> </v>
      </c>
      <c r="AH28" s="14" t="str">
        <f t="shared" si="12"/>
        <v xml:space="preserve"> </v>
      </c>
      <c r="AI28" s="11" t="str">
        <f t="shared" si="13"/>
        <v xml:space="preserve"> </v>
      </c>
      <c r="AJ28" s="17" t="str">
        <f t="shared" si="14"/>
        <v xml:space="preserve"> </v>
      </c>
      <c r="AL28" s="5"/>
      <c r="AM28" s="5"/>
      <c r="AN28" s="5"/>
      <c r="AO28" s="5"/>
      <c r="AP28" s="5"/>
      <c r="AQ28" s="5"/>
      <c r="AR28" s="5"/>
      <c r="AS28" s="5"/>
      <c r="AT28" s="5"/>
      <c r="AU28" s="5"/>
      <c r="AV28" s="5"/>
      <c r="AW28" s="25"/>
      <c r="AX28" s="25"/>
      <c r="AY28" s="14"/>
      <c r="AZ28" s="14"/>
    </row>
    <row r="29" spans="1:52" x14ac:dyDescent="0.2">
      <c r="A29" s="9"/>
      <c r="B29" s="9"/>
      <c r="C29" s="9"/>
      <c r="D29" s="9"/>
      <c r="E29" s="10"/>
      <c r="F29" s="10"/>
      <c r="G29" s="10"/>
      <c r="I29" s="10"/>
      <c r="K29" s="10"/>
      <c r="M29" s="10"/>
      <c r="N29" s="10"/>
      <c r="O29" s="10"/>
      <c r="V29" t="str">
        <f t="shared" si="0"/>
        <v xml:space="preserve"> </v>
      </c>
      <c r="W29" s="14" t="str">
        <f t="shared" si="1"/>
        <v xml:space="preserve"> </v>
      </c>
      <c r="X29" t="str">
        <f t="shared" si="2"/>
        <v xml:space="preserve"> </v>
      </c>
      <c r="Y29" t="str">
        <f t="shared" si="3"/>
        <v xml:space="preserve"> </v>
      </c>
      <c r="Z29" s="14" t="str">
        <f t="shared" si="4"/>
        <v xml:space="preserve"> </v>
      </c>
      <c r="AA29" s="14" t="str">
        <f t="shared" si="5"/>
        <v xml:space="preserve"> </v>
      </c>
      <c r="AB29" s="14" t="str">
        <f t="shared" si="6"/>
        <v xml:space="preserve"> </v>
      </c>
      <c r="AC29" t="str">
        <f t="shared" si="7"/>
        <v xml:space="preserve"> </v>
      </c>
      <c r="AD29" t="str">
        <f t="shared" si="8"/>
        <v xml:space="preserve"> </v>
      </c>
      <c r="AE29" s="14" t="str">
        <f t="shared" si="9"/>
        <v xml:space="preserve"> </v>
      </c>
      <c r="AF29" t="str">
        <f t="shared" si="10"/>
        <v xml:space="preserve"> </v>
      </c>
      <c r="AG29" t="str">
        <f t="shared" si="11"/>
        <v xml:space="preserve"> </v>
      </c>
      <c r="AH29" s="14" t="str">
        <f t="shared" si="12"/>
        <v xml:space="preserve"> </v>
      </c>
      <c r="AI29" s="11" t="str">
        <f t="shared" si="13"/>
        <v xml:space="preserve"> </v>
      </c>
      <c r="AJ29" s="17" t="str">
        <f t="shared" si="14"/>
        <v xml:space="preserve"> </v>
      </c>
      <c r="AL29" s="5"/>
      <c r="AM29" s="5"/>
      <c r="AN29" s="5"/>
      <c r="AO29" s="5"/>
      <c r="AP29" s="5"/>
      <c r="AQ29" s="5"/>
      <c r="AR29" s="5"/>
      <c r="AS29" s="5"/>
      <c r="AT29" s="5"/>
      <c r="AU29" s="5"/>
      <c r="AV29" s="5"/>
      <c r="AW29" s="25"/>
      <c r="AX29" s="25"/>
      <c r="AY29" s="14"/>
      <c r="AZ29" s="14"/>
    </row>
    <row r="30" spans="1:52" x14ac:dyDescent="0.2">
      <c r="A30" s="9"/>
      <c r="B30" s="9"/>
      <c r="C30" s="9"/>
      <c r="D30" s="9"/>
      <c r="E30" s="10"/>
      <c r="F30" s="10"/>
      <c r="G30" s="10"/>
      <c r="I30" s="10"/>
      <c r="K30" s="10"/>
      <c r="M30" s="10"/>
      <c r="N30" s="10"/>
      <c r="O30" s="10"/>
      <c r="V30" t="str">
        <f t="shared" si="0"/>
        <v xml:space="preserve"> </v>
      </c>
      <c r="W30" s="14" t="str">
        <f t="shared" si="1"/>
        <v xml:space="preserve"> </v>
      </c>
      <c r="X30" t="str">
        <f t="shared" si="2"/>
        <v xml:space="preserve"> </v>
      </c>
      <c r="Y30" t="str">
        <f t="shared" si="3"/>
        <v xml:space="preserve"> </v>
      </c>
      <c r="Z30" s="14" t="str">
        <f t="shared" si="4"/>
        <v xml:space="preserve"> </v>
      </c>
      <c r="AA30" s="14" t="str">
        <f t="shared" si="5"/>
        <v xml:space="preserve"> </v>
      </c>
      <c r="AB30" s="14" t="str">
        <f t="shared" si="6"/>
        <v xml:space="preserve"> </v>
      </c>
      <c r="AC30" t="str">
        <f t="shared" si="7"/>
        <v xml:space="preserve"> </v>
      </c>
      <c r="AD30" t="str">
        <f t="shared" si="8"/>
        <v xml:space="preserve"> </v>
      </c>
      <c r="AE30" s="14" t="str">
        <f t="shared" si="9"/>
        <v xml:space="preserve"> </v>
      </c>
      <c r="AF30" t="str">
        <f t="shared" si="10"/>
        <v xml:space="preserve"> </v>
      </c>
      <c r="AG30" t="str">
        <f t="shared" si="11"/>
        <v xml:space="preserve"> </v>
      </c>
      <c r="AH30" s="14" t="str">
        <f t="shared" si="12"/>
        <v xml:space="preserve"> </v>
      </c>
      <c r="AI30" s="11" t="str">
        <f t="shared" si="13"/>
        <v xml:space="preserve"> </v>
      </c>
      <c r="AJ30" s="17" t="str">
        <f t="shared" si="14"/>
        <v xml:space="preserve"> </v>
      </c>
      <c r="AL30" s="5"/>
      <c r="AM30" s="5"/>
      <c r="AN30" s="5"/>
      <c r="AO30" s="5"/>
      <c r="AP30" s="5"/>
      <c r="AQ30" s="5"/>
      <c r="AR30" s="5"/>
      <c r="AS30" s="5"/>
      <c r="AT30" s="5"/>
      <c r="AU30" s="5"/>
      <c r="AV30" s="5"/>
      <c r="AW30" s="25"/>
      <c r="AX30" s="25"/>
      <c r="AY30" s="14"/>
      <c r="AZ30" s="14"/>
    </row>
    <row r="31" spans="1:52" x14ac:dyDescent="0.2">
      <c r="A31" s="9"/>
      <c r="B31" s="9"/>
      <c r="C31" s="9"/>
      <c r="D31" s="9"/>
      <c r="E31" s="10"/>
      <c r="F31" s="10"/>
      <c r="G31" s="10"/>
      <c r="I31" s="10"/>
      <c r="K31" s="10"/>
      <c r="M31" s="10"/>
      <c r="N31" s="10"/>
      <c r="O31" s="10"/>
      <c r="V31" t="str">
        <f t="shared" si="0"/>
        <v xml:space="preserve"> </v>
      </c>
      <c r="W31" s="14" t="str">
        <f t="shared" si="1"/>
        <v xml:space="preserve"> </v>
      </c>
      <c r="X31" t="str">
        <f t="shared" si="2"/>
        <v xml:space="preserve"> </v>
      </c>
      <c r="Y31" t="str">
        <f t="shared" si="3"/>
        <v xml:space="preserve"> </v>
      </c>
      <c r="Z31" s="14" t="str">
        <f t="shared" si="4"/>
        <v xml:space="preserve"> </v>
      </c>
      <c r="AA31" s="14" t="str">
        <f t="shared" si="5"/>
        <v xml:space="preserve"> </v>
      </c>
      <c r="AB31" s="14" t="str">
        <f t="shared" si="6"/>
        <v xml:space="preserve"> </v>
      </c>
      <c r="AC31" t="str">
        <f t="shared" si="7"/>
        <v xml:space="preserve"> </v>
      </c>
      <c r="AD31" t="str">
        <f t="shared" si="8"/>
        <v xml:space="preserve"> </v>
      </c>
      <c r="AE31" s="14" t="str">
        <f t="shared" si="9"/>
        <v xml:space="preserve"> </v>
      </c>
      <c r="AF31" t="str">
        <f t="shared" si="10"/>
        <v xml:space="preserve"> </v>
      </c>
      <c r="AG31" t="str">
        <f t="shared" si="11"/>
        <v xml:space="preserve"> </v>
      </c>
      <c r="AH31" s="14" t="str">
        <f t="shared" si="12"/>
        <v xml:space="preserve"> </v>
      </c>
      <c r="AI31" s="11" t="str">
        <f t="shared" si="13"/>
        <v xml:space="preserve"> </v>
      </c>
      <c r="AJ31" s="17" t="str">
        <f t="shared" si="14"/>
        <v xml:space="preserve"> </v>
      </c>
      <c r="AL31" s="5"/>
      <c r="AM31" s="5"/>
      <c r="AN31" s="5"/>
      <c r="AO31" s="5"/>
      <c r="AP31" s="5"/>
      <c r="AQ31" s="5"/>
      <c r="AR31" s="5"/>
      <c r="AS31" s="5"/>
      <c r="AT31" s="5"/>
      <c r="AU31" s="5"/>
      <c r="AV31" s="5"/>
      <c r="AW31" s="25"/>
      <c r="AX31" s="25"/>
      <c r="AY31" s="14"/>
      <c r="AZ31" s="14"/>
    </row>
    <row r="32" spans="1:52" x14ac:dyDescent="0.2">
      <c r="A32" s="9"/>
      <c r="B32" s="9"/>
      <c r="C32" s="9"/>
      <c r="D32" s="9"/>
      <c r="E32" s="10"/>
      <c r="F32" s="10"/>
      <c r="G32" s="10"/>
      <c r="I32" s="10"/>
      <c r="K32" s="10"/>
      <c r="M32" s="10"/>
      <c r="N32" s="10"/>
      <c r="O32" s="10"/>
      <c r="V32" t="str">
        <f t="shared" si="0"/>
        <v xml:space="preserve"> </v>
      </c>
      <c r="W32" s="14" t="str">
        <f t="shared" si="1"/>
        <v xml:space="preserve"> </v>
      </c>
      <c r="X32" t="str">
        <f t="shared" si="2"/>
        <v xml:space="preserve"> </v>
      </c>
      <c r="Y32" t="str">
        <f t="shared" si="3"/>
        <v xml:space="preserve"> </v>
      </c>
      <c r="Z32" s="14" t="str">
        <f t="shared" si="4"/>
        <v xml:space="preserve"> </v>
      </c>
      <c r="AA32" s="14" t="str">
        <f t="shared" si="5"/>
        <v xml:space="preserve"> </v>
      </c>
      <c r="AB32" s="14" t="str">
        <f t="shared" si="6"/>
        <v xml:space="preserve"> </v>
      </c>
      <c r="AC32" t="str">
        <f t="shared" si="7"/>
        <v xml:space="preserve"> </v>
      </c>
      <c r="AD32" t="str">
        <f t="shared" si="8"/>
        <v xml:space="preserve"> </v>
      </c>
      <c r="AE32" s="14" t="str">
        <f t="shared" si="9"/>
        <v xml:space="preserve"> </v>
      </c>
      <c r="AF32" t="str">
        <f t="shared" si="10"/>
        <v xml:space="preserve"> </v>
      </c>
      <c r="AG32" t="str">
        <f t="shared" si="11"/>
        <v xml:space="preserve"> </v>
      </c>
      <c r="AH32" s="14" t="str">
        <f t="shared" si="12"/>
        <v xml:space="preserve"> </v>
      </c>
      <c r="AI32" s="11" t="str">
        <f t="shared" si="13"/>
        <v xml:space="preserve"> </v>
      </c>
      <c r="AJ32" s="17" t="str">
        <f t="shared" si="14"/>
        <v xml:space="preserve"> </v>
      </c>
      <c r="AL32" s="5"/>
      <c r="AM32" s="5"/>
      <c r="AN32" s="5"/>
      <c r="AO32" s="5"/>
      <c r="AP32" s="5"/>
      <c r="AQ32" s="5"/>
      <c r="AR32" s="5"/>
      <c r="AS32" s="5"/>
      <c r="AT32" s="5"/>
      <c r="AU32" s="5"/>
      <c r="AV32" s="5"/>
      <c r="AW32" s="25"/>
      <c r="AX32" s="25"/>
      <c r="AY32" s="14"/>
      <c r="AZ32" s="14"/>
    </row>
    <row r="33" spans="1:52" x14ac:dyDescent="0.2">
      <c r="A33" s="9"/>
      <c r="B33" s="9"/>
      <c r="C33" s="9"/>
      <c r="D33" s="9"/>
      <c r="E33" s="10"/>
      <c r="F33" s="10"/>
      <c r="G33" s="10"/>
      <c r="I33" s="10"/>
      <c r="K33" s="10"/>
      <c r="M33" s="10"/>
      <c r="N33" s="10"/>
      <c r="O33" s="10"/>
      <c r="V33" t="str">
        <f t="shared" si="0"/>
        <v xml:space="preserve"> </v>
      </c>
      <c r="W33" s="14" t="str">
        <f t="shared" si="1"/>
        <v xml:space="preserve"> </v>
      </c>
      <c r="X33" t="str">
        <f t="shared" si="2"/>
        <v xml:space="preserve"> </v>
      </c>
      <c r="Y33" t="str">
        <f t="shared" si="3"/>
        <v xml:space="preserve"> </v>
      </c>
      <c r="Z33" s="14" t="str">
        <f t="shared" si="4"/>
        <v xml:space="preserve"> </v>
      </c>
      <c r="AA33" s="14" t="str">
        <f t="shared" si="5"/>
        <v xml:space="preserve"> </v>
      </c>
      <c r="AB33" s="14" t="str">
        <f t="shared" si="6"/>
        <v xml:space="preserve"> </v>
      </c>
      <c r="AC33" t="str">
        <f t="shared" si="7"/>
        <v xml:space="preserve"> </v>
      </c>
      <c r="AD33" t="str">
        <f t="shared" si="8"/>
        <v xml:space="preserve"> </v>
      </c>
      <c r="AE33" s="14" t="str">
        <f t="shared" si="9"/>
        <v xml:space="preserve"> </v>
      </c>
      <c r="AF33" t="str">
        <f t="shared" si="10"/>
        <v xml:space="preserve"> </v>
      </c>
      <c r="AG33" t="str">
        <f t="shared" si="11"/>
        <v xml:space="preserve"> </v>
      </c>
      <c r="AH33" s="14" t="str">
        <f t="shared" si="12"/>
        <v xml:space="preserve"> </v>
      </c>
      <c r="AI33" s="11" t="str">
        <f t="shared" si="13"/>
        <v xml:space="preserve"> </v>
      </c>
      <c r="AJ33" s="17" t="str">
        <f t="shared" si="14"/>
        <v xml:space="preserve"> </v>
      </c>
      <c r="AL33" s="5"/>
      <c r="AM33" s="5"/>
      <c r="AN33" s="5"/>
      <c r="AO33" s="5"/>
      <c r="AP33" s="5"/>
      <c r="AQ33" s="5"/>
      <c r="AR33" s="5"/>
      <c r="AS33" s="5"/>
      <c r="AT33" s="5"/>
      <c r="AU33" s="5"/>
      <c r="AV33" s="5"/>
      <c r="AW33" s="25"/>
      <c r="AX33" s="25"/>
      <c r="AY33" s="14"/>
      <c r="AZ33" s="14"/>
    </row>
    <row r="34" spans="1:52" x14ac:dyDescent="0.2">
      <c r="A34" s="9"/>
      <c r="B34" s="9"/>
      <c r="C34" s="9"/>
      <c r="D34" s="9"/>
      <c r="E34" s="10"/>
      <c r="F34" s="10"/>
      <c r="G34" s="10"/>
      <c r="I34" s="10"/>
      <c r="K34" s="10"/>
      <c r="M34" s="10"/>
      <c r="N34" s="10"/>
      <c r="O34" s="10"/>
      <c r="V34" t="str">
        <f t="shared" si="0"/>
        <v xml:space="preserve"> </v>
      </c>
      <c r="W34" s="14" t="str">
        <f t="shared" si="1"/>
        <v xml:space="preserve"> </v>
      </c>
      <c r="X34" t="str">
        <f t="shared" si="2"/>
        <v xml:space="preserve"> </v>
      </c>
      <c r="Y34" t="str">
        <f t="shared" si="3"/>
        <v xml:space="preserve"> </v>
      </c>
      <c r="Z34" s="14" t="str">
        <f t="shared" si="4"/>
        <v xml:space="preserve"> </v>
      </c>
      <c r="AA34" s="14" t="str">
        <f t="shared" si="5"/>
        <v xml:space="preserve"> </v>
      </c>
      <c r="AB34" s="14" t="str">
        <f t="shared" si="6"/>
        <v xml:space="preserve"> </v>
      </c>
      <c r="AC34" t="str">
        <f t="shared" si="7"/>
        <v xml:space="preserve"> </v>
      </c>
      <c r="AD34" t="str">
        <f t="shared" si="8"/>
        <v xml:space="preserve"> </v>
      </c>
      <c r="AE34" s="14" t="str">
        <f t="shared" si="9"/>
        <v xml:space="preserve"> </v>
      </c>
      <c r="AF34" t="str">
        <f t="shared" si="10"/>
        <v xml:space="preserve"> </v>
      </c>
      <c r="AG34" t="str">
        <f t="shared" si="11"/>
        <v xml:space="preserve"> </v>
      </c>
      <c r="AH34" s="14" t="str">
        <f t="shared" si="12"/>
        <v xml:space="preserve"> </v>
      </c>
      <c r="AI34" s="11" t="str">
        <f t="shared" si="13"/>
        <v xml:space="preserve"> </v>
      </c>
      <c r="AJ34" s="17" t="str">
        <f t="shared" si="14"/>
        <v xml:space="preserve"> </v>
      </c>
      <c r="AL34" s="5"/>
      <c r="AM34" s="5"/>
      <c r="AN34" s="5"/>
      <c r="AO34" s="5"/>
      <c r="AP34" s="5"/>
      <c r="AQ34" s="5"/>
      <c r="AR34" s="5"/>
      <c r="AS34" s="5"/>
      <c r="AT34" s="5"/>
      <c r="AU34" s="5"/>
      <c r="AV34" s="5"/>
      <c r="AW34" s="25"/>
      <c r="AX34" s="25"/>
      <c r="AY34" s="14"/>
      <c r="AZ34" s="14"/>
    </row>
    <row r="35" spans="1:52" x14ac:dyDescent="0.2">
      <c r="A35" s="9"/>
      <c r="B35" s="9"/>
      <c r="C35" s="9"/>
      <c r="D35" s="9"/>
      <c r="E35" s="10"/>
      <c r="F35" s="10"/>
      <c r="G35" s="10"/>
      <c r="I35" s="10"/>
      <c r="K35" s="10"/>
      <c r="M35" s="10"/>
      <c r="N35" s="10"/>
      <c r="O35" s="10"/>
      <c r="V35" t="str">
        <f t="shared" si="0"/>
        <v xml:space="preserve"> </v>
      </c>
      <c r="W35" s="14" t="str">
        <f t="shared" si="1"/>
        <v xml:space="preserve"> </v>
      </c>
      <c r="X35" t="str">
        <f t="shared" si="2"/>
        <v xml:space="preserve"> </v>
      </c>
      <c r="Y35" t="str">
        <f t="shared" si="3"/>
        <v xml:space="preserve"> </v>
      </c>
      <c r="Z35" s="14" t="str">
        <f t="shared" si="4"/>
        <v xml:space="preserve"> </v>
      </c>
      <c r="AA35" s="14" t="str">
        <f t="shared" si="5"/>
        <v xml:space="preserve"> </v>
      </c>
      <c r="AB35" s="14" t="str">
        <f t="shared" si="6"/>
        <v xml:space="preserve"> </v>
      </c>
      <c r="AC35" t="str">
        <f t="shared" si="7"/>
        <v xml:space="preserve"> </v>
      </c>
      <c r="AD35" t="str">
        <f t="shared" si="8"/>
        <v xml:space="preserve"> </v>
      </c>
      <c r="AE35" s="14" t="str">
        <f t="shared" si="9"/>
        <v xml:space="preserve"> </v>
      </c>
      <c r="AF35" t="str">
        <f t="shared" si="10"/>
        <v xml:space="preserve"> </v>
      </c>
      <c r="AG35" t="str">
        <f t="shared" si="11"/>
        <v xml:space="preserve"> </v>
      </c>
      <c r="AH35" s="14" t="str">
        <f t="shared" si="12"/>
        <v xml:space="preserve"> </v>
      </c>
      <c r="AI35" s="11" t="str">
        <f t="shared" si="13"/>
        <v xml:space="preserve"> </v>
      </c>
      <c r="AJ35" s="17" t="str">
        <f t="shared" si="14"/>
        <v xml:space="preserve"> </v>
      </c>
      <c r="AL35" s="5"/>
      <c r="AM35" s="5"/>
      <c r="AN35" s="5"/>
      <c r="AO35" s="5"/>
      <c r="AP35" s="5"/>
      <c r="AQ35" s="5"/>
      <c r="AR35" s="5"/>
      <c r="AS35" s="5"/>
      <c r="AT35" s="5"/>
      <c r="AU35" s="5"/>
      <c r="AV35" s="5"/>
      <c r="AW35" s="25"/>
      <c r="AX35" s="25"/>
      <c r="AY35" s="14"/>
      <c r="AZ35" s="14"/>
    </row>
    <row r="36" spans="1:52" x14ac:dyDescent="0.2">
      <c r="A36" s="9"/>
      <c r="B36" s="9"/>
      <c r="C36" s="9"/>
      <c r="D36" s="9"/>
      <c r="E36" s="10"/>
      <c r="F36" s="10"/>
      <c r="G36" s="10"/>
      <c r="I36" s="10"/>
      <c r="K36" s="10"/>
      <c r="M36" s="10"/>
      <c r="N36" s="10"/>
      <c r="O36" s="10"/>
      <c r="V36" t="str">
        <f t="shared" si="0"/>
        <v xml:space="preserve"> </v>
      </c>
      <c r="W36" s="14" t="str">
        <f t="shared" si="1"/>
        <v xml:space="preserve"> </v>
      </c>
      <c r="X36" t="str">
        <f t="shared" si="2"/>
        <v xml:space="preserve"> </v>
      </c>
      <c r="Y36" t="str">
        <f t="shared" si="3"/>
        <v xml:space="preserve"> </v>
      </c>
      <c r="Z36" s="14" t="str">
        <f t="shared" si="4"/>
        <v xml:space="preserve"> </v>
      </c>
      <c r="AA36" s="14" t="str">
        <f t="shared" si="5"/>
        <v xml:space="preserve"> </v>
      </c>
      <c r="AB36" s="14" t="str">
        <f t="shared" si="6"/>
        <v xml:space="preserve"> </v>
      </c>
      <c r="AC36" t="str">
        <f t="shared" si="7"/>
        <v xml:space="preserve"> </v>
      </c>
      <c r="AD36" t="str">
        <f t="shared" si="8"/>
        <v xml:space="preserve"> </v>
      </c>
      <c r="AE36" s="14" t="str">
        <f t="shared" si="9"/>
        <v xml:space="preserve"> </v>
      </c>
      <c r="AF36" t="str">
        <f t="shared" si="10"/>
        <v xml:space="preserve"> </v>
      </c>
      <c r="AG36" t="str">
        <f t="shared" si="11"/>
        <v xml:space="preserve"> </v>
      </c>
      <c r="AH36" s="14" t="str">
        <f t="shared" si="12"/>
        <v xml:space="preserve"> </v>
      </c>
      <c r="AI36" s="11" t="str">
        <f t="shared" si="13"/>
        <v xml:space="preserve"> </v>
      </c>
      <c r="AJ36" s="17" t="str">
        <f t="shared" si="14"/>
        <v xml:space="preserve"> </v>
      </c>
      <c r="AL36" s="5"/>
      <c r="AM36" s="5"/>
      <c r="AN36" s="5"/>
      <c r="AO36" s="5"/>
      <c r="AP36" s="5"/>
      <c r="AQ36" s="5"/>
      <c r="AR36" s="5"/>
      <c r="AS36" s="5"/>
      <c r="AT36" s="5"/>
      <c r="AU36" s="5"/>
      <c r="AV36" s="5"/>
      <c r="AW36" s="25"/>
      <c r="AX36" s="25"/>
      <c r="AY36" s="14"/>
      <c r="AZ36" s="14"/>
    </row>
    <row r="37" spans="1:52" x14ac:dyDescent="0.2">
      <c r="A37" s="9"/>
      <c r="B37" s="9"/>
      <c r="C37" s="9"/>
      <c r="D37" s="9"/>
      <c r="E37" s="10"/>
      <c r="F37" s="10"/>
      <c r="G37" s="10"/>
      <c r="I37" s="10"/>
      <c r="K37" s="10"/>
      <c r="M37" s="10"/>
      <c r="N37" s="10"/>
      <c r="O37" s="10"/>
      <c r="V37" t="str">
        <f t="shared" si="0"/>
        <v xml:space="preserve"> </v>
      </c>
      <c r="W37" s="14" t="str">
        <f t="shared" si="1"/>
        <v xml:space="preserve"> </v>
      </c>
      <c r="X37" t="str">
        <f t="shared" si="2"/>
        <v xml:space="preserve"> </v>
      </c>
      <c r="Y37" t="str">
        <f t="shared" si="3"/>
        <v xml:space="preserve"> </v>
      </c>
      <c r="Z37" s="14" t="str">
        <f t="shared" si="4"/>
        <v xml:space="preserve"> </v>
      </c>
      <c r="AA37" s="14" t="str">
        <f t="shared" si="5"/>
        <v xml:space="preserve"> </v>
      </c>
      <c r="AB37" s="14" t="str">
        <f t="shared" si="6"/>
        <v xml:space="preserve"> </v>
      </c>
      <c r="AC37" t="str">
        <f t="shared" si="7"/>
        <v xml:space="preserve"> </v>
      </c>
      <c r="AD37" t="str">
        <f t="shared" si="8"/>
        <v xml:space="preserve"> </v>
      </c>
      <c r="AE37" s="14" t="str">
        <f t="shared" si="9"/>
        <v xml:space="preserve"> </v>
      </c>
      <c r="AF37" t="str">
        <f t="shared" si="10"/>
        <v xml:space="preserve"> </v>
      </c>
      <c r="AG37" t="str">
        <f t="shared" si="11"/>
        <v xml:space="preserve"> </v>
      </c>
      <c r="AH37" s="14" t="str">
        <f t="shared" si="12"/>
        <v xml:space="preserve"> </v>
      </c>
      <c r="AI37" s="11" t="str">
        <f t="shared" si="13"/>
        <v xml:space="preserve"> </v>
      </c>
      <c r="AJ37" s="17" t="str">
        <f t="shared" si="14"/>
        <v xml:space="preserve"> </v>
      </c>
      <c r="AL37" s="5"/>
      <c r="AM37" s="5"/>
      <c r="AN37" s="5"/>
      <c r="AO37" s="5"/>
      <c r="AP37" s="5"/>
      <c r="AQ37" s="5"/>
      <c r="AR37" s="5"/>
      <c r="AS37" s="5"/>
      <c r="AT37" s="5"/>
      <c r="AU37" s="5"/>
      <c r="AV37" s="5"/>
      <c r="AW37" s="25"/>
      <c r="AX37" s="25"/>
      <c r="AY37" s="14"/>
      <c r="AZ37" s="14"/>
    </row>
    <row r="38" spans="1:52" x14ac:dyDescent="0.2">
      <c r="A38" s="9"/>
      <c r="B38" s="9"/>
      <c r="C38" s="9"/>
      <c r="D38" s="9"/>
      <c r="E38" s="10"/>
      <c r="F38" s="10"/>
      <c r="G38" s="10"/>
      <c r="I38" s="10"/>
      <c r="K38" s="10"/>
      <c r="M38" s="10"/>
      <c r="N38" s="10"/>
      <c r="O38" s="10"/>
      <c r="V38" t="str">
        <f t="shared" si="0"/>
        <v xml:space="preserve"> </v>
      </c>
      <c r="W38" s="14" t="str">
        <f t="shared" si="1"/>
        <v xml:space="preserve"> </v>
      </c>
      <c r="X38" t="str">
        <f t="shared" si="2"/>
        <v xml:space="preserve"> </v>
      </c>
      <c r="Y38" t="str">
        <f t="shared" si="3"/>
        <v xml:space="preserve"> </v>
      </c>
      <c r="Z38" s="14" t="str">
        <f t="shared" si="4"/>
        <v xml:space="preserve"> </v>
      </c>
      <c r="AA38" s="14" t="str">
        <f t="shared" si="5"/>
        <v xml:space="preserve"> </v>
      </c>
      <c r="AB38" s="14" t="str">
        <f t="shared" si="6"/>
        <v xml:space="preserve"> </v>
      </c>
      <c r="AC38" t="str">
        <f t="shared" si="7"/>
        <v xml:space="preserve"> </v>
      </c>
      <c r="AD38" t="str">
        <f t="shared" si="8"/>
        <v xml:space="preserve"> </v>
      </c>
      <c r="AE38" s="14" t="str">
        <f t="shared" si="9"/>
        <v xml:space="preserve"> </v>
      </c>
      <c r="AF38" t="str">
        <f t="shared" si="10"/>
        <v xml:space="preserve"> </v>
      </c>
      <c r="AG38" t="str">
        <f t="shared" si="11"/>
        <v xml:space="preserve"> </v>
      </c>
      <c r="AH38" s="14" t="str">
        <f t="shared" si="12"/>
        <v xml:space="preserve"> </v>
      </c>
      <c r="AI38" s="11" t="str">
        <f t="shared" si="13"/>
        <v xml:space="preserve"> </v>
      </c>
      <c r="AJ38" s="17" t="str">
        <f t="shared" si="14"/>
        <v xml:space="preserve"> </v>
      </c>
      <c r="AL38" s="5"/>
      <c r="AM38" s="5"/>
      <c r="AN38" s="5"/>
      <c r="AO38" s="5"/>
      <c r="AP38" s="5"/>
      <c r="AQ38" s="5"/>
      <c r="AR38" s="5"/>
      <c r="AS38" s="5"/>
      <c r="AT38" s="5"/>
      <c r="AU38" s="5"/>
      <c r="AV38" s="5"/>
      <c r="AW38" s="25"/>
      <c r="AX38" s="25"/>
      <c r="AY38" s="14"/>
      <c r="AZ38" s="14"/>
    </row>
    <row r="39" spans="1:52" x14ac:dyDescent="0.2">
      <c r="A39" s="9"/>
      <c r="B39" s="9"/>
      <c r="C39" s="9"/>
      <c r="D39" s="9"/>
      <c r="E39" s="10"/>
      <c r="F39" s="10"/>
      <c r="G39" s="10"/>
      <c r="I39" s="10"/>
      <c r="K39" s="10"/>
      <c r="M39" s="10"/>
      <c r="N39" s="10"/>
      <c r="O39" s="10"/>
      <c r="V39" t="str">
        <f t="shared" si="0"/>
        <v xml:space="preserve"> </v>
      </c>
      <c r="W39" s="14" t="str">
        <f t="shared" si="1"/>
        <v xml:space="preserve"> </v>
      </c>
      <c r="X39" t="str">
        <f t="shared" si="2"/>
        <v xml:space="preserve"> </v>
      </c>
      <c r="Y39" t="str">
        <f t="shared" si="3"/>
        <v xml:space="preserve"> </v>
      </c>
      <c r="Z39" s="14" t="str">
        <f t="shared" si="4"/>
        <v xml:space="preserve"> </v>
      </c>
      <c r="AA39" s="14" t="str">
        <f t="shared" si="5"/>
        <v xml:space="preserve"> </v>
      </c>
      <c r="AB39" s="14" t="str">
        <f t="shared" si="6"/>
        <v xml:space="preserve"> </v>
      </c>
      <c r="AC39" t="str">
        <f t="shared" si="7"/>
        <v xml:space="preserve"> </v>
      </c>
      <c r="AD39" t="str">
        <f t="shared" si="8"/>
        <v xml:space="preserve"> </v>
      </c>
      <c r="AE39" s="14" t="str">
        <f t="shared" si="9"/>
        <v xml:space="preserve"> </v>
      </c>
      <c r="AF39" t="str">
        <f t="shared" si="10"/>
        <v xml:space="preserve"> </v>
      </c>
      <c r="AG39" t="str">
        <f t="shared" si="11"/>
        <v xml:space="preserve"> </v>
      </c>
      <c r="AH39" s="14" t="str">
        <f t="shared" si="12"/>
        <v xml:space="preserve"> </v>
      </c>
      <c r="AI39" s="11" t="str">
        <f t="shared" si="13"/>
        <v xml:space="preserve"> </v>
      </c>
      <c r="AJ39" s="17" t="str">
        <f t="shared" si="14"/>
        <v xml:space="preserve"> </v>
      </c>
      <c r="AL39" s="5"/>
      <c r="AM39" s="5"/>
      <c r="AN39" s="5"/>
      <c r="AO39" s="5"/>
      <c r="AP39" s="5"/>
      <c r="AQ39" s="5"/>
      <c r="AR39" s="5"/>
      <c r="AS39" s="5"/>
      <c r="AT39" s="5"/>
      <c r="AU39" s="5"/>
      <c r="AV39" s="5"/>
      <c r="AW39" s="25"/>
      <c r="AX39" s="25"/>
      <c r="AY39" s="14"/>
      <c r="AZ39" s="14"/>
    </row>
    <row r="40" spans="1:52" s="16" customFormat="1" ht="15" customHeight="1" x14ac:dyDescent="0.2">
      <c r="A40" s="9"/>
      <c r="B40" s="9"/>
      <c r="C40" s="9"/>
      <c r="D40" s="9"/>
      <c r="E40" s="10"/>
      <c r="F40" s="10"/>
      <c r="G40" s="10"/>
      <c r="H40"/>
      <c r="I40" s="10"/>
      <c r="J40"/>
      <c r="K40" s="10"/>
      <c r="L40"/>
      <c r="M40" s="10"/>
      <c r="N40" s="10"/>
      <c r="O40" s="10"/>
      <c r="P40"/>
      <c r="Q40"/>
      <c r="R40"/>
      <c r="S40"/>
      <c r="T40"/>
      <c r="U40"/>
      <c r="V40" t="str">
        <f t="shared" si="0"/>
        <v xml:space="preserve"> </v>
      </c>
      <c r="W40" s="14" t="str">
        <f t="shared" si="1"/>
        <v xml:space="preserve"> </v>
      </c>
      <c r="X40" t="str">
        <f t="shared" si="2"/>
        <v xml:space="preserve"> </v>
      </c>
      <c r="Y40" t="str">
        <f t="shared" si="3"/>
        <v xml:space="preserve"> </v>
      </c>
      <c r="Z40" s="14" t="str">
        <f t="shared" si="4"/>
        <v xml:space="preserve"> </v>
      </c>
      <c r="AA40" s="14" t="str">
        <f t="shared" si="5"/>
        <v xml:space="preserve"> </v>
      </c>
      <c r="AB40" s="14" t="str">
        <f t="shared" si="6"/>
        <v xml:space="preserve"> </v>
      </c>
      <c r="AC40" t="str">
        <f t="shared" si="7"/>
        <v xml:space="preserve"> </v>
      </c>
      <c r="AD40" t="str">
        <f t="shared" si="8"/>
        <v xml:space="preserve"> </v>
      </c>
      <c r="AE40" s="14" t="str">
        <f t="shared" si="9"/>
        <v xml:space="preserve"> </v>
      </c>
      <c r="AF40" t="str">
        <f t="shared" si="10"/>
        <v xml:space="preserve"> </v>
      </c>
      <c r="AG40" t="str">
        <f t="shared" si="11"/>
        <v xml:space="preserve"> </v>
      </c>
      <c r="AH40" s="14" t="str">
        <f t="shared" si="12"/>
        <v xml:space="preserve"> </v>
      </c>
      <c r="AI40" s="11" t="str">
        <f t="shared" si="13"/>
        <v xml:space="preserve"> </v>
      </c>
      <c r="AJ40" s="17" t="str">
        <f t="shared" si="14"/>
        <v xml:space="preserve"> </v>
      </c>
      <c r="AL40" s="5"/>
      <c r="AM40" s="5"/>
      <c r="AN40" s="5"/>
      <c r="AO40" s="5"/>
      <c r="AP40" s="5"/>
      <c r="AQ40" s="5"/>
      <c r="AR40" s="5"/>
      <c r="AS40" s="5"/>
      <c r="AT40" s="5"/>
      <c r="AU40" s="5"/>
      <c r="AV40" s="5"/>
      <c r="AW40" s="25"/>
      <c r="AX40" s="25"/>
      <c r="AY40" s="14"/>
      <c r="AZ40" s="14"/>
    </row>
    <row r="41" spans="1:52" x14ac:dyDescent="0.2">
      <c r="A41" s="9"/>
      <c r="B41" s="9"/>
      <c r="C41" s="9"/>
      <c r="D41" s="9"/>
      <c r="E41" s="10"/>
      <c r="F41" s="10"/>
      <c r="G41" s="10"/>
      <c r="I41" s="10"/>
      <c r="K41" s="10"/>
      <c r="M41" s="10"/>
      <c r="N41" s="10"/>
      <c r="O41" s="10"/>
      <c r="V41" t="str">
        <f t="shared" si="0"/>
        <v xml:space="preserve"> </v>
      </c>
      <c r="W41" s="14" t="str">
        <f t="shared" si="1"/>
        <v xml:space="preserve"> </v>
      </c>
      <c r="X41" t="str">
        <f t="shared" si="2"/>
        <v xml:space="preserve"> </v>
      </c>
      <c r="Y41" t="str">
        <f t="shared" si="3"/>
        <v xml:space="preserve"> </v>
      </c>
      <c r="Z41" s="14" t="str">
        <f t="shared" si="4"/>
        <v xml:space="preserve"> </v>
      </c>
      <c r="AA41" s="14" t="str">
        <f t="shared" si="5"/>
        <v xml:space="preserve"> </v>
      </c>
      <c r="AB41" s="14" t="str">
        <f t="shared" si="6"/>
        <v xml:space="preserve"> </v>
      </c>
      <c r="AC41" t="str">
        <f t="shared" si="7"/>
        <v xml:space="preserve"> </v>
      </c>
      <c r="AD41" t="str">
        <f t="shared" si="8"/>
        <v xml:space="preserve"> </v>
      </c>
      <c r="AE41" s="14" t="str">
        <f t="shared" si="9"/>
        <v xml:space="preserve"> </v>
      </c>
      <c r="AF41" t="str">
        <f t="shared" si="10"/>
        <v xml:space="preserve"> </v>
      </c>
      <c r="AG41" t="str">
        <f t="shared" si="11"/>
        <v xml:space="preserve"> </v>
      </c>
      <c r="AH41" s="14" t="str">
        <f t="shared" si="12"/>
        <v xml:space="preserve"> </v>
      </c>
      <c r="AI41" s="11" t="str">
        <f t="shared" si="13"/>
        <v xml:space="preserve"> </v>
      </c>
      <c r="AJ41" s="17" t="str">
        <f t="shared" si="14"/>
        <v xml:space="preserve"> </v>
      </c>
      <c r="AL41" s="5"/>
      <c r="AM41" s="5"/>
      <c r="AN41" s="5"/>
      <c r="AO41" s="5"/>
      <c r="AP41" s="5"/>
      <c r="AQ41" s="5"/>
      <c r="AR41" s="5"/>
      <c r="AS41" s="5"/>
      <c r="AT41" s="5"/>
      <c r="AU41" s="5"/>
      <c r="AV41" s="5"/>
      <c r="AW41" s="25"/>
      <c r="AX41" s="25"/>
      <c r="AY41" s="14"/>
      <c r="AZ41" s="14"/>
    </row>
    <row r="42" spans="1:52" x14ac:dyDescent="0.2">
      <c r="A42" s="9"/>
      <c r="B42" s="9"/>
      <c r="C42" s="9"/>
      <c r="D42" s="9"/>
      <c r="E42" s="10"/>
      <c r="F42" s="10"/>
      <c r="G42" s="10"/>
      <c r="I42" s="10"/>
      <c r="K42" s="10"/>
      <c r="M42" s="10"/>
      <c r="N42" s="10"/>
      <c r="O42" s="10"/>
      <c r="V42" t="str">
        <f t="shared" si="0"/>
        <v xml:space="preserve"> </v>
      </c>
      <c r="W42" s="14" t="str">
        <f t="shared" si="1"/>
        <v xml:space="preserve"> </v>
      </c>
      <c r="X42" t="str">
        <f t="shared" si="2"/>
        <v xml:space="preserve"> </v>
      </c>
      <c r="Y42" t="str">
        <f t="shared" si="3"/>
        <v xml:space="preserve"> </v>
      </c>
      <c r="Z42" s="14" t="str">
        <f t="shared" si="4"/>
        <v xml:space="preserve"> </v>
      </c>
      <c r="AA42" s="14" t="str">
        <f t="shared" si="5"/>
        <v xml:space="preserve"> </v>
      </c>
      <c r="AB42" s="14" t="str">
        <f t="shared" si="6"/>
        <v xml:space="preserve"> </v>
      </c>
      <c r="AC42" t="str">
        <f t="shared" si="7"/>
        <v xml:space="preserve"> </v>
      </c>
      <c r="AD42" t="str">
        <f t="shared" si="8"/>
        <v xml:space="preserve"> </v>
      </c>
      <c r="AE42" s="14" t="str">
        <f t="shared" si="9"/>
        <v xml:space="preserve"> </v>
      </c>
      <c r="AF42" t="str">
        <f t="shared" si="10"/>
        <v xml:space="preserve"> </v>
      </c>
      <c r="AG42" t="str">
        <f t="shared" si="11"/>
        <v xml:space="preserve"> </v>
      </c>
      <c r="AH42" s="14" t="str">
        <f t="shared" si="12"/>
        <v xml:space="preserve"> </v>
      </c>
      <c r="AI42" s="11" t="str">
        <f t="shared" si="13"/>
        <v xml:space="preserve"> </v>
      </c>
      <c r="AJ42" s="17" t="str">
        <f t="shared" si="14"/>
        <v xml:space="preserve"> </v>
      </c>
      <c r="AL42" s="5"/>
      <c r="AM42" s="5"/>
      <c r="AN42" s="5"/>
      <c r="AO42" s="5"/>
      <c r="AP42" s="5"/>
      <c r="AQ42" s="5"/>
      <c r="AR42" s="5"/>
      <c r="AS42" s="5"/>
      <c r="AT42" s="5"/>
      <c r="AU42" s="5"/>
      <c r="AV42" s="5"/>
      <c r="AW42" s="25"/>
      <c r="AX42" s="25"/>
      <c r="AY42" s="14"/>
      <c r="AZ42" s="14"/>
    </row>
    <row r="43" spans="1:52" x14ac:dyDescent="0.2">
      <c r="A43" s="9"/>
      <c r="B43" s="9"/>
      <c r="C43" s="9"/>
      <c r="D43" s="9"/>
      <c r="E43" s="10"/>
      <c r="F43" s="10"/>
      <c r="G43" s="10"/>
      <c r="I43" s="10"/>
      <c r="K43" s="10"/>
      <c r="M43" s="10"/>
      <c r="N43" s="10"/>
      <c r="O43" s="10"/>
      <c r="V43" t="str">
        <f t="shared" si="0"/>
        <v xml:space="preserve"> </v>
      </c>
      <c r="W43" s="14" t="str">
        <f t="shared" si="1"/>
        <v xml:space="preserve"> </v>
      </c>
      <c r="X43" t="str">
        <f t="shared" si="2"/>
        <v xml:space="preserve"> </v>
      </c>
      <c r="Y43" t="str">
        <f t="shared" si="3"/>
        <v xml:space="preserve"> </v>
      </c>
      <c r="Z43" s="14" t="str">
        <f t="shared" si="4"/>
        <v xml:space="preserve"> </v>
      </c>
      <c r="AA43" s="14" t="str">
        <f t="shared" si="5"/>
        <v xml:space="preserve"> </v>
      </c>
      <c r="AB43" s="14" t="str">
        <f t="shared" si="6"/>
        <v xml:space="preserve"> </v>
      </c>
      <c r="AC43" t="str">
        <f t="shared" si="7"/>
        <v xml:space="preserve"> </v>
      </c>
      <c r="AD43" t="str">
        <f t="shared" si="8"/>
        <v xml:space="preserve"> </v>
      </c>
      <c r="AE43" s="14" t="str">
        <f t="shared" si="9"/>
        <v xml:space="preserve"> </v>
      </c>
      <c r="AF43" t="str">
        <f t="shared" si="10"/>
        <v xml:space="preserve"> </v>
      </c>
      <c r="AG43" t="str">
        <f t="shared" si="11"/>
        <v xml:space="preserve"> </v>
      </c>
      <c r="AH43" s="14" t="str">
        <f t="shared" si="12"/>
        <v xml:space="preserve"> </v>
      </c>
      <c r="AI43" s="11" t="str">
        <f t="shared" si="13"/>
        <v xml:space="preserve"> </v>
      </c>
      <c r="AJ43" s="17" t="str">
        <f t="shared" si="14"/>
        <v xml:space="preserve"> </v>
      </c>
      <c r="AL43" s="5"/>
      <c r="AM43" s="5"/>
      <c r="AN43" s="5"/>
      <c r="AO43" s="5"/>
      <c r="AP43" s="5"/>
      <c r="AQ43" s="5"/>
      <c r="AR43" s="5"/>
      <c r="AS43" s="5"/>
      <c r="AT43" s="5"/>
      <c r="AU43" s="5"/>
      <c r="AV43" s="5"/>
      <c r="AW43" s="25"/>
      <c r="AX43" s="25"/>
      <c r="AY43" s="14"/>
      <c r="AZ43" s="14"/>
    </row>
    <row r="44" spans="1:52" x14ac:dyDescent="0.2">
      <c r="A44" s="9"/>
      <c r="B44" s="9"/>
      <c r="C44" s="9"/>
      <c r="D44" s="9"/>
      <c r="E44" s="10"/>
      <c r="F44" s="10"/>
      <c r="G44" s="10"/>
      <c r="I44" s="10"/>
      <c r="K44" s="10"/>
      <c r="M44" s="10"/>
      <c r="N44" s="10"/>
      <c r="O44" s="10"/>
      <c r="V44" t="str">
        <f t="shared" si="0"/>
        <v xml:space="preserve"> </v>
      </c>
      <c r="W44" s="14" t="str">
        <f t="shared" si="1"/>
        <v xml:space="preserve"> </v>
      </c>
      <c r="X44" t="str">
        <f t="shared" si="2"/>
        <v xml:space="preserve"> </v>
      </c>
      <c r="Y44" t="str">
        <f t="shared" si="3"/>
        <v xml:space="preserve"> </v>
      </c>
      <c r="Z44" s="14" t="str">
        <f t="shared" si="4"/>
        <v xml:space="preserve"> </v>
      </c>
      <c r="AA44" s="14" t="str">
        <f t="shared" si="5"/>
        <v xml:space="preserve"> </v>
      </c>
      <c r="AB44" s="14" t="str">
        <f t="shared" si="6"/>
        <v xml:space="preserve"> </v>
      </c>
      <c r="AC44" t="str">
        <f t="shared" si="7"/>
        <v xml:space="preserve"> </v>
      </c>
      <c r="AD44" t="str">
        <f t="shared" si="8"/>
        <v xml:space="preserve"> </v>
      </c>
      <c r="AE44" s="14" t="str">
        <f t="shared" si="9"/>
        <v xml:space="preserve"> </v>
      </c>
      <c r="AF44" t="str">
        <f t="shared" si="10"/>
        <v xml:space="preserve"> </v>
      </c>
      <c r="AG44" t="str">
        <f t="shared" si="11"/>
        <v xml:space="preserve"> </v>
      </c>
      <c r="AH44" s="14" t="str">
        <f t="shared" si="12"/>
        <v xml:space="preserve"> </v>
      </c>
      <c r="AI44" s="11" t="str">
        <f t="shared" si="13"/>
        <v xml:space="preserve"> </v>
      </c>
      <c r="AJ44" s="17" t="str">
        <f t="shared" si="14"/>
        <v xml:space="preserve"> </v>
      </c>
      <c r="AL44" s="5"/>
      <c r="AM44" s="5"/>
      <c r="AN44" s="5"/>
      <c r="AO44" s="5"/>
      <c r="AP44" s="5"/>
      <c r="AQ44" s="5"/>
      <c r="AR44" s="5"/>
      <c r="AS44" s="5"/>
      <c r="AT44" s="5"/>
      <c r="AU44" s="5"/>
      <c r="AV44" s="5"/>
      <c r="AW44" s="25"/>
      <c r="AX44" s="25"/>
      <c r="AY44" s="14"/>
      <c r="AZ44" s="14"/>
    </row>
    <row r="45" spans="1:52" x14ac:dyDescent="0.2">
      <c r="A45" s="9"/>
      <c r="B45" s="9"/>
      <c r="C45" s="9"/>
      <c r="D45" s="9"/>
      <c r="E45" s="10"/>
      <c r="F45" s="10"/>
      <c r="G45" s="10"/>
      <c r="I45" s="10"/>
      <c r="K45" s="10"/>
      <c r="M45" s="10"/>
      <c r="N45" s="10"/>
      <c r="O45" s="10"/>
      <c r="V45" t="str">
        <f t="shared" si="0"/>
        <v xml:space="preserve"> </v>
      </c>
      <c r="W45" s="14" t="str">
        <f t="shared" si="1"/>
        <v xml:space="preserve"> </v>
      </c>
      <c r="X45" t="str">
        <f t="shared" si="2"/>
        <v xml:space="preserve"> </v>
      </c>
      <c r="Y45" t="str">
        <f t="shared" si="3"/>
        <v xml:space="preserve"> </v>
      </c>
      <c r="Z45" s="14" t="str">
        <f t="shared" si="4"/>
        <v xml:space="preserve"> </v>
      </c>
      <c r="AA45" s="14" t="str">
        <f t="shared" si="5"/>
        <v xml:space="preserve"> </v>
      </c>
      <c r="AB45" s="14" t="str">
        <f t="shared" si="6"/>
        <v xml:space="preserve"> </v>
      </c>
      <c r="AC45" t="str">
        <f t="shared" si="7"/>
        <v xml:space="preserve"> </v>
      </c>
      <c r="AD45" t="str">
        <f t="shared" si="8"/>
        <v xml:space="preserve"> </v>
      </c>
      <c r="AE45" s="14" t="str">
        <f t="shared" si="9"/>
        <v xml:space="preserve"> </v>
      </c>
      <c r="AF45" t="str">
        <f t="shared" si="10"/>
        <v xml:space="preserve"> </v>
      </c>
      <c r="AG45" t="str">
        <f t="shared" si="11"/>
        <v xml:space="preserve"> </v>
      </c>
      <c r="AH45" s="14" t="str">
        <f t="shared" si="12"/>
        <v xml:space="preserve"> </v>
      </c>
      <c r="AI45" s="11" t="str">
        <f t="shared" si="13"/>
        <v xml:space="preserve"> </v>
      </c>
      <c r="AJ45" s="17" t="str">
        <f t="shared" si="14"/>
        <v xml:space="preserve"> </v>
      </c>
      <c r="AL45" s="5"/>
      <c r="AM45" s="5"/>
      <c r="AN45" s="5"/>
      <c r="AO45" s="5"/>
      <c r="AP45" s="5"/>
      <c r="AQ45" s="5"/>
      <c r="AR45" s="5"/>
      <c r="AS45" s="5"/>
      <c r="AT45" s="5"/>
      <c r="AU45" s="5"/>
      <c r="AV45" s="5"/>
      <c r="AW45" s="25"/>
      <c r="AX45" s="25"/>
      <c r="AY45" s="14"/>
      <c r="AZ45" s="14"/>
    </row>
    <row r="46" spans="1:52" x14ac:dyDescent="0.2">
      <c r="A46" s="9"/>
      <c r="B46" s="9"/>
      <c r="C46" s="9"/>
      <c r="D46" s="9"/>
      <c r="E46" s="10"/>
      <c r="F46" s="10"/>
      <c r="G46" s="10"/>
      <c r="I46" s="10"/>
      <c r="K46" s="10"/>
      <c r="M46" s="10"/>
      <c r="N46" s="10"/>
      <c r="O46" s="10"/>
      <c r="V46" t="str">
        <f t="shared" si="0"/>
        <v xml:space="preserve"> </v>
      </c>
      <c r="W46" s="14" t="str">
        <f t="shared" si="1"/>
        <v xml:space="preserve"> </v>
      </c>
      <c r="X46" t="str">
        <f t="shared" si="2"/>
        <v xml:space="preserve"> </v>
      </c>
      <c r="Y46" t="str">
        <f t="shared" si="3"/>
        <v xml:space="preserve"> </v>
      </c>
      <c r="Z46" s="14" t="str">
        <f t="shared" si="4"/>
        <v xml:space="preserve"> </v>
      </c>
      <c r="AA46" s="14" t="str">
        <f t="shared" si="5"/>
        <v xml:space="preserve"> </v>
      </c>
      <c r="AB46" s="14" t="str">
        <f t="shared" si="6"/>
        <v xml:space="preserve"> </v>
      </c>
      <c r="AC46" t="str">
        <f t="shared" si="7"/>
        <v xml:space="preserve"> </v>
      </c>
      <c r="AD46" t="str">
        <f t="shared" si="8"/>
        <v xml:space="preserve"> </v>
      </c>
      <c r="AE46" s="14" t="str">
        <f t="shared" si="9"/>
        <v xml:space="preserve"> </v>
      </c>
      <c r="AF46" t="str">
        <f t="shared" si="10"/>
        <v xml:space="preserve"> </v>
      </c>
      <c r="AG46" t="str">
        <f t="shared" si="11"/>
        <v xml:space="preserve"> </v>
      </c>
      <c r="AH46" s="14" t="str">
        <f t="shared" si="12"/>
        <v xml:space="preserve"> </v>
      </c>
      <c r="AI46" s="11" t="str">
        <f t="shared" si="13"/>
        <v xml:space="preserve"> </v>
      </c>
      <c r="AJ46" s="17" t="str">
        <f t="shared" si="14"/>
        <v xml:space="preserve"> </v>
      </c>
      <c r="AL46" s="5"/>
      <c r="AM46" s="5"/>
      <c r="AN46" s="5"/>
      <c r="AO46" s="5"/>
      <c r="AP46" s="5"/>
      <c r="AQ46" s="5"/>
      <c r="AR46" s="5"/>
      <c r="AS46" s="5"/>
      <c r="AT46" s="5"/>
      <c r="AU46" s="5"/>
      <c r="AV46" s="5"/>
      <c r="AW46" s="25"/>
      <c r="AX46" s="25"/>
      <c r="AY46" s="14"/>
      <c r="AZ46" s="14"/>
    </row>
    <row r="47" spans="1:52" x14ac:dyDescent="0.2">
      <c r="A47" s="9"/>
      <c r="B47" s="9"/>
      <c r="C47" s="9"/>
      <c r="D47" s="9"/>
      <c r="E47" s="10"/>
      <c r="F47" s="10"/>
      <c r="G47" s="10"/>
      <c r="I47" s="10"/>
      <c r="K47" s="10"/>
      <c r="M47" s="10"/>
      <c r="N47" s="10"/>
      <c r="O47" s="10"/>
      <c r="V47" t="str">
        <f t="shared" si="0"/>
        <v xml:space="preserve"> </v>
      </c>
      <c r="W47" s="14" t="str">
        <f t="shared" si="1"/>
        <v xml:space="preserve"> </v>
      </c>
      <c r="X47" t="str">
        <f t="shared" si="2"/>
        <v xml:space="preserve"> </v>
      </c>
      <c r="Y47" t="str">
        <f t="shared" si="3"/>
        <v xml:space="preserve"> </v>
      </c>
      <c r="Z47" s="14" t="str">
        <f t="shared" si="4"/>
        <v xml:space="preserve"> </v>
      </c>
      <c r="AA47" s="14" t="str">
        <f t="shared" si="5"/>
        <v xml:space="preserve"> </v>
      </c>
      <c r="AB47" s="14" t="str">
        <f t="shared" si="6"/>
        <v xml:space="preserve"> </v>
      </c>
      <c r="AC47" t="str">
        <f t="shared" si="7"/>
        <v xml:space="preserve"> </v>
      </c>
      <c r="AD47" t="str">
        <f t="shared" si="8"/>
        <v xml:space="preserve"> </v>
      </c>
      <c r="AE47" s="14" t="str">
        <f t="shared" si="9"/>
        <v xml:space="preserve"> </v>
      </c>
      <c r="AF47" t="str">
        <f t="shared" si="10"/>
        <v xml:space="preserve"> </v>
      </c>
      <c r="AG47" t="str">
        <f t="shared" si="11"/>
        <v xml:space="preserve"> </v>
      </c>
      <c r="AH47" s="14" t="str">
        <f t="shared" si="12"/>
        <v xml:space="preserve"> </v>
      </c>
      <c r="AI47" s="11" t="str">
        <f t="shared" si="13"/>
        <v xml:space="preserve"> </v>
      </c>
      <c r="AJ47" s="17" t="str">
        <f t="shared" si="14"/>
        <v xml:space="preserve"> </v>
      </c>
      <c r="AW47" s="14"/>
      <c r="AX47" s="14"/>
      <c r="AY47" s="14"/>
      <c r="AZ47" s="14"/>
    </row>
    <row r="48" spans="1:52" x14ac:dyDescent="0.2">
      <c r="A48" s="9"/>
      <c r="B48" s="9"/>
      <c r="C48" s="9"/>
      <c r="D48" s="9"/>
      <c r="E48" s="10"/>
      <c r="F48" s="10"/>
      <c r="G48" s="10"/>
      <c r="I48" s="10"/>
      <c r="K48" s="10"/>
      <c r="M48" s="10"/>
      <c r="N48" s="10"/>
      <c r="O48" s="10"/>
      <c r="V48" t="str">
        <f t="shared" si="0"/>
        <v xml:space="preserve"> </v>
      </c>
      <c r="W48" s="14" t="str">
        <f t="shared" si="1"/>
        <v xml:space="preserve"> </v>
      </c>
      <c r="X48" t="str">
        <f t="shared" si="2"/>
        <v xml:space="preserve"> </v>
      </c>
      <c r="Y48" t="str">
        <f t="shared" si="3"/>
        <v xml:space="preserve"> </v>
      </c>
      <c r="Z48" s="14" t="str">
        <f t="shared" si="4"/>
        <v xml:space="preserve"> </v>
      </c>
      <c r="AA48" s="14" t="str">
        <f t="shared" si="5"/>
        <v xml:space="preserve"> </v>
      </c>
      <c r="AB48" s="14" t="str">
        <f t="shared" si="6"/>
        <v xml:space="preserve"> </v>
      </c>
      <c r="AC48" t="str">
        <f t="shared" si="7"/>
        <v xml:space="preserve"> </v>
      </c>
      <c r="AD48" t="str">
        <f t="shared" si="8"/>
        <v xml:space="preserve"> </v>
      </c>
      <c r="AE48" s="14" t="str">
        <f t="shared" si="9"/>
        <v xml:space="preserve"> </v>
      </c>
      <c r="AF48" t="str">
        <f t="shared" si="10"/>
        <v xml:space="preserve"> </v>
      </c>
      <c r="AG48" t="str">
        <f t="shared" si="11"/>
        <v xml:space="preserve"> </v>
      </c>
      <c r="AH48" s="14" t="str">
        <f t="shared" si="12"/>
        <v xml:space="preserve"> </v>
      </c>
      <c r="AI48" s="11" t="str">
        <f t="shared" si="13"/>
        <v xml:space="preserve"> </v>
      </c>
      <c r="AJ48" s="17" t="str">
        <f t="shared" si="14"/>
        <v xml:space="preserve"> </v>
      </c>
      <c r="AW48" s="14"/>
      <c r="AX48" s="14"/>
      <c r="AY48" s="14"/>
      <c r="AZ48" s="14"/>
    </row>
    <row r="49" spans="1:52" x14ac:dyDescent="0.2">
      <c r="A49" s="9"/>
      <c r="B49" s="9"/>
      <c r="C49" s="9"/>
      <c r="D49" s="9"/>
      <c r="E49" s="10"/>
      <c r="F49" s="10"/>
      <c r="G49" s="10"/>
      <c r="I49" s="10"/>
      <c r="K49" s="10"/>
      <c r="M49" s="10"/>
      <c r="N49" s="10"/>
      <c r="O49" s="10"/>
      <c r="V49" t="str">
        <f t="shared" si="0"/>
        <v xml:space="preserve"> </v>
      </c>
      <c r="W49" s="14" t="str">
        <f t="shared" si="1"/>
        <v xml:space="preserve"> </v>
      </c>
      <c r="X49" t="str">
        <f t="shared" si="2"/>
        <v xml:space="preserve"> </v>
      </c>
      <c r="Y49" t="str">
        <f t="shared" si="3"/>
        <v xml:space="preserve"> </v>
      </c>
      <c r="Z49" s="14" t="str">
        <f t="shared" si="4"/>
        <v xml:space="preserve"> </v>
      </c>
      <c r="AA49" s="14" t="str">
        <f t="shared" si="5"/>
        <v xml:space="preserve"> </v>
      </c>
      <c r="AB49" s="14" t="str">
        <f t="shared" si="6"/>
        <v xml:space="preserve"> </v>
      </c>
      <c r="AC49" t="str">
        <f t="shared" si="7"/>
        <v xml:space="preserve"> </v>
      </c>
      <c r="AD49" t="str">
        <f t="shared" si="8"/>
        <v xml:space="preserve"> </v>
      </c>
      <c r="AE49" s="14" t="str">
        <f t="shared" si="9"/>
        <v xml:space="preserve"> </v>
      </c>
      <c r="AF49" t="str">
        <f t="shared" si="10"/>
        <v xml:space="preserve"> </v>
      </c>
      <c r="AG49" t="str">
        <f t="shared" si="11"/>
        <v xml:space="preserve"> </v>
      </c>
      <c r="AH49" s="14" t="str">
        <f t="shared" si="12"/>
        <v xml:space="preserve"> </v>
      </c>
      <c r="AI49" s="11" t="str">
        <f t="shared" si="13"/>
        <v xml:space="preserve"> </v>
      </c>
      <c r="AJ49" s="17" t="str">
        <f t="shared" si="14"/>
        <v xml:space="preserve"> </v>
      </c>
      <c r="AW49" s="14"/>
      <c r="AX49" s="14"/>
      <c r="AY49" s="14"/>
      <c r="AZ49" s="14"/>
    </row>
    <row r="50" spans="1:52" x14ac:dyDescent="0.2">
      <c r="A50" s="9"/>
      <c r="B50" s="9"/>
      <c r="C50" s="9"/>
      <c r="D50" s="9"/>
      <c r="E50" s="10"/>
      <c r="F50" s="10"/>
      <c r="G50" s="10"/>
      <c r="I50" s="10"/>
      <c r="K50" s="10"/>
      <c r="M50" s="10"/>
      <c r="N50" s="10"/>
      <c r="O50" s="10"/>
      <c r="V50" t="str">
        <f t="shared" si="0"/>
        <v xml:space="preserve"> </v>
      </c>
      <c r="W50" s="14" t="str">
        <f t="shared" si="1"/>
        <v xml:space="preserve"> </v>
      </c>
      <c r="X50" t="str">
        <f t="shared" si="2"/>
        <v xml:space="preserve"> </v>
      </c>
      <c r="Y50" t="str">
        <f t="shared" si="3"/>
        <v xml:space="preserve"> </v>
      </c>
      <c r="Z50" s="14" t="str">
        <f t="shared" si="4"/>
        <v xml:space="preserve"> </v>
      </c>
      <c r="AA50" s="14" t="str">
        <f t="shared" si="5"/>
        <v xml:space="preserve"> </v>
      </c>
      <c r="AB50" s="14" t="str">
        <f t="shared" si="6"/>
        <v xml:space="preserve"> </v>
      </c>
      <c r="AC50" t="str">
        <f t="shared" si="7"/>
        <v xml:space="preserve"> </v>
      </c>
      <c r="AD50" t="str">
        <f t="shared" si="8"/>
        <v xml:space="preserve"> </v>
      </c>
      <c r="AE50" s="14" t="str">
        <f t="shared" si="9"/>
        <v xml:space="preserve"> </v>
      </c>
      <c r="AF50" t="str">
        <f t="shared" si="10"/>
        <v xml:space="preserve"> </v>
      </c>
      <c r="AG50" t="str">
        <f t="shared" si="11"/>
        <v xml:space="preserve"> </v>
      </c>
      <c r="AH50" s="14" t="str">
        <f t="shared" si="12"/>
        <v xml:space="preserve"> </v>
      </c>
      <c r="AI50" s="11" t="str">
        <f t="shared" si="13"/>
        <v xml:space="preserve"> </v>
      </c>
      <c r="AJ50" s="17" t="str">
        <f t="shared" si="14"/>
        <v xml:space="preserve"> </v>
      </c>
      <c r="AW50" s="14"/>
      <c r="AX50" s="14"/>
      <c r="AY50" s="14"/>
      <c r="AZ50" s="14"/>
    </row>
    <row r="51" spans="1:52" x14ac:dyDescent="0.2">
      <c r="A51" s="9"/>
      <c r="B51" s="9"/>
      <c r="C51" s="9"/>
      <c r="D51" s="9"/>
      <c r="E51" s="10"/>
      <c r="F51" s="10"/>
      <c r="G51" s="10"/>
      <c r="I51" s="10"/>
      <c r="K51" s="10"/>
      <c r="M51" s="10"/>
      <c r="N51" s="10"/>
      <c r="O51" s="10"/>
      <c r="V51" t="str">
        <f t="shared" si="0"/>
        <v xml:space="preserve"> </v>
      </c>
      <c r="W51" s="14" t="str">
        <f t="shared" si="1"/>
        <v xml:space="preserve"> </v>
      </c>
      <c r="X51" t="str">
        <f t="shared" si="2"/>
        <v xml:space="preserve"> </v>
      </c>
      <c r="Y51" t="str">
        <f t="shared" si="3"/>
        <v xml:space="preserve"> </v>
      </c>
      <c r="Z51" s="14" t="str">
        <f t="shared" si="4"/>
        <v xml:space="preserve"> </v>
      </c>
      <c r="AA51" s="14" t="str">
        <f t="shared" si="5"/>
        <v xml:space="preserve"> </v>
      </c>
      <c r="AB51" s="14" t="str">
        <f t="shared" si="6"/>
        <v xml:space="preserve"> </v>
      </c>
      <c r="AC51" t="str">
        <f t="shared" si="7"/>
        <v xml:space="preserve"> </v>
      </c>
      <c r="AD51" t="str">
        <f t="shared" si="8"/>
        <v xml:space="preserve"> </v>
      </c>
      <c r="AE51" s="14" t="str">
        <f t="shared" si="9"/>
        <v xml:space="preserve"> </v>
      </c>
      <c r="AF51" t="str">
        <f t="shared" si="10"/>
        <v xml:space="preserve"> </v>
      </c>
      <c r="AG51" t="str">
        <f t="shared" si="11"/>
        <v xml:space="preserve"> </v>
      </c>
      <c r="AH51" s="14" t="str">
        <f t="shared" si="12"/>
        <v xml:space="preserve"> </v>
      </c>
      <c r="AI51" s="11" t="str">
        <f t="shared" si="13"/>
        <v xml:space="preserve"> </v>
      </c>
      <c r="AJ51" s="17" t="str">
        <f t="shared" si="14"/>
        <v xml:space="preserve"> </v>
      </c>
      <c r="AW51" s="14"/>
      <c r="AX51" s="14"/>
      <c r="AY51" s="14"/>
      <c r="AZ51" s="14"/>
    </row>
    <row r="52" spans="1:52" x14ac:dyDescent="0.2">
      <c r="A52" s="9"/>
      <c r="B52" s="9"/>
      <c r="C52" s="9"/>
      <c r="D52" s="9"/>
      <c r="E52" s="10"/>
      <c r="F52" s="10"/>
      <c r="G52" s="10"/>
      <c r="I52" s="10"/>
      <c r="K52" s="10"/>
      <c r="M52" s="10"/>
      <c r="N52" s="10"/>
      <c r="O52" s="10"/>
      <c r="V52" t="str">
        <f t="shared" si="0"/>
        <v xml:space="preserve"> </v>
      </c>
      <c r="W52" s="14" t="str">
        <f t="shared" si="1"/>
        <v xml:space="preserve"> </v>
      </c>
      <c r="X52" t="str">
        <f t="shared" si="2"/>
        <v xml:space="preserve"> </v>
      </c>
      <c r="Y52" t="str">
        <f t="shared" si="3"/>
        <v xml:space="preserve"> </v>
      </c>
      <c r="Z52" s="14" t="str">
        <f t="shared" si="4"/>
        <v xml:space="preserve"> </v>
      </c>
      <c r="AA52" s="14" t="str">
        <f t="shared" si="5"/>
        <v xml:space="preserve"> </v>
      </c>
      <c r="AB52" s="14" t="str">
        <f t="shared" si="6"/>
        <v xml:space="preserve"> </v>
      </c>
      <c r="AC52" t="str">
        <f t="shared" si="7"/>
        <v xml:space="preserve"> </v>
      </c>
      <c r="AD52" t="str">
        <f t="shared" si="8"/>
        <v xml:space="preserve"> </v>
      </c>
      <c r="AE52" s="14" t="str">
        <f t="shared" si="9"/>
        <v xml:space="preserve"> </v>
      </c>
      <c r="AF52" t="str">
        <f t="shared" si="10"/>
        <v xml:space="preserve"> </v>
      </c>
      <c r="AG52" t="str">
        <f t="shared" si="11"/>
        <v xml:space="preserve"> </v>
      </c>
      <c r="AH52" s="14" t="str">
        <f t="shared" si="12"/>
        <v xml:space="preserve"> </v>
      </c>
      <c r="AI52" s="11" t="str">
        <f t="shared" si="13"/>
        <v xml:space="preserve"> </v>
      </c>
      <c r="AJ52" s="17" t="str">
        <f t="shared" si="14"/>
        <v xml:space="preserve"> </v>
      </c>
      <c r="AW52" s="14"/>
      <c r="AX52" s="14"/>
      <c r="AY52" s="14"/>
      <c r="AZ52" s="14"/>
    </row>
    <row r="53" spans="1:52" x14ac:dyDescent="0.2">
      <c r="A53" s="9"/>
      <c r="B53" s="9"/>
      <c r="C53" s="9"/>
      <c r="D53" s="9"/>
      <c r="E53" s="10"/>
      <c r="F53" s="10"/>
      <c r="G53" s="10"/>
      <c r="I53" s="10"/>
      <c r="K53" s="10"/>
      <c r="M53" s="10"/>
      <c r="N53" s="10"/>
      <c r="O53" s="10"/>
      <c r="V53" t="str">
        <f t="shared" si="0"/>
        <v xml:space="preserve"> </v>
      </c>
      <c r="W53" s="14" t="str">
        <f t="shared" si="1"/>
        <v xml:space="preserve"> </v>
      </c>
      <c r="X53" t="str">
        <f t="shared" si="2"/>
        <v xml:space="preserve"> </v>
      </c>
      <c r="Y53" t="str">
        <f t="shared" si="3"/>
        <v xml:space="preserve"> </v>
      </c>
      <c r="Z53" s="14" t="str">
        <f t="shared" si="4"/>
        <v xml:space="preserve"> </v>
      </c>
      <c r="AA53" s="14" t="str">
        <f t="shared" si="5"/>
        <v xml:space="preserve"> </v>
      </c>
      <c r="AB53" s="14" t="str">
        <f t="shared" si="6"/>
        <v xml:space="preserve"> </v>
      </c>
      <c r="AC53" t="str">
        <f t="shared" si="7"/>
        <v xml:space="preserve"> </v>
      </c>
      <c r="AD53" t="str">
        <f t="shared" si="8"/>
        <v xml:space="preserve"> </v>
      </c>
      <c r="AE53" s="14" t="str">
        <f t="shared" si="9"/>
        <v xml:space="preserve"> </v>
      </c>
      <c r="AF53" t="str">
        <f t="shared" si="10"/>
        <v xml:space="preserve"> </v>
      </c>
      <c r="AG53" t="str">
        <f t="shared" si="11"/>
        <v xml:space="preserve"> </v>
      </c>
      <c r="AH53" s="14" t="str">
        <f t="shared" si="12"/>
        <v xml:space="preserve"> </v>
      </c>
      <c r="AI53" s="11" t="str">
        <f t="shared" si="13"/>
        <v xml:space="preserve"> </v>
      </c>
      <c r="AJ53" s="17" t="str">
        <f t="shared" si="14"/>
        <v xml:space="preserve"> </v>
      </c>
      <c r="AW53" s="14"/>
      <c r="AX53" s="14"/>
      <c r="AY53" s="14"/>
      <c r="AZ53" s="14"/>
    </row>
    <row r="54" spans="1:52" x14ac:dyDescent="0.2">
      <c r="AA54" s="14" t="e">
        <f>_xlfn.AGGREGATE(1, 6,AA7:AA53)</f>
        <v>#DIV/0!</v>
      </c>
      <c r="AB54" s="14" t="e">
        <f>_xlfn.AGGREGATE(1, 6,AB7:AB53)</f>
        <v>#DIV/0!</v>
      </c>
      <c r="AE54" s="14" t="e">
        <f>_xlfn.AGGREGATE(1, 6,AE7:AE53)</f>
        <v>#DIV/0!</v>
      </c>
      <c r="AH54" s="14" t="e">
        <f>_xlfn.AGGREGATE(1, 6,AH7:AH53)</f>
        <v>#DIV/0!</v>
      </c>
      <c r="AJ54" s="14" t="e">
        <f>_xlfn.AGGREGATE(1, 6,AJ7:AJ53)</f>
        <v>#DIV/0!</v>
      </c>
      <c r="AL54" s="16"/>
      <c r="AM54" s="16"/>
      <c r="AN54" s="16"/>
      <c r="AO54" s="16"/>
      <c r="AP54" s="16"/>
      <c r="AQ54" s="16"/>
      <c r="AR54" s="16"/>
      <c r="AS54" s="16"/>
      <c r="AT54" s="16"/>
      <c r="AU54" s="16"/>
      <c r="AV54" s="16"/>
      <c r="AW54" s="15"/>
      <c r="AX54" s="15"/>
      <c r="AY54" s="15"/>
      <c r="AZ54" s="15"/>
    </row>
    <row r="55" spans="1:52" x14ac:dyDescent="0.2">
      <c r="AW55" s="14"/>
      <c r="AX55" s="14"/>
      <c r="AY55" s="14"/>
      <c r="AZ55" s="14"/>
    </row>
    <row r="56" spans="1:52" x14ac:dyDescent="0.2">
      <c r="W56" s="14">
        <v>273.14999999999998</v>
      </c>
      <c r="AW56" s="14"/>
      <c r="AX56" s="14"/>
      <c r="AY56" s="14"/>
      <c r="AZ56" s="14"/>
    </row>
    <row r="57" spans="1:52" s="16" customFormat="1" ht="50" customHeight="1" x14ac:dyDescent="0.2">
      <c r="A57" s="16" t="s">
        <v>195</v>
      </c>
      <c r="B57" s="16" t="s">
        <v>196</v>
      </c>
      <c r="C57" s="16" t="s">
        <v>197</v>
      </c>
      <c r="D57" s="16" t="s">
        <v>198</v>
      </c>
      <c r="E57" s="16" t="s">
        <v>199</v>
      </c>
      <c r="F57" s="16" t="s">
        <v>200</v>
      </c>
      <c r="G57" s="16" t="s">
        <v>201</v>
      </c>
      <c r="H57" s="16" t="s">
        <v>202</v>
      </c>
      <c r="I57" s="16" t="s">
        <v>203</v>
      </c>
      <c r="J57" s="16" t="s">
        <v>204</v>
      </c>
      <c r="K57" s="16" t="s">
        <v>205</v>
      </c>
      <c r="L57" s="16" t="s">
        <v>206</v>
      </c>
      <c r="M57" s="16" t="s">
        <v>207</v>
      </c>
      <c r="N57" s="16" t="s">
        <v>208</v>
      </c>
      <c r="O57" s="16" t="s">
        <v>209</v>
      </c>
      <c r="P57" s="16" t="s">
        <v>210</v>
      </c>
      <c r="Q57" s="16" t="s">
        <v>211</v>
      </c>
      <c r="R57" s="16" t="s">
        <v>7</v>
      </c>
      <c r="S57" s="16" t="s">
        <v>212</v>
      </c>
      <c r="T57" s="16" t="s">
        <v>213</v>
      </c>
      <c r="V57" s="16" t="s">
        <v>32</v>
      </c>
      <c r="W57" s="15" t="s">
        <v>214</v>
      </c>
      <c r="X57" s="16" t="s">
        <v>215</v>
      </c>
      <c r="Y57" s="16" t="s">
        <v>202</v>
      </c>
      <c r="Z57" s="15" t="s">
        <v>216</v>
      </c>
      <c r="AA57" s="15" t="s">
        <v>217</v>
      </c>
      <c r="AB57" s="15" t="s">
        <v>92</v>
      </c>
      <c r="AC57" s="16" t="s">
        <v>218</v>
      </c>
      <c r="AD57" s="16" t="s">
        <v>206</v>
      </c>
      <c r="AE57" s="15" t="s">
        <v>7</v>
      </c>
      <c r="AF57" s="16" t="s">
        <v>219</v>
      </c>
      <c r="AG57" s="16" t="s">
        <v>220</v>
      </c>
      <c r="AH57" s="15" t="s">
        <v>6</v>
      </c>
      <c r="AI57" s="16" t="s">
        <v>210</v>
      </c>
      <c r="AJ57" s="15" t="s">
        <v>8</v>
      </c>
      <c r="AL57"/>
      <c r="AM57"/>
      <c r="AN57"/>
      <c r="AO57"/>
      <c r="AP57"/>
      <c r="AQ57" s="14" t="s">
        <v>221</v>
      </c>
      <c r="AR57" s="14"/>
      <c r="AS57" s="14"/>
      <c r="AT57" s="14"/>
      <c r="AU57" s="14"/>
      <c r="AV57" s="14"/>
      <c r="AW57" s="14"/>
      <c r="AX57" s="14"/>
      <c r="AY57" s="14"/>
      <c r="AZ57" s="14"/>
    </row>
    <row r="58" spans="1:52" x14ac:dyDescent="0.2">
      <c r="A58" s="9"/>
      <c r="B58" s="9"/>
      <c r="C58" s="9"/>
      <c r="D58" s="9"/>
      <c r="E58" s="10"/>
      <c r="F58" s="10"/>
      <c r="G58" s="10"/>
      <c r="I58" s="10"/>
      <c r="K58" s="10"/>
      <c r="M58" s="10"/>
      <c r="N58" s="10"/>
      <c r="O58" s="10"/>
      <c r="V58" t="str">
        <f>IF(C58&lt;6," ",IF(C58&lt;=9,E58, IF(C58&gt;=10," ")))</f>
        <v xml:space="preserve"> </v>
      </c>
      <c r="W58" s="14" t="str">
        <f>IF(V58=" ", " ", IF(V58&gt;0, V58+273.15))</f>
        <v xml:space="preserve"> </v>
      </c>
      <c r="X58" t="str">
        <f>IF(C58&lt;6," ",IF(C58&lt;=9,F58, IF(C58&gt;=10," ")))</f>
        <v xml:space="preserve"> </v>
      </c>
      <c r="Y58" t="str">
        <f>IF(C58&lt;6," ",IF(C58&lt;=9,H58, IF(C58&gt;=10," ")))</f>
        <v xml:space="preserve"> </v>
      </c>
      <c r="Z58" s="14" t="str">
        <f>IF(V58=" "," ",IF(V58&gt;0,EXP(-173.4292+249.6339*100/W58+143.3483*LN(+W58/100)-21.8492*W58/100+X58*(-0.033096+0.014259*W58/100-0.0017*(W58/100)^2))*1.4276))</f>
        <v xml:space="preserve"> </v>
      </c>
      <c r="AA58" s="14" t="str">
        <f>IF(V58=" "," ",IF(V58&gt;0,Y58/Z58))</f>
        <v xml:space="preserve"> </v>
      </c>
      <c r="AB58" s="14" t="str">
        <f>IF(C58&lt;6," ",IF(C58&lt;=9,I58, IF(C58&gt;=10," ")))</f>
        <v xml:space="preserve"> </v>
      </c>
      <c r="AC58" t="str">
        <f>IF(C58&lt;6," ",IF(C58&lt;=9,M58, IF(C58&gt;=10," ")))</f>
        <v xml:space="preserve"> </v>
      </c>
      <c r="AD58" t="str">
        <f>IF(C58&lt;6," ",IF(C58&lt;=9,L58, IF(C58&gt;=10," ")))</f>
        <v xml:space="preserve"> </v>
      </c>
      <c r="AE58" s="14" t="str">
        <f>IF(V58=" "," ",IF(V58&gt;0,SUM(AC58:AD58)))</f>
        <v xml:space="preserve"> </v>
      </c>
      <c r="AF58" t="str">
        <f>IF(C58&lt;6," ",IF(C58&lt;=9,J58, IF(C58&gt;=10," ")))</f>
        <v xml:space="preserve"> </v>
      </c>
      <c r="AG58" t="str">
        <f>IF(C58&lt;6," ",IF(C58&lt;=9,K58, IF(C58&gt;=10," ")))</f>
        <v xml:space="preserve"> </v>
      </c>
      <c r="AH58" s="14" t="str">
        <f>IF(V58=" ", " ", IF(V58&gt;0, SUM(AF58:AG58)))</f>
        <v xml:space="preserve"> </v>
      </c>
      <c r="AI58" s="11" t="str">
        <f>IF(C58&lt;6," ",IF(C58&lt;=9,P58, IF(C58&gt;=10," ")))</f>
        <v xml:space="preserve"> </v>
      </c>
      <c r="AJ58" s="17" t="str">
        <f>IF(V58=" ", " ", IF(V58&gt;0, AI58-AE58))</f>
        <v xml:space="preserve"> </v>
      </c>
      <c r="AQ58" s="22"/>
      <c r="AR58" s="22" t="s">
        <v>68</v>
      </c>
      <c r="AS58" s="22" t="s">
        <v>92</v>
      </c>
      <c r="AT58" s="22" t="s">
        <v>7</v>
      </c>
      <c r="AU58" s="22" t="s">
        <v>93</v>
      </c>
      <c r="AV58" s="22" t="s">
        <v>8</v>
      </c>
      <c r="AW58" s="22"/>
      <c r="AX58" s="14"/>
      <c r="AY58" s="14"/>
      <c r="AZ58" s="14"/>
    </row>
    <row r="59" spans="1:52" x14ac:dyDescent="0.2">
      <c r="A59" s="9"/>
      <c r="B59" s="9"/>
      <c r="C59" s="9"/>
      <c r="D59" s="9"/>
      <c r="E59" s="10"/>
      <c r="F59" s="10"/>
      <c r="G59" s="10"/>
      <c r="I59" s="10"/>
      <c r="K59" s="10"/>
      <c r="M59" s="10"/>
      <c r="N59" s="10"/>
      <c r="O59" s="10"/>
      <c r="V59" t="str">
        <f t="shared" ref="V59:V104" si="16">IF(C59&lt;6," ",IF(C59&lt;=9,E59, IF(C59&gt;=10," ")))</f>
        <v xml:space="preserve"> </v>
      </c>
      <c r="W59" s="14" t="str">
        <f t="shared" ref="W59:W104" si="17">IF(V59=" ", " ", IF(V59&gt;0, V59+273.15))</f>
        <v xml:space="preserve"> </v>
      </c>
      <c r="X59" t="str">
        <f t="shared" ref="X59:X104" si="18">IF(C59&lt;6," ",IF(C59&lt;=9,F59, IF(C59&gt;=10," ")))</f>
        <v xml:space="preserve"> </v>
      </c>
      <c r="Y59" t="str">
        <f t="shared" ref="Y59:Y104" si="19">IF(C59&lt;6," ",IF(C59&lt;=9,H59, IF(C59&gt;=10," ")))</f>
        <v xml:space="preserve"> </v>
      </c>
      <c r="Z59" s="14" t="str">
        <f t="shared" ref="Z59:Z104" si="20">IF(V59=" "," ",IF(V59&gt;0,EXP(-173.4292+249.6339*100/W59+143.3483*LN(+W59/100)-21.8492*W59/100+X59*(-0.033096+0.014259*W59/100-0.0017*(W59/100)^2))*1.4276))</f>
        <v xml:space="preserve"> </v>
      </c>
      <c r="AA59" s="14" t="str">
        <f t="shared" ref="AA59:AA104" si="21">IF(V59=" "," ",IF(V59&gt;0,Y59/Z59))</f>
        <v xml:space="preserve"> </v>
      </c>
      <c r="AB59" s="14" t="str">
        <f t="shared" ref="AB59:AB104" si="22">IF(C59&lt;6," ",IF(C59&lt;=9,I59, IF(C59&gt;=10," ")))</f>
        <v xml:space="preserve"> </v>
      </c>
      <c r="AC59" t="str">
        <f t="shared" ref="AC59:AC104" si="23">IF(C59&lt;6," ",IF(C59&lt;=9,M59, IF(C59&gt;=10," ")))</f>
        <v xml:space="preserve"> </v>
      </c>
      <c r="AD59" t="str">
        <f t="shared" ref="AD59:AD104" si="24">IF(C59&lt;6," ",IF(C59&lt;=9,L59, IF(C59&gt;=10," ")))</f>
        <v xml:space="preserve"> </v>
      </c>
      <c r="AE59" s="14" t="str">
        <f t="shared" ref="AE59:AE104" si="25">IF(V59=" "," ",IF(V59&gt;0,SUM(AC59:AD59)))</f>
        <v xml:space="preserve"> </v>
      </c>
      <c r="AF59" t="str">
        <f t="shared" ref="AF59:AF104" si="26">IF(C59&lt;6," ",IF(C59&lt;=9,J59, IF(C59&gt;=10," ")))</f>
        <v xml:space="preserve"> </v>
      </c>
      <c r="AG59" t="str">
        <f t="shared" ref="AG59:AG104" si="27">IF(C59&lt;6," ",IF(C59&lt;=9,K59, IF(C59&gt;=10," ")))</f>
        <v xml:space="preserve"> </v>
      </c>
      <c r="AH59" s="14" t="str">
        <f t="shared" ref="AH59:AH104" si="28">IF(V59=" ", " ", IF(V59&gt;0, SUM(AF59:AG59)))</f>
        <v xml:space="preserve"> </v>
      </c>
      <c r="AI59" s="11" t="str">
        <f t="shared" ref="AI59:AI104" si="29">IF(C59&lt;6," ",IF(C59&lt;=9,P59, IF(C59&gt;=10," ")))</f>
        <v xml:space="preserve"> </v>
      </c>
      <c r="AJ59" s="17" t="str">
        <f t="shared" ref="AJ59:AJ104" si="30">IF(V59=" ", " ", IF(V59&gt;0, AI59-AE59))</f>
        <v xml:space="preserve"> </v>
      </c>
      <c r="AL59" s="14" t="s">
        <v>222</v>
      </c>
      <c r="AQ59" t="s">
        <v>1</v>
      </c>
      <c r="AR59" s="12"/>
      <c r="AS59" s="12"/>
      <c r="AT59" s="12"/>
      <c r="AU59" s="12"/>
      <c r="AV59" s="12"/>
      <c r="AW59" s="14"/>
      <c r="AX59" s="14"/>
      <c r="AY59" s="14"/>
      <c r="AZ59" s="14"/>
    </row>
    <row r="60" spans="1:52" x14ac:dyDescent="0.2">
      <c r="A60" s="9"/>
      <c r="B60" s="9"/>
      <c r="C60" s="9"/>
      <c r="D60" s="9"/>
      <c r="E60" s="10"/>
      <c r="F60" s="10"/>
      <c r="G60" s="10"/>
      <c r="I60" s="10"/>
      <c r="K60" s="10"/>
      <c r="M60" s="10"/>
      <c r="N60" s="10"/>
      <c r="O60" s="10"/>
      <c r="V60" t="str">
        <f t="shared" si="16"/>
        <v xml:space="preserve"> </v>
      </c>
      <c r="W60" s="14" t="str">
        <f t="shared" si="17"/>
        <v xml:space="preserve"> </v>
      </c>
      <c r="X60" t="str">
        <f t="shared" si="18"/>
        <v xml:space="preserve"> </v>
      </c>
      <c r="Y60" t="str">
        <f t="shared" si="19"/>
        <v xml:space="preserve"> </v>
      </c>
      <c r="Z60" s="14" t="str">
        <f t="shared" si="20"/>
        <v xml:space="preserve"> </v>
      </c>
      <c r="AA60" s="14" t="str">
        <f t="shared" si="21"/>
        <v xml:space="preserve"> </v>
      </c>
      <c r="AB60" s="14" t="str">
        <f t="shared" si="22"/>
        <v xml:space="preserve"> </v>
      </c>
      <c r="AC60" t="str">
        <f t="shared" si="23"/>
        <v xml:space="preserve"> </v>
      </c>
      <c r="AD60" t="str">
        <f t="shared" si="24"/>
        <v xml:space="preserve"> </v>
      </c>
      <c r="AE60" s="14" t="str">
        <f t="shared" si="25"/>
        <v xml:space="preserve"> </v>
      </c>
      <c r="AF60" t="str">
        <f t="shared" si="26"/>
        <v xml:space="preserve"> </v>
      </c>
      <c r="AG60" t="str">
        <f t="shared" si="27"/>
        <v xml:space="preserve"> </v>
      </c>
      <c r="AH60" s="14" t="str">
        <f t="shared" si="28"/>
        <v xml:space="preserve"> </v>
      </c>
      <c r="AI60" s="11" t="str">
        <f t="shared" si="29"/>
        <v xml:space="preserve"> </v>
      </c>
      <c r="AJ60" s="17" t="str">
        <f t="shared" si="30"/>
        <v xml:space="preserve"> </v>
      </c>
      <c r="AL60" t="s">
        <v>237</v>
      </c>
      <c r="AM60" t="s">
        <v>92</v>
      </c>
      <c r="AN60" s="12" t="s">
        <v>61</v>
      </c>
      <c r="AO60" s="12" t="s">
        <v>62</v>
      </c>
      <c r="AP60" s="12" t="s">
        <v>63</v>
      </c>
      <c r="AQ60" t="s">
        <v>58</v>
      </c>
      <c r="AR60" s="12">
        <v>0.4</v>
      </c>
      <c r="AS60">
        <v>17</v>
      </c>
      <c r="AT60" s="13">
        <v>10</v>
      </c>
      <c r="AU60" s="12">
        <v>10</v>
      </c>
      <c r="AV60" s="13">
        <v>43</v>
      </c>
      <c r="AW60" s="14"/>
      <c r="AX60" s="14"/>
      <c r="AY60" s="14"/>
      <c r="AZ60" s="14"/>
    </row>
    <row r="61" spans="1:52" x14ac:dyDescent="0.2">
      <c r="A61" s="9"/>
      <c r="B61" s="9"/>
      <c r="C61" s="9"/>
      <c r="D61" s="9"/>
      <c r="E61" s="10"/>
      <c r="F61" s="10"/>
      <c r="G61" s="10"/>
      <c r="I61" s="10"/>
      <c r="K61" s="10"/>
      <c r="M61" s="10"/>
      <c r="N61" s="10"/>
      <c r="O61" s="10"/>
      <c r="V61" t="str">
        <f t="shared" si="16"/>
        <v xml:space="preserve"> </v>
      </c>
      <c r="W61" s="14" t="str">
        <f t="shared" si="17"/>
        <v xml:space="preserve"> </v>
      </c>
      <c r="X61" t="str">
        <f t="shared" si="18"/>
        <v xml:space="preserve"> </v>
      </c>
      <c r="Y61" t="str">
        <f t="shared" si="19"/>
        <v xml:space="preserve"> </v>
      </c>
      <c r="Z61" s="14" t="str">
        <f t="shared" si="20"/>
        <v xml:space="preserve"> </v>
      </c>
      <c r="AA61" s="14" t="str">
        <f t="shared" si="21"/>
        <v xml:space="preserve"> </v>
      </c>
      <c r="AB61" s="14" t="str">
        <f t="shared" si="22"/>
        <v xml:space="preserve"> </v>
      </c>
      <c r="AC61" t="str">
        <f t="shared" si="23"/>
        <v xml:space="preserve"> </v>
      </c>
      <c r="AD61" t="str">
        <f t="shared" si="24"/>
        <v xml:space="preserve"> </v>
      </c>
      <c r="AE61" s="14" t="str">
        <f t="shared" si="25"/>
        <v xml:space="preserve"> </v>
      </c>
      <c r="AF61" t="str">
        <f t="shared" si="26"/>
        <v xml:space="preserve"> </v>
      </c>
      <c r="AG61" t="str">
        <f t="shared" si="27"/>
        <v xml:space="preserve"> </v>
      </c>
      <c r="AH61" s="14" t="str">
        <f t="shared" si="28"/>
        <v xml:space="preserve"> </v>
      </c>
      <c r="AI61" s="11" t="str">
        <f t="shared" si="29"/>
        <v xml:space="preserve"> </v>
      </c>
      <c r="AJ61" s="17" t="str">
        <f t="shared" si="30"/>
        <v xml:space="preserve"> </v>
      </c>
      <c r="AL61" t="s">
        <v>61</v>
      </c>
      <c r="AM61" s="12" t="s">
        <v>61</v>
      </c>
      <c r="AN61" s="12" t="s">
        <v>7</v>
      </c>
      <c r="AO61" s="12" t="s">
        <v>223</v>
      </c>
      <c r="AP61" s="12"/>
      <c r="AQ61" t="s">
        <v>64</v>
      </c>
      <c r="AR61" s="12">
        <v>0.9</v>
      </c>
      <c r="AS61">
        <v>0.5</v>
      </c>
      <c r="AT61" s="13">
        <v>1</v>
      </c>
      <c r="AU61" s="12">
        <v>3</v>
      </c>
      <c r="AV61" s="13">
        <v>20</v>
      </c>
      <c r="AW61" s="14"/>
      <c r="AX61" s="14"/>
      <c r="AY61" s="14"/>
      <c r="AZ61" s="14"/>
    </row>
    <row r="62" spans="1:52" x14ac:dyDescent="0.2">
      <c r="A62" s="9"/>
      <c r="B62" s="9"/>
      <c r="C62" s="9"/>
      <c r="D62" s="9"/>
      <c r="E62" s="10"/>
      <c r="F62" s="10"/>
      <c r="G62" s="10"/>
      <c r="I62" s="10"/>
      <c r="K62" s="10"/>
      <c r="M62" s="10"/>
      <c r="N62" s="10"/>
      <c r="O62" s="10"/>
      <c r="V62" t="str">
        <f t="shared" si="16"/>
        <v xml:space="preserve"> </v>
      </c>
      <c r="W62" s="14" t="str">
        <f t="shared" si="17"/>
        <v xml:space="preserve"> </v>
      </c>
      <c r="X62" t="str">
        <f t="shared" si="18"/>
        <v xml:space="preserve"> </v>
      </c>
      <c r="Y62" t="str">
        <f t="shared" si="19"/>
        <v xml:space="preserve"> </v>
      </c>
      <c r="Z62" s="14" t="str">
        <f t="shared" si="20"/>
        <v xml:space="preserve"> </v>
      </c>
      <c r="AA62" s="14" t="str">
        <f t="shared" si="21"/>
        <v xml:space="preserve"> </v>
      </c>
      <c r="AB62" s="14" t="str">
        <f t="shared" si="22"/>
        <v xml:space="preserve"> </v>
      </c>
      <c r="AC62" t="str">
        <f t="shared" si="23"/>
        <v xml:space="preserve"> </v>
      </c>
      <c r="AD62" t="str">
        <f t="shared" si="24"/>
        <v xml:space="preserve"> </v>
      </c>
      <c r="AE62" s="14" t="str">
        <f t="shared" si="25"/>
        <v xml:space="preserve"> </v>
      </c>
      <c r="AF62" t="str">
        <f t="shared" si="26"/>
        <v xml:space="preserve"> </v>
      </c>
      <c r="AG62" t="str">
        <f t="shared" si="27"/>
        <v xml:space="preserve"> </v>
      </c>
      <c r="AH62" s="14" t="str">
        <f t="shared" si="28"/>
        <v xml:space="preserve"> </v>
      </c>
      <c r="AI62" s="11" t="str">
        <f t="shared" si="29"/>
        <v xml:space="preserve"> </v>
      </c>
      <c r="AJ62" s="17" t="str">
        <f t="shared" si="30"/>
        <v xml:space="preserve"> </v>
      </c>
      <c r="AL62" t="s">
        <v>224</v>
      </c>
      <c r="AM62" t="s">
        <v>225</v>
      </c>
      <c r="AN62" t="s">
        <v>74</v>
      </c>
      <c r="AO62" t="s">
        <v>75</v>
      </c>
      <c r="AP62" t="s">
        <v>74</v>
      </c>
      <c r="AR62" s="12" t="s">
        <v>68</v>
      </c>
      <c r="AS62" s="12" t="s">
        <v>92</v>
      </c>
      <c r="AT62" s="12" t="s">
        <v>7</v>
      </c>
      <c r="AU62" s="12" t="s">
        <v>69</v>
      </c>
      <c r="AV62" s="12" t="s">
        <v>8</v>
      </c>
      <c r="AW62" s="22" t="s">
        <v>70</v>
      </c>
      <c r="AX62" s="14"/>
      <c r="AY62" s="14" t="s">
        <v>226</v>
      </c>
      <c r="AZ62" s="14" t="s">
        <v>227</v>
      </c>
    </row>
    <row r="63" spans="1:52" x14ac:dyDescent="0.2">
      <c r="A63" s="9"/>
      <c r="B63" s="9"/>
      <c r="C63" s="9"/>
      <c r="D63" s="9"/>
      <c r="E63" s="10"/>
      <c r="F63" s="10"/>
      <c r="G63" s="10"/>
      <c r="I63" s="10"/>
      <c r="K63" s="10"/>
      <c r="M63" s="10"/>
      <c r="N63" s="10"/>
      <c r="O63" s="10"/>
      <c r="V63" t="str">
        <f t="shared" si="16"/>
        <v xml:space="preserve"> </v>
      </c>
      <c r="W63" s="14" t="str">
        <f t="shared" si="17"/>
        <v xml:space="preserve"> </v>
      </c>
      <c r="X63" t="str">
        <f t="shared" si="18"/>
        <v xml:space="preserve"> </v>
      </c>
      <c r="Y63" t="str">
        <f t="shared" si="19"/>
        <v xml:space="preserve"> </v>
      </c>
      <c r="Z63" s="14" t="str">
        <f t="shared" si="20"/>
        <v xml:space="preserve"> </v>
      </c>
      <c r="AA63" s="14" t="str">
        <f t="shared" si="21"/>
        <v xml:space="preserve"> </v>
      </c>
      <c r="AB63" s="14" t="str">
        <f t="shared" si="22"/>
        <v xml:space="preserve"> </v>
      </c>
      <c r="AC63" t="str">
        <f t="shared" si="23"/>
        <v xml:space="preserve"> </v>
      </c>
      <c r="AD63" t="str">
        <f t="shared" si="24"/>
        <v xml:space="preserve"> </v>
      </c>
      <c r="AE63" s="14" t="str">
        <f t="shared" si="25"/>
        <v xml:space="preserve"> </v>
      </c>
      <c r="AF63" t="str">
        <f t="shared" si="26"/>
        <v xml:space="preserve"> </v>
      </c>
      <c r="AG63" t="str">
        <f t="shared" si="27"/>
        <v xml:space="preserve"> </v>
      </c>
      <c r="AH63" s="14" t="str">
        <f t="shared" si="28"/>
        <v xml:space="preserve"> </v>
      </c>
      <c r="AI63" s="11" t="str">
        <f t="shared" si="29"/>
        <v xml:space="preserve"> </v>
      </c>
      <c r="AJ63" s="17" t="str">
        <f t="shared" si="30"/>
        <v xml:space="preserve"> </v>
      </c>
      <c r="AL63" t="e">
        <f>AA105</f>
        <v>#DIV/0!</v>
      </c>
      <c r="AM63" t="e">
        <f>AB105</f>
        <v>#DIV/0!</v>
      </c>
      <c r="AN63" t="e">
        <f>AE105</f>
        <v>#DIV/0!</v>
      </c>
      <c r="AO63" t="e">
        <f>AH105</f>
        <v>#DIV/0!</v>
      </c>
      <c r="AP63" s="11" t="e">
        <f>AJ105</f>
        <v>#DIV/0!</v>
      </c>
      <c r="AR63" s="12" t="s">
        <v>77</v>
      </c>
      <c r="AS63" s="12" t="s">
        <v>77</v>
      </c>
      <c r="AT63" s="12" t="s">
        <v>77</v>
      </c>
      <c r="AU63" s="12" t="s">
        <v>77</v>
      </c>
      <c r="AV63" s="12" t="s">
        <v>77</v>
      </c>
      <c r="AW63" s="22" t="s">
        <v>78</v>
      </c>
      <c r="AX63" s="14"/>
      <c r="AY63" s="14"/>
      <c r="AZ63" s="14"/>
    </row>
    <row r="64" spans="1:52" x14ac:dyDescent="0.2">
      <c r="A64" s="9"/>
      <c r="B64" s="9"/>
      <c r="C64" s="9"/>
      <c r="D64" s="9"/>
      <c r="E64" s="10"/>
      <c r="F64" s="10"/>
      <c r="G64" s="10"/>
      <c r="I64" s="10"/>
      <c r="K64" s="10"/>
      <c r="M64" s="10"/>
      <c r="N64" s="10"/>
      <c r="O64" s="10"/>
      <c r="V64" t="str">
        <f t="shared" si="16"/>
        <v xml:space="preserve"> </v>
      </c>
      <c r="W64" s="14" t="str">
        <f t="shared" si="17"/>
        <v xml:space="preserve"> </v>
      </c>
      <c r="X64" t="str">
        <f t="shared" si="18"/>
        <v xml:space="preserve"> </v>
      </c>
      <c r="Y64" t="str">
        <f t="shared" si="19"/>
        <v xml:space="preserve"> </v>
      </c>
      <c r="Z64" s="14" t="str">
        <f t="shared" si="20"/>
        <v xml:space="preserve"> </v>
      </c>
      <c r="AA64" s="14" t="str">
        <f t="shared" si="21"/>
        <v xml:space="preserve"> </v>
      </c>
      <c r="AB64" s="14" t="str">
        <f t="shared" si="22"/>
        <v xml:space="preserve"> </v>
      </c>
      <c r="AC64" t="str">
        <f t="shared" si="23"/>
        <v xml:space="preserve"> </v>
      </c>
      <c r="AD64" t="str">
        <f t="shared" si="24"/>
        <v xml:space="preserve"> </v>
      </c>
      <c r="AE64" s="14" t="str">
        <f t="shared" si="25"/>
        <v xml:space="preserve"> </v>
      </c>
      <c r="AF64" t="str">
        <f t="shared" si="26"/>
        <v xml:space="preserve"> </v>
      </c>
      <c r="AG64" t="str">
        <f t="shared" si="27"/>
        <v xml:space="preserve"> </v>
      </c>
      <c r="AH64" s="14" t="str">
        <f t="shared" si="28"/>
        <v xml:space="preserve"> </v>
      </c>
      <c r="AI64" s="11" t="str">
        <f t="shared" si="29"/>
        <v xml:space="preserve"> </v>
      </c>
      <c r="AJ64" s="17" t="str">
        <f t="shared" si="30"/>
        <v xml:space="preserve"> </v>
      </c>
      <c r="AR64" s="12" t="e">
        <f>((LN(AL63)-LN(0.4))/(LN(0.9)-LN(0.4))*100)</f>
        <v>#DIV/0!</v>
      </c>
      <c r="AS64" s="12" t="e">
        <f>((LN(AM63)-LN(17))/(LN(0.5)-LN(17))*100)</f>
        <v>#DIV/0!</v>
      </c>
      <c r="AT64" s="12" t="e">
        <f>((LN(AN63)-LN(10))/(LN(1)-LN(10))*100)</f>
        <v>#DIV/0!</v>
      </c>
      <c r="AU64" s="12" t="e">
        <f>((LN(AO63)-LN(10))/(LN(3)-LN(10))*100)</f>
        <v>#DIV/0!</v>
      </c>
      <c r="AV64" s="12" t="e">
        <f>((LN(AP63)-LN(43))/(LN(20)-LN(43))*100)</f>
        <v>#DIV/0!</v>
      </c>
      <c r="AW64" s="14"/>
      <c r="AX64" s="14"/>
      <c r="AY64" s="14"/>
      <c r="AZ64" s="14"/>
    </row>
    <row r="65" spans="1:52" x14ac:dyDescent="0.2">
      <c r="A65" s="9"/>
      <c r="B65" s="9"/>
      <c r="C65" s="9"/>
      <c r="D65" s="9"/>
      <c r="E65" s="10"/>
      <c r="F65" s="10"/>
      <c r="G65" s="10"/>
      <c r="I65" s="10"/>
      <c r="K65" s="10"/>
      <c r="M65" s="10"/>
      <c r="N65" s="10"/>
      <c r="O65" s="10"/>
      <c r="V65" t="str">
        <f t="shared" si="16"/>
        <v xml:space="preserve"> </v>
      </c>
      <c r="W65" s="14" t="str">
        <f t="shared" si="17"/>
        <v xml:space="preserve"> </v>
      </c>
      <c r="X65" t="str">
        <f t="shared" si="18"/>
        <v xml:space="preserve"> </v>
      </c>
      <c r="Y65" t="str">
        <f t="shared" si="19"/>
        <v xml:space="preserve"> </v>
      </c>
      <c r="Z65" s="14" t="str">
        <f t="shared" si="20"/>
        <v xml:space="preserve"> </v>
      </c>
      <c r="AA65" s="14" t="str">
        <f t="shared" si="21"/>
        <v xml:space="preserve"> </v>
      </c>
      <c r="AB65" s="14" t="str">
        <f t="shared" si="22"/>
        <v xml:space="preserve"> </v>
      </c>
      <c r="AC65" t="str">
        <f t="shared" si="23"/>
        <v xml:space="preserve"> </v>
      </c>
      <c r="AD65" t="str">
        <f t="shared" si="24"/>
        <v xml:space="preserve"> </v>
      </c>
      <c r="AE65" s="14" t="str">
        <f t="shared" si="25"/>
        <v xml:space="preserve"> </v>
      </c>
      <c r="AF65" t="str">
        <f t="shared" si="26"/>
        <v xml:space="preserve"> </v>
      </c>
      <c r="AG65" t="str">
        <f t="shared" si="27"/>
        <v xml:space="preserve"> </v>
      </c>
      <c r="AH65" s="14" t="str">
        <f t="shared" si="28"/>
        <v xml:space="preserve"> </v>
      </c>
      <c r="AI65" s="11" t="str">
        <f t="shared" si="29"/>
        <v xml:space="preserve"> </v>
      </c>
      <c r="AJ65" s="17" t="str">
        <f t="shared" si="30"/>
        <v xml:space="preserve"> </v>
      </c>
      <c r="AO65" t="s">
        <v>228</v>
      </c>
      <c r="AR65" t="e">
        <f>IF(AR64&gt;100, 100, IF(AR64&lt;0, 0, AR64))</f>
        <v>#DIV/0!</v>
      </c>
      <c r="AS65" t="e">
        <f t="shared" ref="AS65:AV65" si="31">IF(AS64&gt;100, 100, IF(AS64&lt;0, 0, AS64))</f>
        <v>#DIV/0!</v>
      </c>
      <c r="AT65" t="e">
        <f t="shared" si="31"/>
        <v>#DIV/0!</v>
      </c>
      <c r="AU65" t="e">
        <f t="shared" si="31"/>
        <v>#DIV/0!</v>
      </c>
      <c r="AV65" t="e">
        <f t="shared" si="31"/>
        <v>#DIV/0!</v>
      </c>
      <c r="AW65" s="22" t="e">
        <f>AVERAGE(AR65:AV65)</f>
        <v>#DIV/0!</v>
      </c>
      <c r="AX65" s="14"/>
      <c r="AY65" s="14" t="e">
        <f>IF(AW65&lt;35, "Poor", IF(AW65&lt;65, "Fair", IF(AW65&gt;65, "Excellent")))</f>
        <v>#DIV/0!</v>
      </c>
      <c r="AZ65" s="14" t="e">
        <f>IF(AY65="Excellent", "Acceptable; Ongoing Protection is Required", "Unacceptable; Immediate Restoration is Required")</f>
        <v>#DIV/0!</v>
      </c>
    </row>
    <row r="66" spans="1:52" x14ac:dyDescent="0.2">
      <c r="A66" s="9"/>
      <c r="B66" s="9"/>
      <c r="C66" s="9"/>
      <c r="D66" s="9"/>
      <c r="E66" s="10"/>
      <c r="F66" s="10"/>
      <c r="G66" s="10"/>
      <c r="I66" s="10"/>
      <c r="K66" s="10"/>
      <c r="M66" s="10"/>
      <c r="N66" s="10"/>
      <c r="O66" s="10"/>
      <c r="V66" t="str">
        <f t="shared" si="16"/>
        <v xml:space="preserve"> </v>
      </c>
      <c r="W66" s="14" t="str">
        <f t="shared" si="17"/>
        <v xml:space="preserve"> </v>
      </c>
      <c r="X66" t="str">
        <f t="shared" si="18"/>
        <v xml:space="preserve"> </v>
      </c>
      <c r="Y66" t="str">
        <f t="shared" si="19"/>
        <v xml:space="preserve"> </v>
      </c>
      <c r="Z66" s="14" t="str">
        <f t="shared" si="20"/>
        <v xml:space="preserve"> </v>
      </c>
      <c r="AA66" s="14" t="str">
        <f t="shared" si="21"/>
        <v xml:space="preserve"> </v>
      </c>
      <c r="AB66" s="14" t="str">
        <f t="shared" si="22"/>
        <v xml:space="preserve"> </v>
      </c>
      <c r="AC66" t="str">
        <f t="shared" si="23"/>
        <v xml:space="preserve"> </v>
      </c>
      <c r="AD66" t="str">
        <f t="shared" si="24"/>
        <v xml:space="preserve"> </v>
      </c>
      <c r="AE66" s="14" t="str">
        <f t="shared" si="25"/>
        <v xml:space="preserve"> </v>
      </c>
      <c r="AF66" t="str">
        <f t="shared" si="26"/>
        <v xml:space="preserve"> </v>
      </c>
      <c r="AG66" t="str">
        <f t="shared" si="27"/>
        <v xml:space="preserve"> </v>
      </c>
      <c r="AH66" s="14" t="str">
        <f t="shared" si="28"/>
        <v xml:space="preserve"> </v>
      </c>
      <c r="AI66" s="11" t="str">
        <f t="shared" si="29"/>
        <v xml:space="preserve"> </v>
      </c>
      <c r="AJ66" s="17" t="str">
        <f t="shared" si="30"/>
        <v xml:space="preserve"> </v>
      </c>
      <c r="AL66" s="5"/>
      <c r="AM66" s="5"/>
      <c r="AN66" s="5"/>
      <c r="AO66" s="5"/>
      <c r="AP66" s="5"/>
      <c r="AQ66" s="5"/>
      <c r="AR66" s="5"/>
      <c r="AS66" s="5"/>
      <c r="AT66" s="5"/>
      <c r="AU66" s="5"/>
      <c r="AV66" s="5"/>
      <c r="AW66" s="25"/>
      <c r="AX66" s="25"/>
      <c r="AY66" s="14"/>
      <c r="AZ66" s="14"/>
    </row>
    <row r="67" spans="1:52" x14ac:dyDescent="0.2">
      <c r="A67" s="9"/>
      <c r="B67" s="9"/>
      <c r="C67" s="9"/>
      <c r="D67" s="9"/>
      <c r="E67" s="10"/>
      <c r="F67" s="10"/>
      <c r="G67" s="10"/>
      <c r="I67" s="10"/>
      <c r="K67" s="10"/>
      <c r="M67" s="10"/>
      <c r="N67" s="10"/>
      <c r="O67" s="10"/>
      <c r="V67" t="str">
        <f t="shared" si="16"/>
        <v xml:space="preserve"> </v>
      </c>
      <c r="W67" s="14" t="str">
        <f t="shared" si="17"/>
        <v xml:space="preserve"> </v>
      </c>
      <c r="X67" t="str">
        <f t="shared" si="18"/>
        <v xml:space="preserve"> </v>
      </c>
      <c r="Y67" t="str">
        <f t="shared" si="19"/>
        <v xml:space="preserve"> </v>
      </c>
      <c r="Z67" s="14" t="str">
        <f t="shared" si="20"/>
        <v xml:space="preserve"> </v>
      </c>
      <c r="AA67" s="14" t="str">
        <f t="shared" si="21"/>
        <v xml:space="preserve"> </v>
      </c>
      <c r="AB67" s="14" t="str">
        <f t="shared" si="22"/>
        <v xml:space="preserve"> </v>
      </c>
      <c r="AC67" t="str">
        <f t="shared" si="23"/>
        <v xml:space="preserve"> </v>
      </c>
      <c r="AD67" t="str">
        <f t="shared" si="24"/>
        <v xml:space="preserve"> </v>
      </c>
      <c r="AE67" s="14" t="str">
        <f t="shared" si="25"/>
        <v xml:space="preserve"> </v>
      </c>
      <c r="AF67" t="str">
        <f t="shared" si="26"/>
        <v xml:space="preserve"> </v>
      </c>
      <c r="AG67" t="str">
        <f t="shared" si="27"/>
        <v xml:space="preserve"> </v>
      </c>
      <c r="AH67" s="14" t="str">
        <f t="shared" si="28"/>
        <v xml:space="preserve"> </v>
      </c>
      <c r="AI67" s="11" t="str">
        <f t="shared" si="29"/>
        <v xml:space="preserve"> </v>
      </c>
      <c r="AJ67" s="17" t="str">
        <f t="shared" si="30"/>
        <v xml:space="preserve"> </v>
      </c>
      <c r="AL67" s="5"/>
      <c r="AM67" s="5"/>
      <c r="AN67" s="5"/>
      <c r="AO67" s="5"/>
      <c r="AP67" s="5"/>
      <c r="AQ67" s="5"/>
      <c r="AR67" s="5"/>
      <c r="AS67" s="5"/>
      <c r="AT67" s="5"/>
      <c r="AU67" s="5"/>
      <c r="AV67" s="5"/>
      <c r="AW67" s="25"/>
      <c r="AX67" s="25"/>
      <c r="AY67" s="14"/>
      <c r="AZ67" s="14"/>
    </row>
    <row r="68" spans="1:52" x14ac:dyDescent="0.2">
      <c r="A68" s="9"/>
      <c r="B68" s="9"/>
      <c r="C68" s="9"/>
      <c r="D68" s="9"/>
      <c r="E68" s="10"/>
      <c r="F68" s="10"/>
      <c r="G68" s="10"/>
      <c r="I68" s="10"/>
      <c r="K68" s="10"/>
      <c r="M68" s="10"/>
      <c r="N68" s="10"/>
      <c r="O68" s="10"/>
      <c r="V68" t="str">
        <f t="shared" si="16"/>
        <v xml:space="preserve"> </v>
      </c>
      <c r="W68" s="14" t="str">
        <f t="shared" si="17"/>
        <v xml:space="preserve"> </v>
      </c>
      <c r="X68" t="str">
        <f t="shared" si="18"/>
        <v xml:space="preserve"> </v>
      </c>
      <c r="Y68" t="str">
        <f t="shared" si="19"/>
        <v xml:space="preserve"> </v>
      </c>
      <c r="Z68" s="14" t="str">
        <f t="shared" si="20"/>
        <v xml:space="preserve"> </v>
      </c>
      <c r="AA68" s="14" t="str">
        <f t="shared" si="21"/>
        <v xml:space="preserve"> </v>
      </c>
      <c r="AB68" s="14" t="str">
        <f t="shared" si="22"/>
        <v xml:space="preserve"> </v>
      </c>
      <c r="AC68" t="str">
        <f t="shared" si="23"/>
        <v xml:space="preserve"> </v>
      </c>
      <c r="AD68" t="str">
        <f t="shared" si="24"/>
        <v xml:space="preserve"> </v>
      </c>
      <c r="AE68" s="14" t="str">
        <f t="shared" si="25"/>
        <v xml:space="preserve"> </v>
      </c>
      <c r="AF68" t="str">
        <f t="shared" si="26"/>
        <v xml:space="preserve"> </v>
      </c>
      <c r="AG68" t="str">
        <f t="shared" si="27"/>
        <v xml:space="preserve"> </v>
      </c>
      <c r="AH68" s="14" t="str">
        <f t="shared" si="28"/>
        <v xml:space="preserve"> </v>
      </c>
      <c r="AI68" s="11" t="str">
        <f t="shared" si="29"/>
        <v xml:space="preserve"> </v>
      </c>
      <c r="AJ68" s="17" t="str">
        <f t="shared" si="30"/>
        <v xml:space="preserve"> </v>
      </c>
      <c r="AL68" s="5"/>
      <c r="AM68" s="5"/>
      <c r="AN68" s="5"/>
      <c r="AO68" s="5"/>
      <c r="AP68" s="5"/>
      <c r="AQ68" s="5"/>
      <c r="AR68" s="5"/>
      <c r="AS68" s="5"/>
      <c r="AT68" s="5"/>
      <c r="AU68" s="5"/>
      <c r="AV68" s="5"/>
      <c r="AW68" s="25"/>
      <c r="AX68" s="25"/>
      <c r="AY68" s="14"/>
      <c r="AZ68" s="14"/>
    </row>
    <row r="69" spans="1:52" x14ac:dyDescent="0.2">
      <c r="A69" s="9"/>
      <c r="B69" s="9"/>
      <c r="C69" s="9"/>
      <c r="D69" s="9"/>
      <c r="E69" s="10"/>
      <c r="F69" s="10"/>
      <c r="G69" s="10"/>
      <c r="I69" s="10"/>
      <c r="K69" s="10"/>
      <c r="M69" s="10"/>
      <c r="N69" s="10"/>
      <c r="O69" s="10"/>
      <c r="V69" t="str">
        <f t="shared" si="16"/>
        <v xml:space="preserve"> </v>
      </c>
      <c r="W69" s="14" t="str">
        <f t="shared" si="17"/>
        <v xml:space="preserve"> </v>
      </c>
      <c r="X69" t="str">
        <f t="shared" si="18"/>
        <v xml:space="preserve"> </v>
      </c>
      <c r="Y69" t="str">
        <f t="shared" si="19"/>
        <v xml:space="preserve"> </v>
      </c>
      <c r="Z69" s="14" t="str">
        <f t="shared" si="20"/>
        <v xml:space="preserve"> </v>
      </c>
      <c r="AA69" s="14" t="str">
        <f t="shared" si="21"/>
        <v xml:space="preserve"> </v>
      </c>
      <c r="AB69" s="14" t="str">
        <f t="shared" si="22"/>
        <v xml:space="preserve"> </v>
      </c>
      <c r="AC69" t="str">
        <f t="shared" si="23"/>
        <v xml:space="preserve"> </v>
      </c>
      <c r="AD69" t="str">
        <f t="shared" si="24"/>
        <v xml:space="preserve"> </v>
      </c>
      <c r="AE69" s="14" t="str">
        <f t="shared" si="25"/>
        <v xml:space="preserve"> </v>
      </c>
      <c r="AF69" t="str">
        <f t="shared" si="26"/>
        <v xml:space="preserve"> </v>
      </c>
      <c r="AG69" t="str">
        <f t="shared" si="27"/>
        <v xml:space="preserve"> </v>
      </c>
      <c r="AH69" s="14" t="str">
        <f t="shared" si="28"/>
        <v xml:space="preserve"> </v>
      </c>
      <c r="AI69" s="11" t="str">
        <f t="shared" si="29"/>
        <v xml:space="preserve"> </v>
      </c>
      <c r="AJ69" s="17" t="str">
        <f t="shared" si="30"/>
        <v xml:space="preserve"> </v>
      </c>
      <c r="AL69" s="5"/>
      <c r="AM69" s="5"/>
      <c r="AN69" s="5"/>
      <c r="AO69" s="5"/>
      <c r="AP69" s="5"/>
      <c r="AQ69" s="5"/>
      <c r="AR69" s="5"/>
      <c r="AS69" s="5"/>
      <c r="AT69" s="5"/>
      <c r="AU69" s="5"/>
      <c r="AV69" s="5"/>
      <c r="AW69" s="25"/>
      <c r="AX69" s="25"/>
      <c r="AY69" s="14"/>
      <c r="AZ69" s="14"/>
    </row>
    <row r="70" spans="1:52" x14ac:dyDescent="0.2">
      <c r="A70" s="9"/>
      <c r="B70" s="9"/>
      <c r="C70" s="9"/>
      <c r="D70" s="9"/>
      <c r="E70" s="10"/>
      <c r="F70" s="10"/>
      <c r="G70" s="10"/>
      <c r="I70" s="10"/>
      <c r="K70" s="10"/>
      <c r="M70" s="10"/>
      <c r="N70" s="10"/>
      <c r="O70" s="10"/>
      <c r="V70" t="str">
        <f t="shared" si="16"/>
        <v xml:space="preserve"> </v>
      </c>
      <c r="W70" s="14" t="str">
        <f t="shared" si="17"/>
        <v xml:space="preserve"> </v>
      </c>
      <c r="X70" t="str">
        <f t="shared" si="18"/>
        <v xml:space="preserve"> </v>
      </c>
      <c r="Y70" t="str">
        <f t="shared" si="19"/>
        <v xml:space="preserve"> </v>
      </c>
      <c r="Z70" s="14" t="str">
        <f t="shared" si="20"/>
        <v xml:space="preserve"> </v>
      </c>
      <c r="AA70" s="14" t="str">
        <f t="shared" si="21"/>
        <v xml:space="preserve"> </v>
      </c>
      <c r="AB70" s="14" t="str">
        <f t="shared" si="22"/>
        <v xml:space="preserve"> </v>
      </c>
      <c r="AC70" t="str">
        <f t="shared" si="23"/>
        <v xml:space="preserve"> </v>
      </c>
      <c r="AD70" t="str">
        <f t="shared" si="24"/>
        <v xml:space="preserve"> </v>
      </c>
      <c r="AE70" s="14" t="str">
        <f t="shared" si="25"/>
        <v xml:space="preserve"> </v>
      </c>
      <c r="AF70" t="str">
        <f t="shared" si="26"/>
        <v xml:space="preserve"> </v>
      </c>
      <c r="AG70" t="str">
        <f t="shared" si="27"/>
        <v xml:space="preserve"> </v>
      </c>
      <c r="AH70" s="14" t="str">
        <f t="shared" si="28"/>
        <v xml:space="preserve"> </v>
      </c>
      <c r="AI70" s="11" t="str">
        <f t="shared" si="29"/>
        <v xml:space="preserve"> </v>
      </c>
      <c r="AJ70" s="17" t="str">
        <f t="shared" si="30"/>
        <v xml:space="preserve"> </v>
      </c>
      <c r="AL70" s="5"/>
      <c r="AM70" s="5"/>
      <c r="AN70" s="5"/>
      <c r="AO70" s="5"/>
      <c r="AP70" s="5"/>
      <c r="AQ70" s="5"/>
      <c r="AR70" s="5"/>
      <c r="AS70" s="5"/>
      <c r="AT70" s="5"/>
      <c r="AU70" s="5"/>
      <c r="AV70" s="5"/>
      <c r="AW70" s="25"/>
      <c r="AX70" s="25"/>
      <c r="AY70" s="14"/>
      <c r="AZ70" s="14"/>
    </row>
    <row r="71" spans="1:52" x14ac:dyDescent="0.2">
      <c r="A71" s="9"/>
      <c r="B71" s="9"/>
      <c r="C71" s="9"/>
      <c r="D71" s="9"/>
      <c r="E71" s="10"/>
      <c r="F71" s="10"/>
      <c r="G71" s="10"/>
      <c r="I71" s="10"/>
      <c r="K71" s="10"/>
      <c r="M71" s="10"/>
      <c r="N71" s="10"/>
      <c r="O71" s="10"/>
      <c r="V71" t="str">
        <f t="shared" si="16"/>
        <v xml:space="preserve"> </v>
      </c>
      <c r="W71" s="14" t="str">
        <f t="shared" si="17"/>
        <v xml:space="preserve"> </v>
      </c>
      <c r="X71" t="str">
        <f t="shared" si="18"/>
        <v xml:space="preserve"> </v>
      </c>
      <c r="Y71" t="str">
        <f t="shared" si="19"/>
        <v xml:space="preserve"> </v>
      </c>
      <c r="Z71" s="14" t="str">
        <f t="shared" si="20"/>
        <v xml:space="preserve"> </v>
      </c>
      <c r="AA71" s="14" t="str">
        <f t="shared" si="21"/>
        <v xml:space="preserve"> </v>
      </c>
      <c r="AB71" s="14" t="str">
        <f t="shared" si="22"/>
        <v xml:space="preserve"> </v>
      </c>
      <c r="AC71" t="str">
        <f t="shared" si="23"/>
        <v xml:space="preserve"> </v>
      </c>
      <c r="AD71" t="str">
        <f t="shared" si="24"/>
        <v xml:space="preserve"> </v>
      </c>
      <c r="AE71" s="14" t="str">
        <f t="shared" si="25"/>
        <v xml:space="preserve"> </v>
      </c>
      <c r="AF71" t="str">
        <f t="shared" si="26"/>
        <v xml:space="preserve"> </v>
      </c>
      <c r="AG71" t="str">
        <f t="shared" si="27"/>
        <v xml:space="preserve"> </v>
      </c>
      <c r="AH71" s="14" t="str">
        <f t="shared" si="28"/>
        <v xml:space="preserve"> </v>
      </c>
      <c r="AI71" s="11" t="str">
        <f t="shared" si="29"/>
        <v xml:space="preserve"> </v>
      </c>
      <c r="AJ71" s="17" t="str">
        <f t="shared" si="30"/>
        <v xml:space="preserve"> </v>
      </c>
      <c r="AL71" s="5"/>
      <c r="AM71" s="5"/>
      <c r="AN71" s="5"/>
      <c r="AO71" s="5"/>
      <c r="AP71" s="5"/>
      <c r="AQ71" s="5"/>
      <c r="AR71" s="5"/>
      <c r="AS71" s="5"/>
      <c r="AT71" s="5"/>
      <c r="AU71" s="5"/>
      <c r="AV71" s="5"/>
      <c r="AW71" s="25"/>
      <c r="AX71" s="25"/>
      <c r="AY71" s="14"/>
      <c r="AZ71" s="14"/>
    </row>
    <row r="72" spans="1:52" x14ac:dyDescent="0.2">
      <c r="A72" s="9"/>
      <c r="B72" s="9"/>
      <c r="C72" s="9"/>
      <c r="D72" s="9"/>
      <c r="E72" s="10"/>
      <c r="F72" s="10"/>
      <c r="G72" s="10"/>
      <c r="I72" s="10"/>
      <c r="K72" s="10"/>
      <c r="M72" s="10"/>
      <c r="N72" s="10"/>
      <c r="O72" s="10"/>
      <c r="V72" t="str">
        <f t="shared" si="16"/>
        <v xml:space="preserve"> </v>
      </c>
      <c r="W72" s="14" t="str">
        <f t="shared" si="17"/>
        <v xml:space="preserve"> </v>
      </c>
      <c r="X72" t="str">
        <f t="shared" si="18"/>
        <v xml:space="preserve"> </v>
      </c>
      <c r="Y72" t="str">
        <f t="shared" si="19"/>
        <v xml:space="preserve"> </v>
      </c>
      <c r="Z72" s="14" t="str">
        <f t="shared" si="20"/>
        <v xml:space="preserve"> </v>
      </c>
      <c r="AA72" s="14" t="str">
        <f t="shared" si="21"/>
        <v xml:space="preserve"> </v>
      </c>
      <c r="AB72" s="14" t="str">
        <f t="shared" si="22"/>
        <v xml:space="preserve"> </v>
      </c>
      <c r="AC72" t="str">
        <f t="shared" si="23"/>
        <v xml:space="preserve"> </v>
      </c>
      <c r="AD72" t="str">
        <f t="shared" si="24"/>
        <v xml:space="preserve"> </v>
      </c>
      <c r="AE72" s="14" t="str">
        <f t="shared" si="25"/>
        <v xml:space="preserve"> </v>
      </c>
      <c r="AF72" t="str">
        <f t="shared" si="26"/>
        <v xml:space="preserve"> </v>
      </c>
      <c r="AG72" t="str">
        <f t="shared" si="27"/>
        <v xml:space="preserve"> </v>
      </c>
      <c r="AH72" s="14" t="str">
        <f t="shared" si="28"/>
        <v xml:space="preserve"> </v>
      </c>
      <c r="AI72" s="11" t="str">
        <f t="shared" si="29"/>
        <v xml:space="preserve"> </v>
      </c>
      <c r="AJ72" s="17" t="str">
        <f t="shared" si="30"/>
        <v xml:space="preserve"> </v>
      </c>
      <c r="AL72" s="5"/>
      <c r="AM72" s="5"/>
      <c r="AN72" s="5"/>
      <c r="AO72" s="5"/>
      <c r="AP72" s="5"/>
      <c r="AQ72" s="5"/>
      <c r="AR72" s="5"/>
      <c r="AS72" s="5"/>
      <c r="AT72" s="5"/>
      <c r="AU72" s="5"/>
      <c r="AV72" s="5"/>
      <c r="AW72" s="25"/>
      <c r="AX72" s="25"/>
      <c r="AY72" s="14"/>
      <c r="AZ72" s="14"/>
    </row>
    <row r="73" spans="1:52" x14ac:dyDescent="0.2">
      <c r="A73" s="9"/>
      <c r="B73" s="9"/>
      <c r="C73" s="9"/>
      <c r="D73" s="9"/>
      <c r="E73" s="10"/>
      <c r="F73" s="10"/>
      <c r="G73" s="10"/>
      <c r="I73" s="10"/>
      <c r="K73" s="10"/>
      <c r="M73" s="10"/>
      <c r="N73" s="10"/>
      <c r="O73" s="10"/>
      <c r="V73" t="str">
        <f t="shared" si="16"/>
        <v xml:space="preserve"> </v>
      </c>
      <c r="W73" s="14" t="str">
        <f t="shared" si="17"/>
        <v xml:space="preserve"> </v>
      </c>
      <c r="X73" t="str">
        <f t="shared" si="18"/>
        <v xml:space="preserve"> </v>
      </c>
      <c r="Y73" t="str">
        <f t="shared" si="19"/>
        <v xml:space="preserve"> </v>
      </c>
      <c r="Z73" s="14" t="str">
        <f t="shared" si="20"/>
        <v xml:space="preserve"> </v>
      </c>
      <c r="AA73" s="14" t="str">
        <f t="shared" si="21"/>
        <v xml:space="preserve"> </v>
      </c>
      <c r="AB73" s="14" t="str">
        <f t="shared" si="22"/>
        <v xml:space="preserve"> </v>
      </c>
      <c r="AC73" t="str">
        <f t="shared" si="23"/>
        <v xml:space="preserve"> </v>
      </c>
      <c r="AD73" t="str">
        <f t="shared" si="24"/>
        <v xml:space="preserve"> </v>
      </c>
      <c r="AE73" s="14" t="str">
        <f t="shared" si="25"/>
        <v xml:space="preserve"> </v>
      </c>
      <c r="AF73" t="str">
        <f t="shared" si="26"/>
        <v xml:space="preserve"> </v>
      </c>
      <c r="AG73" t="str">
        <f t="shared" si="27"/>
        <v xml:space="preserve"> </v>
      </c>
      <c r="AH73" s="14" t="str">
        <f t="shared" si="28"/>
        <v xml:space="preserve"> </v>
      </c>
      <c r="AI73" s="11" t="str">
        <f t="shared" si="29"/>
        <v xml:space="preserve"> </v>
      </c>
      <c r="AJ73" s="17" t="str">
        <f t="shared" si="30"/>
        <v xml:space="preserve"> </v>
      </c>
      <c r="AL73" s="5"/>
      <c r="AM73" s="5"/>
      <c r="AN73" s="5"/>
      <c r="AO73" s="5"/>
      <c r="AP73" s="5"/>
      <c r="AQ73" s="5"/>
      <c r="AR73" s="5"/>
      <c r="AS73" s="5"/>
      <c r="AT73" s="5"/>
      <c r="AU73" s="5"/>
      <c r="AV73" s="5"/>
      <c r="AW73" s="25"/>
      <c r="AX73" s="25"/>
      <c r="AY73" s="14"/>
      <c r="AZ73" s="14"/>
    </row>
    <row r="74" spans="1:52" s="16" customFormat="1" ht="15" customHeight="1" x14ac:dyDescent="0.2">
      <c r="A74" s="9"/>
      <c r="B74" s="9"/>
      <c r="C74" s="9"/>
      <c r="D74" s="9"/>
      <c r="E74" s="10"/>
      <c r="F74" s="10"/>
      <c r="G74" s="10"/>
      <c r="H74"/>
      <c r="I74" s="10"/>
      <c r="J74"/>
      <c r="K74" s="10"/>
      <c r="L74"/>
      <c r="M74" s="10"/>
      <c r="N74" s="10"/>
      <c r="O74" s="10"/>
      <c r="P74"/>
      <c r="Q74"/>
      <c r="R74"/>
      <c r="S74"/>
      <c r="T74"/>
      <c r="U74"/>
      <c r="V74" t="str">
        <f t="shared" si="16"/>
        <v xml:space="preserve"> </v>
      </c>
      <c r="W74" s="14" t="str">
        <f t="shared" si="17"/>
        <v xml:space="preserve"> </v>
      </c>
      <c r="X74" t="str">
        <f t="shared" si="18"/>
        <v xml:space="preserve"> </v>
      </c>
      <c r="Y74" t="str">
        <f t="shared" si="19"/>
        <v xml:space="preserve"> </v>
      </c>
      <c r="Z74" s="14" t="str">
        <f t="shared" si="20"/>
        <v xml:space="preserve"> </v>
      </c>
      <c r="AA74" s="14" t="str">
        <f t="shared" si="21"/>
        <v xml:space="preserve"> </v>
      </c>
      <c r="AB74" s="14" t="str">
        <f t="shared" si="22"/>
        <v xml:space="preserve"> </v>
      </c>
      <c r="AC74" t="str">
        <f t="shared" si="23"/>
        <v xml:space="preserve"> </v>
      </c>
      <c r="AD74" t="str">
        <f t="shared" si="24"/>
        <v xml:space="preserve"> </v>
      </c>
      <c r="AE74" s="14" t="str">
        <f t="shared" si="25"/>
        <v xml:space="preserve"> </v>
      </c>
      <c r="AF74" t="str">
        <f t="shared" si="26"/>
        <v xml:space="preserve"> </v>
      </c>
      <c r="AG74" t="str">
        <f t="shared" si="27"/>
        <v xml:space="preserve"> </v>
      </c>
      <c r="AH74" s="14" t="str">
        <f t="shared" si="28"/>
        <v xml:space="preserve"> </v>
      </c>
      <c r="AI74" s="11" t="str">
        <f t="shared" si="29"/>
        <v xml:space="preserve"> </v>
      </c>
      <c r="AJ74" s="17" t="str">
        <f t="shared" si="30"/>
        <v xml:space="preserve"> </v>
      </c>
      <c r="AL74" s="5"/>
      <c r="AM74" s="5"/>
      <c r="AN74" s="5"/>
      <c r="AO74" s="5"/>
      <c r="AP74" s="5"/>
      <c r="AQ74" s="5"/>
      <c r="AR74" s="5"/>
      <c r="AS74" s="5"/>
      <c r="AT74" s="5"/>
      <c r="AU74" s="5"/>
      <c r="AV74" s="5"/>
      <c r="AW74" s="25"/>
      <c r="AX74" s="25"/>
      <c r="AY74" s="14"/>
      <c r="AZ74" s="14"/>
    </row>
    <row r="75" spans="1:52" x14ac:dyDescent="0.2">
      <c r="A75" s="9"/>
      <c r="B75" s="9"/>
      <c r="C75" s="9"/>
      <c r="D75" s="9"/>
      <c r="E75" s="10"/>
      <c r="F75" s="10"/>
      <c r="G75" s="10"/>
      <c r="I75" s="10"/>
      <c r="K75" s="10"/>
      <c r="M75" s="10"/>
      <c r="N75" s="10"/>
      <c r="O75" s="10"/>
      <c r="V75" t="str">
        <f t="shared" si="16"/>
        <v xml:space="preserve"> </v>
      </c>
      <c r="W75" s="14" t="str">
        <f t="shared" si="17"/>
        <v xml:space="preserve"> </v>
      </c>
      <c r="X75" t="str">
        <f t="shared" si="18"/>
        <v xml:space="preserve"> </v>
      </c>
      <c r="Y75" t="str">
        <f t="shared" si="19"/>
        <v xml:space="preserve"> </v>
      </c>
      <c r="Z75" s="14" t="str">
        <f t="shared" si="20"/>
        <v xml:space="preserve"> </v>
      </c>
      <c r="AA75" s="14" t="str">
        <f t="shared" si="21"/>
        <v xml:space="preserve"> </v>
      </c>
      <c r="AB75" s="14" t="str">
        <f t="shared" si="22"/>
        <v xml:space="preserve"> </v>
      </c>
      <c r="AC75" t="str">
        <f t="shared" si="23"/>
        <v xml:space="preserve"> </v>
      </c>
      <c r="AD75" t="str">
        <f t="shared" si="24"/>
        <v xml:space="preserve"> </v>
      </c>
      <c r="AE75" s="14" t="str">
        <f t="shared" si="25"/>
        <v xml:space="preserve"> </v>
      </c>
      <c r="AF75" t="str">
        <f t="shared" si="26"/>
        <v xml:space="preserve"> </v>
      </c>
      <c r="AG75" t="str">
        <f t="shared" si="27"/>
        <v xml:space="preserve"> </v>
      </c>
      <c r="AH75" s="14" t="str">
        <f t="shared" si="28"/>
        <v xml:space="preserve"> </v>
      </c>
      <c r="AI75" s="11" t="str">
        <f t="shared" si="29"/>
        <v xml:space="preserve"> </v>
      </c>
      <c r="AJ75" s="17" t="str">
        <f t="shared" si="30"/>
        <v xml:space="preserve"> </v>
      </c>
      <c r="AL75" s="5"/>
      <c r="AM75" s="5"/>
      <c r="AN75" s="5"/>
      <c r="AO75" s="5"/>
      <c r="AP75" s="5"/>
      <c r="AQ75" s="5"/>
      <c r="AR75" s="5"/>
      <c r="AS75" s="5"/>
      <c r="AT75" s="5"/>
      <c r="AU75" s="5"/>
      <c r="AV75" s="5"/>
      <c r="AW75" s="25"/>
      <c r="AX75" s="25"/>
      <c r="AY75" s="14"/>
      <c r="AZ75" s="14"/>
    </row>
    <row r="76" spans="1:52" x14ac:dyDescent="0.2">
      <c r="A76" s="9"/>
      <c r="B76" s="9"/>
      <c r="C76" s="9"/>
      <c r="D76" s="9"/>
      <c r="E76" s="10"/>
      <c r="F76" s="10"/>
      <c r="G76" s="10"/>
      <c r="I76" s="10"/>
      <c r="K76" s="10"/>
      <c r="M76" s="10"/>
      <c r="N76" s="10"/>
      <c r="O76" s="10"/>
      <c r="V76" t="str">
        <f t="shared" si="16"/>
        <v xml:space="preserve"> </v>
      </c>
      <c r="W76" s="14" t="str">
        <f t="shared" si="17"/>
        <v xml:space="preserve"> </v>
      </c>
      <c r="X76" t="str">
        <f t="shared" si="18"/>
        <v xml:space="preserve"> </v>
      </c>
      <c r="Y76" t="str">
        <f t="shared" si="19"/>
        <v xml:space="preserve"> </v>
      </c>
      <c r="Z76" s="14" t="str">
        <f t="shared" si="20"/>
        <v xml:space="preserve"> </v>
      </c>
      <c r="AA76" s="14" t="str">
        <f t="shared" si="21"/>
        <v xml:space="preserve"> </v>
      </c>
      <c r="AB76" s="14" t="str">
        <f t="shared" si="22"/>
        <v xml:space="preserve"> </v>
      </c>
      <c r="AC76" t="str">
        <f t="shared" si="23"/>
        <v xml:space="preserve"> </v>
      </c>
      <c r="AD76" t="str">
        <f t="shared" si="24"/>
        <v xml:space="preserve"> </v>
      </c>
      <c r="AE76" s="14" t="str">
        <f t="shared" si="25"/>
        <v xml:space="preserve"> </v>
      </c>
      <c r="AF76" t="str">
        <f t="shared" si="26"/>
        <v xml:space="preserve"> </v>
      </c>
      <c r="AG76" t="str">
        <f t="shared" si="27"/>
        <v xml:space="preserve"> </v>
      </c>
      <c r="AH76" s="14" t="str">
        <f t="shared" si="28"/>
        <v xml:space="preserve"> </v>
      </c>
      <c r="AI76" s="11" t="str">
        <f t="shared" si="29"/>
        <v xml:space="preserve"> </v>
      </c>
      <c r="AJ76" s="17" t="str">
        <f t="shared" si="30"/>
        <v xml:space="preserve"> </v>
      </c>
      <c r="AL76" s="5"/>
      <c r="AM76" s="5"/>
      <c r="AN76" s="5"/>
      <c r="AO76" s="5"/>
      <c r="AP76" s="5"/>
      <c r="AQ76" s="5"/>
      <c r="AR76" s="5"/>
      <c r="AS76" s="5"/>
      <c r="AT76" s="5"/>
      <c r="AU76" s="5"/>
      <c r="AV76" s="5"/>
      <c r="AW76" s="25"/>
      <c r="AX76" s="25"/>
      <c r="AY76" s="14"/>
      <c r="AZ76" s="14"/>
    </row>
    <row r="77" spans="1:52" x14ac:dyDescent="0.2">
      <c r="A77" s="9"/>
      <c r="B77" s="9"/>
      <c r="C77" s="9"/>
      <c r="D77" s="9"/>
      <c r="E77" s="10"/>
      <c r="F77" s="10"/>
      <c r="G77" s="10"/>
      <c r="I77" s="10"/>
      <c r="K77" s="10"/>
      <c r="M77" s="10"/>
      <c r="N77" s="10"/>
      <c r="O77" s="10"/>
      <c r="V77" t="str">
        <f t="shared" si="16"/>
        <v xml:space="preserve"> </v>
      </c>
      <c r="W77" s="14" t="str">
        <f t="shared" si="17"/>
        <v xml:space="preserve"> </v>
      </c>
      <c r="X77" t="str">
        <f t="shared" si="18"/>
        <v xml:space="preserve"> </v>
      </c>
      <c r="Y77" t="str">
        <f t="shared" si="19"/>
        <v xml:space="preserve"> </v>
      </c>
      <c r="Z77" s="14" t="str">
        <f t="shared" si="20"/>
        <v xml:space="preserve"> </v>
      </c>
      <c r="AA77" s="14" t="str">
        <f t="shared" si="21"/>
        <v xml:space="preserve"> </v>
      </c>
      <c r="AB77" s="14" t="str">
        <f t="shared" si="22"/>
        <v xml:space="preserve"> </v>
      </c>
      <c r="AC77" t="str">
        <f t="shared" si="23"/>
        <v xml:space="preserve"> </v>
      </c>
      <c r="AD77" t="str">
        <f t="shared" si="24"/>
        <v xml:space="preserve"> </v>
      </c>
      <c r="AE77" s="14" t="str">
        <f t="shared" si="25"/>
        <v xml:space="preserve"> </v>
      </c>
      <c r="AF77" t="str">
        <f t="shared" si="26"/>
        <v xml:space="preserve"> </v>
      </c>
      <c r="AG77" t="str">
        <f t="shared" si="27"/>
        <v xml:space="preserve"> </v>
      </c>
      <c r="AH77" s="14" t="str">
        <f t="shared" si="28"/>
        <v xml:space="preserve"> </v>
      </c>
      <c r="AI77" s="11" t="str">
        <f t="shared" si="29"/>
        <v xml:space="preserve"> </v>
      </c>
      <c r="AJ77" s="17" t="str">
        <f t="shared" si="30"/>
        <v xml:space="preserve"> </v>
      </c>
      <c r="AL77" s="5"/>
      <c r="AM77" s="5"/>
      <c r="AN77" s="5"/>
      <c r="AO77" s="5"/>
      <c r="AP77" s="5"/>
      <c r="AQ77" s="5"/>
      <c r="AR77" s="5"/>
      <c r="AS77" s="5"/>
      <c r="AT77" s="5"/>
      <c r="AU77" s="5"/>
      <c r="AV77" s="5"/>
      <c r="AW77" s="25"/>
      <c r="AX77" s="25"/>
      <c r="AY77" s="14"/>
      <c r="AZ77" s="14"/>
    </row>
    <row r="78" spans="1:52" x14ac:dyDescent="0.2">
      <c r="A78" s="9"/>
      <c r="B78" s="9"/>
      <c r="C78" s="9"/>
      <c r="D78" s="9"/>
      <c r="E78" s="10"/>
      <c r="F78" s="10"/>
      <c r="G78" s="10"/>
      <c r="I78" s="10"/>
      <c r="K78" s="10"/>
      <c r="M78" s="10"/>
      <c r="N78" s="10"/>
      <c r="O78" s="10"/>
      <c r="V78" t="str">
        <f t="shared" si="16"/>
        <v xml:space="preserve"> </v>
      </c>
      <c r="W78" s="14" t="str">
        <f t="shared" si="17"/>
        <v xml:space="preserve"> </v>
      </c>
      <c r="X78" t="str">
        <f t="shared" si="18"/>
        <v xml:space="preserve"> </v>
      </c>
      <c r="Y78" t="str">
        <f t="shared" si="19"/>
        <v xml:space="preserve"> </v>
      </c>
      <c r="Z78" s="14" t="str">
        <f t="shared" si="20"/>
        <v xml:space="preserve"> </v>
      </c>
      <c r="AA78" s="14" t="str">
        <f t="shared" si="21"/>
        <v xml:space="preserve"> </v>
      </c>
      <c r="AB78" s="14" t="str">
        <f t="shared" si="22"/>
        <v xml:space="preserve"> </v>
      </c>
      <c r="AC78" t="str">
        <f t="shared" si="23"/>
        <v xml:space="preserve"> </v>
      </c>
      <c r="AD78" t="str">
        <f t="shared" si="24"/>
        <v xml:space="preserve"> </v>
      </c>
      <c r="AE78" s="14" t="str">
        <f t="shared" si="25"/>
        <v xml:space="preserve"> </v>
      </c>
      <c r="AF78" t="str">
        <f t="shared" si="26"/>
        <v xml:space="preserve"> </v>
      </c>
      <c r="AG78" t="str">
        <f t="shared" si="27"/>
        <v xml:space="preserve"> </v>
      </c>
      <c r="AH78" s="14" t="str">
        <f t="shared" si="28"/>
        <v xml:space="preserve"> </v>
      </c>
      <c r="AI78" s="11" t="str">
        <f t="shared" si="29"/>
        <v xml:space="preserve"> </v>
      </c>
      <c r="AJ78" s="17" t="str">
        <f t="shared" si="30"/>
        <v xml:space="preserve"> </v>
      </c>
      <c r="AL78" s="5"/>
      <c r="AM78" s="5"/>
      <c r="AN78" s="5"/>
      <c r="AO78" s="5"/>
      <c r="AP78" s="5"/>
      <c r="AQ78" s="5"/>
      <c r="AR78" s="5"/>
      <c r="AS78" s="5"/>
      <c r="AT78" s="5"/>
      <c r="AU78" s="5"/>
      <c r="AV78" s="5"/>
      <c r="AW78" s="25"/>
      <c r="AX78" s="25"/>
      <c r="AY78" s="14"/>
      <c r="AZ78" s="14"/>
    </row>
    <row r="79" spans="1:52" x14ac:dyDescent="0.2">
      <c r="A79" s="9"/>
      <c r="B79" s="9"/>
      <c r="C79" s="9"/>
      <c r="D79" s="9"/>
      <c r="E79" s="10"/>
      <c r="F79" s="10"/>
      <c r="G79" s="10"/>
      <c r="I79" s="10"/>
      <c r="K79" s="10"/>
      <c r="M79" s="10"/>
      <c r="N79" s="10"/>
      <c r="O79" s="10"/>
      <c r="V79" t="str">
        <f t="shared" si="16"/>
        <v xml:space="preserve"> </v>
      </c>
      <c r="W79" s="14" t="str">
        <f t="shared" si="17"/>
        <v xml:space="preserve"> </v>
      </c>
      <c r="X79" t="str">
        <f t="shared" si="18"/>
        <v xml:space="preserve"> </v>
      </c>
      <c r="Y79" t="str">
        <f t="shared" si="19"/>
        <v xml:space="preserve"> </v>
      </c>
      <c r="Z79" s="14" t="str">
        <f t="shared" si="20"/>
        <v xml:space="preserve"> </v>
      </c>
      <c r="AA79" s="14" t="str">
        <f t="shared" si="21"/>
        <v xml:space="preserve"> </v>
      </c>
      <c r="AB79" s="14" t="str">
        <f t="shared" si="22"/>
        <v xml:space="preserve"> </v>
      </c>
      <c r="AC79" t="str">
        <f t="shared" si="23"/>
        <v xml:space="preserve"> </v>
      </c>
      <c r="AD79" t="str">
        <f t="shared" si="24"/>
        <v xml:space="preserve"> </v>
      </c>
      <c r="AE79" s="14" t="str">
        <f t="shared" si="25"/>
        <v xml:space="preserve"> </v>
      </c>
      <c r="AF79" t="str">
        <f t="shared" si="26"/>
        <v xml:space="preserve"> </v>
      </c>
      <c r="AG79" t="str">
        <f t="shared" si="27"/>
        <v xml:space="preserve"> </v>
      </c>
      <c r="AH79" s="14" t="str">
        <f t="shared" si="28"/>
        <v xml:space="preserve"> </v>
      </c>
      <c r="AI79" s="11" t="str">
        <f t="shared" si="29"/>
        <v xml:space="preserve"> </v>
      </c>
      <c r="AJ79" s="17" t="str">
        <f t="shared" si="30"/>
        <v xml:space="preserve"> </v>
      </c>
      <c r="AL79" s="5"/>
      <c r="AM79" s="5"/>
      <c r="AN79" s="5"/>
      <c r="AO79" s="5"/>
      <c r="AP79" s="5"/>
      <c r="AQ79" s="5"/>
      <c r="AR79" s="5"/>
      <c r="AS79" s="5"/>
      <c r="AT79" s="5"/>
      <c r="AU79" s="5"/>
      <c r="AV79" s="5"/>
      <c r="AW79" s="25"/>
      <c r="AX79" s="25"/>
      <c r="AY79" s="14"/>
      <c r="AZ79" s="14"/>
    </row>
    <row r="80" spans="1:52" x14ac:dyDescent="0.2">
      <c r="A80" s="9"/>
      <c r="B80" s="9"/>
      <c r="C80" s="9"/>
      <c r="D80" s="9"/>
      <c r="E80" s="10"/>
      <c r="F80" s="10"/>
      <c r="G80" s="10"/>
      <c r="I80" s="10"/>
      <c r="K80" s="10"/>
      <c r="M80" s="10"/>
      <c r="N80" s="10"/>
      <c r="O80" s="10"/>
      <c r="V80" t="str">
        <f t="shared" si="16"/>
        <v xml:space="preserve"> </v>
      </c>
      <c r="W80" s="14" t="str">
        <f t="shared" si="17"/>
        <v xml:space="preserve"> </v>
      </c>
      <c r="X80" t="str">
        <f t="shared" si="18"/>
        <v xml:space="preserve"> </v>
      </c>
      <c r="Y80" t="str">
        <f t="shared" si="19"/>
        <v xml:space="preserve"> </v>
      </c>
      <c r="Z80" s="14" t="str">
        <f t="shared" si="20"/>
        <v xml:space="preserve"> </v>
      </c>
      <c r="AA80" s="14" t="str">
        <f t="shared" si="21"/>
        <v xml:space="preserve"> </v>
      </c>
      <c r="AB80" s="14" t="str">
        <f t="shared" si="22"/>
        <v xml:space="preserve"> </v>
      </c>
      <c r="AC80" t="str">
        <f t="shared" si="23"/>
        <v xml:space="preserve"> </v>
      </c>
      <c r="AD80" t="str">
        <f t="shared" si="24"/>
        <v xml:space="preserve"> </v>
      </c>
      <c r="AE80" s="14" t="str">
        <f t="shared" si="25"/>
        <v xml:space="preserve"> </v>
      </c>
      <c r="AF80" t="str">
        <f t="shared" si="26"/>
        <v xml:space="preserve"> </v>
      </c>
      <c r="AG80" t="str">
        <f t="shared" si="27"/>
        <v xml:space="preserve"> </v>
      </c>
      <c r="AH80" s="14" t="str">
        <f t="shared" si="28"/>
        <v xml:space="preserve"> </v>
      </c>
      <c r="AI80" s="11" t="str">
        <f t="shared" si="29"/>
        <v xml:space="preserve"> </v>
      </c>
      <c r="AJ80" s="17" t="str">
        <f t="shared" si="30"/>
        <v xml:space="preserve"> </v>
      </c>
      <c r="AL80" s="5"/>
      <c r="AM80" s="5"/>
      <c r="AN80" s="5"/>
      <c r="AO80" s="5"/>
      <c r="AP80" s="5"/>
      <c r="AQ80" s="5"/>
      <c r="AR80" s="5"/>
      <c r="AS80" s="5"/>
      <c r="AT80" s="5"/>
      <c r="AU80" s="5"/>
      <c r="AV80" s="5"/>
      <c r="AW80" s="25"/>
      <c r="AX80" s="25"/>
      <c r="AY80" s="14"/>
      <c r="AZ80" s="14"/>
    </row>
    <row r="81" spans="1:52" x14ac:dyDescent="0.2">
      <c r="A81" s="9"/>
      <c r="B81" s="9"/>
      <c r="C81" s="9"/>
      <c r="D81" s="9"/>
      <c r="E81" s="10"/>
      <c r="F81" s="10"/>
      <c r="G81" s="10"/>
      <c r="I81" s="10"/>
      <c r="K81" s="10"/>
      <c r="M81" s="10"/>
      <c r="N81" s="10"/>
      <c r="O81" s="10"/>
      <c r="V81" t="str">
        <f t="shared" si="16"/>
        <v xml:space="preserve"> </v>
      </c>
      <c r="W81" s="14" t="str">
        <f t="shared" si="17"/>
        <v xml:space="preserve"> </v>
      </c>
      <c r="X81" t="str">
        <f t="shared" si="18"/>
        <v xml:space="preserve"> </v>
      </c>
      <c r="Y81" t="str">
        <f t="shared" si="19"/>
        <v xml:space="preserve"> </v>
      </c>
      <c r="Z81" s="14" t="str">
        <f t="shared" si="20"/>
        <v xml:space="preserve"> </v>
      </c>
      <c r="AA81" s="14" t="str">
        <f t="shared" si="21"/>
        <v xml:space="preserve"> </v>
      </c>
      <c r="AB81" s="14" t="str">
        <f t="shared" si="22"/>
        <v xml:space="preserve"> </v>
      </c>
      <c r="AC81" t="str">
        <f t="shared" si="23"/>
        <v xml:space="preserve"> </v>
      </c>
      <c r="AD81" t="str">
        <f t="shared" si="24"/>
        <v xml:space="preserve"> </v>
      </c>
      <c r="AE81" s="14" t="str">
        <f t="shared" si="25"/>
        <v xml:space="preserve"> </v>
      </c>
      <c r="AF81" t="str">
        <f t="shared" si="26"/>
        <v xml:space="preserve"> </v>
      </c>
      <c r="AG81" t="str">
        <f t="shared" si="27"/>
        <v xml:space="preserve"> </v>
      </c>
      <c r="AH81" s="14" t="str">
        <f t="shared" si="28"/>
        <v xml:space="preserve"> </v>
      </c>
      <c r="AI81" s="11" t="str">
        <f t="shared" si="29"/>
        <v xml:space="preserve"> </v>
      </c>
      <c r="AJ81" s="17" t="str">
        <f t="shared" si="30"/>
        <v xml:space="preserve"> </v>
      </c>
      <c r="AL81" s="5"/>
      <c r="AM81" s="5"/>
      <c r="AN81" s="5"/>
      <c r="AO81" s="5"/>
      <c r="AP81" s="5"/>
      <c r="AQ81" s="5"/>
      <c r="AR81" s="5"/>
      <c r="AS81" s="5"/>
      <c r="AT81" s="5"/>
      <c r="AU81" s="5"/>
      <c r="AV81" s="5"/>
      <c r="AW81" s="25"/>
      <c r="AX81" s="25"/>
      <c r="AY81" s="14"/>
      <c r="AZ81" s="14"/>
    </row>
    <row r="82" spans="1:52" x14ac:dyDescent="0.2">
      <c r="A82" s="9"/>
      <c r="B82" s="9"/>
      <c r="C82" s="9"/>
      <c r="D82" s="9"/>
      <c r="E82" s="10"/>
      <c r="F82" s="10"/>
      <c r="G82" s="10"/>
      <c r="I82" s="10"/>
      <c r="K82" s="10"/>
      <c r="M82" s="10"/>
      <c r="N82" s="10"/>
      <c r="O82" s="10"/>
      <c r="V82" t="str">
        <f t="shared" si="16"/>
        <v xml:space="preserve"> </v>
      </c>
      <c r="W82" s="14" t="str">
        <f t="shared" si="17"/>
        <v xml:space="preserve"> </v>
      </c>
      <c r="X82" t="str">
        <f t="shared" si="18"/>
        <v xml:space="preserve"> </v>
      </c>
      <c r="Y82" t="str">
        <f t="shared" si="19"/>
        <v xml:space="preserve"> </v>
      </c>
      <c r="Z82" s="14" t="str">
        <f t="shared" si="20"/>
        <v xml:space="preserve"> </v>
      </c>
      <c r="AA82" s="14" t="str">
        <f t="shared" si="21"/>
        <v xml:space="preserve"> </v>
      </c>
      <c r="AB82" s="14" t="str">
        <f t="shared" si="22"/>
        <v xml:space="preserve"> </v>
      </c>
      <c r="AC82" t="str">
        <f t="shared" si="23"/>
        <v xml:space="preserve"> </v>
      </c>
      <c r="AD82" t="str">
        <f t="shared" si="24"/>
        <v xml:space="preserve"> </v>
      </c>
      <c r="AE82" s="14" t="str">
        <f t="shared" si="25"/>
        <v xml:space="preserve"> </v>
      </c>
      <c r="AF82" t="str">
        <f t="shared" si="26"/>
        <v xml:space="preserve"> </v>
      </c>
      <c r="AG82" t="str">
        <f t="shared" si="27"/>
        <v xml:space="preserve"> </v>
      </c>
      <c r="AH82" s="14" t="str">
        <f t="shared" si="28"/>
        <v xml:space="preserve"> </v>
      </c>
      <c r="AI82" s="11" t="str">
        <f t="shared" si="29"/>
        <v xml:space="preserve"> </v>
      </c>
      <c r="AJ82" s="17" t="str">
        <f t="shared" si="30"/>
        <v xml:space="preserve"> </v>
      </c>
      <c r="AL82" s="5"/>
      <c r="AM82" s="5"/>
      <c r="AN82" s="5"/>
      <c r="AO82" s="5"/>
      <c r="AP82" s="5"/>
      <c r="AQ82" s="5"/>
      <c r="AR82" s="5"/>
      <c r="AS82" s="5"/>
      <c r="AT82" s="5"/>
      <c r="AU82" s="5"/>
      <c r="AV82" s="5"/>
      <c r="AW82" s="25"/>
      <c r="AX82" s="25"/>
      <c r="AY82" s="14"/>
      <c r="AZ82" s="14"/>
    </row>
    <row r="83" spans="1:52" x14ac:dyDescent="0.2">
      <c r="A83" s="9"/>
      <c r="B83" s="9"/>
      <c r="C83" s="9"/>
      <c r="D83" s="9"/>
      <c r="E83" s="10"/>
      <c r="F83" s="10"/>
      <c r="G83" s="10"/>
      <c r="I83" s="10"/>
      <c r="K83" s="10"/>
      <c r="M83" s="10"/>
      <c r="N83" s="10"/>
      <c r="O83" s="10"/>
      <c r="V83" t="str">
        <f t="shared" si="16"/>
        <v xml:space="preserve"> </v>
      </c>
      <c r="W83" s="14" t="str">
        <f t="shared" si="17"/>
        <v xml:space="preserve"> </v>
      </c>
      <c r="X83" t="str">
        <f t="shared" si="18"/>
        <v xml:space="preserve"> </v>
      </c>
      <c r="Y83" t="str">
        <f t="shared" si="19"/>
        <v xml:space="preserve"> </v>
      </c>
      <c r="Z83" s="14" t="str">
        <f t="shared" si="20"/>
        <v xml:space="preserve"> </v>
      </c>
      <c r="AA83" s="14" t="str">
        <f t="shared" si="21"/>
        <v xml:space="preserve"> </v>
      </c>
      <c r="AB83" s="14" t="str">
        <f t="shared" si="22"/>
        <v xml:space="preserve"> </v>
      </c>
      <c r="AC83" t="str">
        <f t="shared" si="23"/>
        <v xml:space="preserve"> </v>
      </c>
      <c r="AD83" t="str">
        <f t="shared" si="24"/>
        <v xml:space="preserve"> </v>
      </c>
      <c r="AE83" s="14" t="str">
        <f t="shared" si="25"/>
        <v xml:space="preserve"> </v>
      </c>
      <c r="AF83" t="str">
        <f t="shared" si="26"/>
        <v xml:space="preserve"> </v>
      </c>
      <c r="AG83" t="str">
        <f t="shared" si="27"/>
        <v xml:space="preserve"> </v>
      </c>
      <c r="AH83" s="14" t="str">
        <f t="shared" si="28"/>
        <v xml:space="preserve"> </v>
      </c>
      <c r="AI83" s="11" t="str">
        <f t="shared" si="29"/>
        <v xml:space="preserve"> </v>
      </c>
      <c r="AJ83" s="17" t="str">
        <f t="shared" si="30"/>
        <v xml:space="preserve"> </v>
      </c>
      <c r="AL83" s="5"/>
      <c r="AM83" s="5"/>
      <c r="AN83" s="5"/>
      <c r="AO83" s="5"/>
      <c r="AP83" s="5"/>
      <c r="AQ83" s="5"/>
      <c r="AR83" s="5"/>
      <c r="AS83" s="5"/>
      <c r="AT83" s="5"/>
      <c r="AU83" s="5"/>
      <c r="AV83" s="5"/>
      <c r="AW83" s="25"/>
      <c r="AX83" s="25"/>
      <c r="AY83" s="14"/>
      <c r="AZ83" s="14"/>
    </row>
    <row r="84" spans="1:52" x14ac:dyDescent="0.2">
      <c r="A84" s="9"/>
      <c r="B84" s="9"/>
      <c r="C84" s="9"/>
      <c r="D84" s="9"/>
      <c r="E84" s="10"/>
      <c r="F84" s="10"/>
      <c r="G84" s="10"/>
      <c r="I84" s="10"/>
      <c r="K84" s="10"/>
      <c r="M84" s="10"/>
      <c r="N84" s="10"/>
      <c r="O84" s="10"/>
      <c r="V84" t="str">
        <f t="shared" si="16"/>
        <v xml:space="preserve"> </v>
      </c>
      <c r="W84" s="14" t="str">
        <f t="shared" si="17"/>
        <v xml:space="preserve"> </v>
      </c>
      <c r="X84" t="str">
        <f t="shared" si="18"/>
        <v xml:space="preserve"> </v>
      </c>
      <c r="Y84" t="str">
        <f t="shared" si="19"/>
        <v xml:space="preserve"> </v>
      </c>
      <c r="Z84" s="14" t="str">
        <f t="shared" si="20"/>
        <v xml:space="preserve"> </v>
      </c>
      <c r="AA84" s="14" t="str">
        <f t="shared" si="21"/>
        <v xml:space="preserve"> </v>
      </c>
      <c r="AB84" s="14" t="str">
        <f t="shared" si="22"/>
        <v xml:space="preserve"> </v>
      </c>
      <c r="AC84" t="str">
        <f t="shared" si="23"/>
        <v xml:space="preserve"> </v>
      </c>
      <c r="AD84" t="str">
        <f t="shared" si="24"/>
        <v xml:space="preserve"> </v>
      </c>
      <c r="AE84" s="14" t="str">
        <f t="shared" si="25"/>
        <v xml:space="preserve"> </v>
      </c>
      <c r="AF84" t="str">
        <f t="shared" si="26"/>
        <v xml:space="preserve"> </v>
      </c>
      <c r="AG84" t="str">
        <f t="shared" si="27"/>
        <v xml:space="preserve"> </v>
      </c>
      <c r="AH84" s="14" t="str">
        <f t="shared" si="28"/>
        <v xml:space="preserve"> </v>
      </c>
      <c r="AI84" s="11" t="str">
        <f t="shared" si="29"/>
        <v xml:space="preserve"> </v>
      </c>
      <c r="AJ84" s="17" t="str">
        <f t="shared" si="30"/>
        <v xml:space="preserve"> </v>
      </c>
      <c r="AL84" s="5"/>
      <c r="AM84" s="5"/>
      <c r="AN84" s="5"/>
      <c r="AO84" s="5"/>
      <c r="AP84" s="5"/>
      <c r="AQ84" s="5"/>
      <c r="AR84" s="5"/>
      <c r="AS84" s="5"/>
      <c r="AT84" s="5"/>
      <c r="AU84" s="5"/>
      <c r="AV84" s="5"/>
      <c r="AW84" s="25"/>
      <c r="AX84" s="25"/>
      <c r="AY84" s="14"/>
      <c r="AZ84" s="14"/>
    </row>
    <row r="85" spans="1:52" x14ac:dyDescent="0.2">
      <c r="A85" s="9"/>
      <c r="B85" s="9"/>
      <c r="C85" s="9"/>
      <c r="D85" s="9"/>
      <c r="E85" s="10"/>
      <c r="F85" s="10"/>
      <c r="G85" s="10"/>
      <c r="I85" s="10"/>
      <c r="K85" s="10"/>
      <c r="M85" s="10"/>
      <c r="N85" s="10"/>
      <c r="O85" s="10"/>
      <c r="V85" t="str">
        <f t="shared" si="16"/>
        <v xml:space="preserve"> </v>
      </c>
      <c r="W85" s="14" t="str">
        <f t="shared" si="17"/>
        <v xml:space="preserve"> </v>
      </c>
      <c r="X85" t="str">
        <f t="shared" si="18"/>
        <v xml:space="preserve"> </v>
      </c>
      <c r="Y85" t="str">
        <f t="shared" si="19"/>
        <v xml:space="preserve"> </v>
      </c>
      <c r="Z85" s="14" t="str">
        <f t="shared" si="20"/>
        <v xml:space="preserve"> </v>
      </c>
      <c r="AA85" s="14" t="str">
        <f t="shared" si="21"/>
        <v xml:space="preserve"> </v>
      </c>
      <c r="AB85" s="14" t="str">
        <f t="shared" si="22"/>
        <v xml:space="preserve"> </v>
      </c>
      <c r="AC85" t="str">
        <f t="shared" si="23"/>
        <v xml:space="preserve"> </v>
      </c>
      <c r="AD85" t="str">
        <f t="shared" si="24"/>
        <v xml:space="preserve"> </v>
      </c>
      <c r="AE85" s="14" t="str">
        <f t="shared" si="25"/>
        <v xml:space="preserve"> </v>
      </c>
      <c r="AF85" t="str">
        <f t="shared" si="26"/>
        <v xml:space="preserve"> </v>
      </c>
      <c r="AG85" t="str">
        <f t="shared" si="27"/>
        <v xml:space="preserve"> </v>
      </c>
      <c r="AH85" s="14" t="str">
        <f t="shared" si="28"/>
        <v xml:space="preserve"> </v>
      </c>
      <c r="AI85" s="11" t="str">
        <f t="shared" si="29"/>
        <v xml:space="preserve"> </v>
      </c>
      <c r="AJ85" s="17" t="str">
        <f t="shared" si="30"/>
        <v xml:space="preserve"> </v>
      </c>
      <c r="AL85" s="5"/>
      <c r="AM85" s="5"/>
      <c r="AN85" s="5"/>
      <c r="AO85" s="5"/>
      <c r="AP85" s="5"/>
      <c r="AQ85" s="5"/>
      <c r="AR85" s="5"/>
      <c r="AS85" s="5"/>
      <c r="AT85" s="5"/>
      <c r="AU85" s="5"/>
      <c r="AV85" s="5"/>
      <c r="AW85" s="25"/>
      <c r="AX85" s="25"/>
      <c r="AY85" s="14"/>
      <c r="AZ85" s="14"/>
    </row>
    <row r="86" spans="1:52" x14ac:dyDescent="0.2">
      <c r="A86" s="9"/>
      <c r="B86" s="9"/>
      <c r="C86" s="9"/>
      <c r="D86" s="9"/>
      <c r="E86" s="10"/>
      <c r="F86" s="10"/>
      <c r="G86" s="10"/>
      <c r="I86" s="10"/>
      <c r="K86" s="10"/>
      <c r="M86" s="10"/>
      <c r="N86" s="10"/>
      <c r="O86" s="10"/>
      <c r="V86" t="str">
        <f t="shared" si="16"/>
        <v xml:space="preserve"> </v>
      </c>
      <c r="W86" s="14" t="str">
        <f t="shared" si="17"/>
        <v xml:space="preserve"> </v>
      </c>
      <c r="X86" t="str">
        <f t="shared" si="18"/>
        <v xml:space="preserve"> </v>
      </c>
      <c r="Y86" t="str">
        <f t="shared" si="19"/>
        <v xml:space="preserve"> </v>
      </c>
      <c r="Z86" s="14" t="str">
        <f t="shared" si="20"/>
        <v xml:space="preserve"> </v>
      </c>
      <c r="AA86" s="14" t="str">
        <f t="shared" si="21"/>
        <v xml:space="preserve"> </v>
      </c>
      <c r="AB86" s="14" t="str">
        <f t="shared" si="22"/>
        <v xml:space="preserve"> </v>
      </c>
      <c r="AC86" t="str">
        <f t="shared" si="23"/>
        <v xml:space="preserve"> </v>
      </c>
      <c r="AD86" t="str">
        <f t="shared" si="24"/>
        <v xml:space="preserve"> </v>
      </c>
      <c r="AE86" s="14" t="str">
        <f t="shared" si="25"/>
        <v xml:space="preserve"> </v>
      </c>
      <c r="AF86" t="str">
        <f t="shared" si="26"/>
        <v xml:space="preserve"> </v>
      </c>
      <c r="AG86" t="str">
        <f t="shared" si="27"/>
        <v xml:space="preserve"> </v>
      </c>
      <c r="AH86" s="14" t="str">
        <f t="shared" si="28"/>
        <v xml:space="preserve"> </v>
      </c>
      <c r="AI86" s="11" t="str">
        <f t="shared" si="29"/>
        <v xml:space="preserve"> </v>
      </c>
      <c r="AJ86" s="17" t="str">
        <f t="shared" si="30"/>
        <v xml:space="preserve"> </v>
      </c>
      <c r="AL86" s="5"/>
      <c r="AM86" s="5"/>
      <c r="AN86" s="5"/>
      <c r="AO86" s="5"/>
      <c r="AP86" s="5"/>
      <c r="AQ86" s="5"/>
      <c r="AR86" s="5"/>
      <c r="AS86" s="5"/>
      <c r="AT86" s="5"/>
      <c r="AU86" s="5"/>
      <c r="AV86" s="5"/>
      <c r="AW86" s="25"/>
      <c r="AX86" s="25"/>
      <c r="AY86" s="14"/>
      <c r="AZ86" s="14"/>
    </row>
    <row r="87" spans="1:52" x14ac:dyDescent="0.2">
      <c r="A87" s="9"/>
      <c r="B87" s="9"/>
      <c r="C87" s="9"/>
      <c r="D87" s="9"/>
      <c r="E87" s="10"/>
      <c r="F87" s="10"/>
      <c r="G87" s="10"/>
      <c r="I87" s="10"/>
      <c r="K87" s="10"/>
      <c r="M87" s="10"/>
      <c r="N87" s="10"/>
      <c r="O87" s="10"/>
      <c r="V87" t="str">
        <f t="shared" si="16"/>
        <v xml:space="preserve"> </v>
      </c>
      <c r="W87" s="14" t="str">
        <f t="shared" si="17"/>
        <v xml:space="preserve"> </v>
      </c>
      <c r="X87" t="str">
        <f t="shared" si="18"/>
        <v xml:space="preserve"> </v>
      </c>
      <c r="Y87" t="str">
        <f t="shared" si="19"/>
        <v xml:space="preserve"> </v>
      </c>
      <c r="Z87" s="14" t="str">
        <f t="shared" si="20"/>
        <v xml:space="preserve"> </v>
      </c>
      <c r="AA87" s="14" t="str">
        <f t="shared" si="21"/>
        <v xml:space="preserve"> </v>
      </c>
      <c r="AB87" s="14" t="str">
        <f t="shared" si="22"/>
        <v xml:space="preserve"> </v>
      </c>
      <c r="AC87" t="str">
        <f t="shared" si="23"/>
        <v xml:space="preserve"> </v>
      </c>
      <c r="AD87" t="str">
        <f t="shared" si="24"/>
        <v xml:space="preserve"> </v>
      </c>
      <c r="AE87" s="14" t="str">
        <f t="shared" si="25"/>
        <v xml:space="preserve"> </v>
      </c>
      <c r="AF87" t="str">
        <f t="shared" si="26"/>
        <v xml:space="preserve"> </v>
      </c>
      <c r="AG87" t="str">
        <f t="shared" si="27"/>
        <v xml:space="preserve"> </v>
      </c>
      <c r="AH87" s="14" t="str">
        <f t="shared" si="28"/>
        <v xml:space="preserve"> </v>
      </c>
      <c r="AI87" s="11" t="str">
        <f t="shared" si="29"/>
        <v xml:space="preserve"> </v>
      </c>
      <c r="AJ87" s="17" t="str">
        <f t="shared" si="30"/>
        <v xml:space="preserve"> </v>
      </c>
      <c r="AL87" s="5"/>
      <c r="AM87" s="5"/>
      <c r="AN87" s="5"/>
      <c r="AO87" s="5"/>
      <c r="AP87" s="5"/>
      <c r="AQ87" s="5"/>
      <c r="AR87" s="5"/>
      <c r="AS87" s="5"/>
      <c r="AT87" s="5"/>
      <c r="AU87" s="5"/>
      <c r="AV87" s="5"/>
      <c r="AW87" s="25"/>
      <c r="AX87" s="25"/>
      <c r="AY87" s="14"/>
      <c r="AZ87" s="14"/>
    </row>
    <row r="88" spans="1:52" x14ac:dyDescent="0.2">
      <c r="A88" s="9"/>
      <c r="B88" s="9"/>
      <c r="C88" s="9"/>
      <c r="D88" s="9"/>
      <c r="E88" s="10"/>
      <c r="F88" s="10"/>
      <c r="G88" s="10"/>
      <c r="I88" s="10"/>
      <c r="K88" s="10"/>
      <c r="M88" s="10"/>
      <c r="N88" s="10"/>
      <c r="O88" s="10"/>
      <c r="V88" t="str">
        <f t="shared" si="16"/>
        <v xml:space="preserve"> </v>
      </c>
      <c r="W88" s="14" t="str">
        <f t="shared" si="17"/>
        <v xml:space="preserve"> </v>
      </c>
      <c r="X88" t="str">
        <f t="shared" si="18"/>
        <v xml:space="preserve"> </v>
      </c>
      <c r="Y88" t="str">
        <f t="shared" si="19"/>
        <v xml:space="preserve"> </v>
      </c>
      <c r="Z88" s="14" t="str">
        <f t="shared" si="20"/>
        <v xml:space="preserve"> </v>
      </c>
      <c r="AA88" s="14" t="str">
        <f t="shared" si="21"/>
        <v xml:space="preserve"> </v>
      </c>
      <c r="AB88" s="14" t="str">
        <f t="shared" si="22"/>
        <v xml:space="preserve"> </v>
      </c>
      <c r="AC88" t="str">
        <f t="shared" si="23"/>
        <v xml:space="preserve"> </v>
      </c>
      <c r="AD88" t="str">
        <f t="shared" si="24"/>
        <v xml:space="preserve"> </v>
      </c>
      <c r="AE88" s="14" t="str">
        <f t="shared" si="25"/>
        <v xml:space="preserve"> </v>
      </c>
      <c r="AF88" t="str">
        <f t="shared" si="26"/>
        <v xml:space="preserve"> </v>
      </c>
      <c r="AG88" t="str">
        <f t="shared" si="27"/>
        <v xml:space="preserve"> </v>
      </c>
      <c r="AH88" s="14" t="str">
        <f t="shared" si="28"/>
        <v xml:space="preserve"> </v>
      </c>
      <c r="AI88" s="11" t="str">
        <f t="shared" si="29"/>
        <v xml:space="preserve"> </v>
      </c>
      <c r="AJ88" s="17" t="str">
        <f t="shared" si="30"/>
        <v xml:space="preserve"> </v>
      </c>
      <c r="AL88" s="5"/>
      <c r="AM88" s="5"/>
      <c r="AN88" s="5"/>
      <c r="AO88" s="5"/>
      <c r="AP88" s="5"/>
      <c r="AQ88" s="5"/>
      <c r="AR88" s="5"/>
      <c r="AS88" s="5"/>
      <c r="AT88" s="5"/>
      <c r="AU88" s="5"/>
      <c r="AV88" s="5"/>
      <c r="AW88" s="25"/>
      <c r="AX88" s="25"/>
      <c r="AY88" s="14"/>
      <c r="AZ88" s="14"/>
    </row>
    <row r="89" spans="1:52" x14ac:dyDescent="0.2">
      <c r="A89" s="9"/>
      <c r="B89" s="9"/>
      <c r="C89" s="9"/>
      <c r="D89" s="9"/>
      <c r="E89" s="10"/>
      <c r="F89" s="10"/>
      <c r="G89" s="10"/>
      <c r="I89" s="10"/>
      <c r="K89" s="10"/>
      <c r="M89" s="10"/>
      <c r="N89" s="10"/>
      <c r="O89" s="10"/>
      <c r="V89" t="str">
        <f t="shared" si="16"/>
        <v xml:space="preserve"> </v>
      </c>
      <c r="W89" s="14" t="str">
        <f t="shared" si="17"/>
        <v xml:space="preserve"> </v>
      </c>
      <c r="X89" t="str">
        <f t="shared" si="18"/>
        <v xml:space="preserve"> </v>
      </c>
      <c r="Y89" t="str">
        <f t="shared" si="19"/>
        <v xml:space="preserve"> </v>
      </c>
      <c r="Z89" s="14" t="str">
        <f t="shared" si="20"/>
        <v xml:space="preserve"> </v>
      </c>
      <c r="AA89" s="14" t="str">
        <f t="shared" si="21"/>
        <v xml:space="preserve"> </v>
      </c>
      <c r="AB89" s="14" t="str">
        <f t="shared" si="22"/>
        <v xml:space="preserve"> </v>
      </c>
      <c r="AC89" t="str">
        <f t="shared" si="23"/>
        <v xml:space="preserve"> </v>
      </c>
      <c r="AD89" t="str">
        <f t="shared" si="24"/>
        <v xml:space="preserve"> </v>
      </c>
      <c r="AE89" s="14" t="str">
        <f t="shared" si="25"/>
        <v xml:space="preserve"> </v>
      </c>
      <c r="AF89" t="str">
        <f t="shared" si="26"/>
        <v xml:space="preserve"> </v>
      </c>
      <c r="AG89" t="str">
        <f t="shared" si="27"/>
        <v xml:space="preserve"> </v>
      </c>
      <c r="AH89" s="14" t="str">
        <f t="shared" si="28"/>
        <v xml:space="preserve"> </v>
      </c>
      <c r="AI89" s="11" t="str">
        <f t="shared" si="29"/>
        <v xml:space="preserve"> </v>
      </c>
      <c r="AJ89" s="17" t="str">
        <f t="shared" si="30"/>
        <v xml:space="preserve"> </v>
      </c>
      <c r="AL89" s="5"/>
      <c r="AM89" s="5"/>
      <c r="AN89" s="5"/>
      <c r="AO89" s="5"/>
      <c r="AP89" s="5"/>
      <c r="AQ89" s="5"/>
      <c r="AR89" s="5"/>
      <c r="AS89" s="5"/>
      <c r="AT89" s="5"/>
      <c r="AU89" s="5"/>
      <c r="AV89" s="5"/>
      <c r="AW89" s="25"/>
      <c r="AX89" s="25"/>
      <c r="AY89" s="14"/>
      <c r="AZ89" s="14"/>
    </row>
    <row r="90" spans="1:52" x14ac:dyDescent="0.2">
      <c r="A90" s="9"/>
      <c r="B90" s="9"/>
      <c r="C90" s="9"/>
      <c r="D90" s="9"/>
      <c r="E90" s="10"/>
      <c r="F90" s="10"/>
      <c r="G90" s="10"/>
      <c r="I90" s="10"/>
      <c r="K90" s="10"/>
      <c r="M90" s="10"/>
      <c r="N90" s="10"/>
      <c r="O90" s="10"/>
      <c r="V90" t="str">
        <f t="shared" si="16"/>
        <v xml:space="preserve"> </v>
      </c>
      <c r="W90" s="14" t="str">
        <f t="shared" si="17"/>
        <v xml:space="preserve"> </v>
      </c>
      <c r="X90" t="str">
        <f t="shared" si="18"/>
        <v xml:space="preserve"> </v>
      </c>
      <c r="Y90" t="str">
        <f t="shared" si="19"/>
        <v xml:space="preserve"> </v>
      </c>
      <c r="Z90" s="14" t="str">
        <f t="shared" si="20"/>
        <v xml:space="preserve"> </v>
      </c>
      <c r="AA90" s="14" t="str">
        <f t="shared" si="21"/>
        <v xml:space="preserve"> </v>
      </c>
      <c r="AB90" s="14" t="str">
        <f t="shared" si="22"/>
        <v xml:space="preserve"> </v>
      </c>
      <c r="AC90" t="str">
        <f t="shared" si="23"/>
        <v xml:space="preserve"> </v>
      </c>
      <c r="AD90" t="str">
        <f t="shared" si="24"/>
        <v xml:space="preserve"> </v>
      </c>
      <c r="AE90" s="14" t="str">
        <f t="shared" si="25"/>
        <v xml:space="preserve"> </v>
      </c>
      <c r="AF90" t="str">
        <f t="shared" si="26"/>
        <v xml:space="preserve"> </v>
      </c>
      <c r="AG90" t="str">
        <f t="shared" si="27"/>
        <v xml:space="preserve"> </v>
      </c>
      <c r="AH90" s="14" t="str">
        <f t="shared" si="28"/>
        <v xml:space="preserve"> </v>
      </c>
      <c r="AI90" s="11" t="str">
        <f t="shared" si="29"/>
        <v xml:space="preserve"> </v>
      </c>
      <c r="AJ90" s="17" t="str">
        <f t="shared" si="30"/>
        <v xml:space="preserve"> </v>
      </c>
      <c r="AL90" s="5"/>
      <c r="AM90" s="5"/>
      <c r="AN90" s="5"/>
      <c r="AO90" s="5"/>
      <c r="AP90" s="5"/>
      <c r="AQ90" s="5"/>
      <c r="AR90" s="5"/>
      <c r="AS90" s="5"/>
      <c r="AT90" s="5"/>
      <c r="AU90" s="5"/>
      <c r="AV90" s="5"/>
      <c r="AW90" s="25"/>
      <c r="AX90" s="25"/>
      <c r="AY90" s="14"/>
      <c r="AZ90" s="14"/>
    </row>
    <row r="91" spans="1:52" x14ac:dyDescent="0.2">
      <c r="A91" s="9"/>
      <c r="B91" s="9"/>
      <c r="C91" s="9"/>
      <c r="D91" s="9"/>
      <c r="E91" s="10"/>
      <c r="F91" s="10"/>
      <c r="G91" s="10"/>
      <c r="I91" s="10"/>
      <c r="K91" s="10"/>
      <c r="M91" s="10"/>
      <c r="N91" s="10"/>
      <c r="O91" s="10"/>
      <c r="V91" t="str">
        <f t="shared" si="16"/>
        <v xml:space="preserve"> </v>
      </c>
      <c r="W91" s="14" t="str">
        <f t="shared" si="17"/>
        <v xml:space="preserve"> </v>
      </c>
      <c r="X91" t="str">
        <f t="shared" si="18"/>
        <v xml:space="preserve"> </v>
      </c>
      <c r="Y91" t="str">
        <f t="shared" si="19"/>
        <v xml:space="preserve"> </v>
      </c>
      <c r="Z91" s="14" t="str">
        <f t="shared" si="20"/>
        <v xml:space="preserve"> </v>
      </c>
      <c r="AA91" s="14" t="str">
        <f t="shared" si="21"/>
        <v xml:space="preserve"> </v>
      </c>
      <c r="AB91" s="14" t="str">
        <f t="shared" si="22"/>
        <v xml:space="preserve"> </v>
      </c>
      <c r="AC91" t="str">
        <f t="shared" si="23"/>
        <v xml:space="preserve"> </v>
      </c>
      <c r="AD91" t="str">
        <f t="shared" si="24"/>
        <v xml:space="preserve"> </v>
      </c>
      <c r="AE91" s="14" t="str">
        <f t="shared" si="25"/>
        <v xml:space="preserve"> </v>
      </c>
      <c r="AF91" t="str">
        <f t="shared" si="26"/>
        <v xml:space="preserve"> </v>
      </c>
      <c r="AG91" t="str">
        <f t="shared" si="27"/>
        <v xml:space="preserve"> </v>
      </c>
      <c r="AH91" s="14" t="str">
        <f t="shared" si="28"/>
        <v xml:space="preserve"> </v>
      </c>
      <c r="AI91" s="11" t="str">
        <f t="shared" si="29"/>
        <v xml:space="preserve"> </v>
      </c>
      <c r="AJ91" s="17" t="str">
        <f t="shared" si="30"/>
        <v xml:space="preserve"> </v>
      </c>
      <c r="AL91" s="5"/>
      <c r="AM91" s="5"/>
      <c r="AN91" s="5"/>
      <c r="AO91" s="5"/>
      <c r="AP91" s="5"/>
      <c r="AQ91" s="5"/>
      <c r="AR91" s="5"/>
      <c r="AS91" s="5"/>
      <c r="AT91" s="5"/>
      <c r="AU91" s="5"/>
      <c r="AV91" s="5"/>
      <c r="AW91" s="25"/>
      <c r="AX91" s="25"/>
      <c r="AY91" s="14"/>
      <c r="AZ91" s="14"/>
    </row>
    <row r="92" spans="1:52" x14ac:dyDescent="0.2">
      <c r="A92" s="9"/>
      <c r="B92" s="9"/>
      <c r="C92" s="9"/>
      <c r="D92" s="9"/>
      <c r="E92" s="10"/>
      <c r="F92" s="10"/>
      <c r="G92" s="10"/>
      <c r="I92" s="10"/>
      <c r="K92" s="10"/>
      <c r="M92" s="10"/>
      <c r="N92" s="10"/>
      <c r="O92" s="10"/>
      <c r="V92" t="str">
        <f t="shared" si="16"/>
        <v xml:space="preserve"> </v>
      </c>
      <c r="W92" s="14" t="str">
        <f t="shared" si="17"/>
        <v xml:space="preserve"> </v>
      </c>
      <c r="X92" t="str">
        <f t="shared" si="18"/>
        <v xml:space="preserve"> </v>
      </c>
      <c r="Y92" t="str">
        <f t="shared" si="19"/>
        <v xml:space="preserve"> </v>
      </c>
      <c r="Z92" s="14" t="str">
        <f t="shared" si="20"/>
        <v xml:space="preserve"> </v>
      </c>
      <c r="AA92" s="14" t="str">
        <f t="shared" si="21"/>
        <v xml:space="preserve"> </v>
      </c>
      <c r="AB92" s="14" t="str">
        <f t="shared" si="22"/>
        <v xml:space="preserve"> </v>
      </c>
      <c r="AC92" t="str">
        <f t="shared" si="23"/>
        <v xml:space="preserve"> </v>
      </c>
      <c r="AD92" t="str">
        <f t="shared" si="24"/>
        <v xml:space="preserve"> </v>
      </c>
      <c r="AE92" s="14" t="str">
        <f t="shared" si="25"/>
        <v xml:space="preserve"> </v>
      </c>
      <c r="AF92" t="str">
        <f t="shared" si="26"/>
        <v xml:space="preserve"> </v>
      </c>
      <c r="AG92" t="str">
        <f t="shared" si="27"/>
        <v xml:space="preserve"> </v>
      </c>
      <c r="AH92" s="14" t="str">
        <f t="shared" si="28"/>
        <v xml:space="preserve"> </v>
      </c>
      <c r="AI92" s="11" t="str">
        <f t="shared" si="29"/>
        <v xml:space="preserve"> </v>
      </c>
      <c r="AJ92" s="17" t="str">
        <f t="shared" si="30"/>
        <v xml:space="preserve"> </v>
      </c>
      <c r="AL92" s="5"/>
      <c r="AM92" s="5"/>
      <c r="AN92" s="5"/>
      <c r="AO92" s="5"/>
      <c r="AP92" s="5"/>
      <c r="AQ92" s="5"/>
      <c r="AR92" s="5"/>
      <c r="AS92" s="5"/>
      <c r="AT92" s="5"/>
      <c r="AU92" s="5"/>
      <c r="AV92" s="5"/>
      <c r="AW92" s="25"/>
      <c r="AX92" s="25"/>
      <c r="AY92" s="14"/>
      <c r="AZ92" s="14"/>
    </row>
    <row r="93" spans="1:52" x14ac:dyDescent="0.2">
      <c r="A93" s="9"/>
      <c r="B93" s="9"/>
      <c r="C93" s="9"/>
      <c r="D93" s="9"/>
      <c r="E93" s="10"/>
      <c r="F93" s="10"/>
      <c r="G93" s="10"/>
      <c r="I93" s="10"/>
      <c r="K93" s="10"/>
      <c r="M93" s="10"/>
      <c r="N93" s="10"/>
      <c r="O93" s="10"/>
      <c r="V93" t="str">
        <f t="shared" si="16"/>
        <v xml:space="preserve"> </v>
      </c>
      <c r="W93" s="14" t="str">
        <f t="shared" si="17"/>
        <v xml:space="preserve"> </v>
      </c>
      <c r="X93" t="str">
        <f t="shared" si="18"/>
        <v xml:space="preserve"> </v>
      </c>
      <c r="Y93" t="str">
        <f t="shared" si="19"/>
        <v xml:space="preserve"> </v>
      </c>
      <c r="Z93" s="14" t="str">
        <f t="shared" si="20"/>
        <v xml:space="preserve"> </v>
      </c>
      <c r="AA93" s="14" t="str">
        <f t="shared" si="21"/>
        <v xml:space="preserve"> </v>
      </c>
      <c r="AB93" s="14" t="str">
        <f t="shared" si="22"/>
        <v xml:space="preserve"> </v>
      </c>
      <c r="AC93" t="str">
        <f t="shared" si="23"/>
        <v xml:space="preserve"> </v>
      </c>
      <c r="AD93" t="str">
        <f t="shared" si="24"/>
        <v xml:space="preserve"> </v>
      </c>
      <c r="AE93" s="14" t="str">
        <f t="shared" si="25"/>
        <v xml:space="preserve"> </v>
      </c>
      <c r="AF93" t="str">
        <f t="shared" si="26"/>
        <v xml:space="preserve"> </v>
      </c>
      <c r="AG93" t="str">
        <f t="shared" si="27"/>
        <v xml:space="preserve"> </v>
      </c>
      <c r="AH93" s="14" t="str">
        <f t="shared" si="28"/>
        <v xml:space="preserve"> </v>
      </c>
      <c r="AI93" s="11" t="str">
        <f t="shared" si="29"/>
        <v xml:space="preserve"> </v>
      </c>
      <c r="AJ93" s="17" t="str">
        <f t="shared" si="30"/>
        <v xml:space="preserve"> </v>
      </c>
      <c r="AL93" s="5"/>
      <c r="AM93" s="5"/>
      <c r="AN93" s="5"/>
      <c r="AO93" s="5"/>
      <c r="AP93" s="5"/>
      <c r="AQ93" s="5"/>
      <c r="AR93" s="5"/>
      <c r="AS93" s="5"/>
      <c r="AT93" s="5"/>
      <c r="AU93" s="5"/>
      <c r="AV93" s="5"/>
      <c r="AW93" s="25"/>
      <c r="AX93" s="25"/>
      <c r="AY93" s="14"/>
      <c r="AZ93" s="14"/>
    </row>
    <row r="94" spans="1:52" x14ac:dyDescent="0.2">
      <c r="A94" s="9"/>
      <c r="B94" s="9"/>
      <c r="C94" s="9"/>
      <c r="D94" s="9"/>
      <c r="E94" s="10"/>
      <c r="F94" s="10"/>
      <c r="G94" s="10"/>
      <c r="I94" s="10"/>
      <c r="K94" s="10"/>
      <c r="M94" s="10"/>
      <c r="N94" s="10"/>
      <c r="O94" s="10"/>
      <c r="V94" t="str">
        <f t="shared" si="16"/>
        <v xml:space="preserve"> </v>
      </c>
      <c r="W94" s="14" t="str">
        <f t="shared" si="17"/>
        <v xml:space="preserve"> </v>
      </c>
      <c r="X94" t="str">
        <f t="shared" si="18"/>
        <v xml:space="preserve"> </v>
      </c>
      <c r="Y94" t="str">
        <f t="shared" si="19"/>
        <v xml:space="preserve"> </v>
      </c>
      <c r="Z94" s="14" t="str">
        <f t="shared" si="20"/>
        <v xml:space="preserve"> </v>
      </c>
      <c r="AA94" s="14" t="str">
        <f t="shared" si="21"/>
        <v xml:space="preserve"> </v>
      </c>
      <c r="AB94" s="14" t="str">
        <f t="shared" si="22"/>
        <v xml:space="preserve"> </v>
      </c>
      <c r="AC94" t="str">
        <f t="shared" si="23"/>
        <v xml:space="preserve"> </v>
      </c>
      <c r="AD94" t="str">
        <f t="shared" si="24"/>
        <v xml:space="preserve"> </v>
      </c>
      <c r="AE94" s="14" t="str">
        <f t="shared" si="25"/>
        <v xml:space="preserve"> </v>
      </c>
      <c r="AF94" t="str">
        <f t="shared" si="26"/>
        <v xml:space="preserve"> </v>
      </c>
      <c r="AG94" t="str">
        <f t="shared" si="27"/>
        <v xml:space="preserve"> </v>
      </c>
      <c r="AH94" s="14" t="str">
        <f t="shared" si="28"/>
        <v xml:space="preserve"> </v>
      </c>
      <c r="AI94" s="11" t="str">
        <f t="shared" si="29"/>
        <v xml:space="preserve"> </v>
      </c>
      <c r="AJ94" s="17" t="str">
        <f t="shared" si="30"/>
        <v xml:space="preserve"> </v>
      </c>
      <c r="AW94" s="14"/>
      <c r="AX94" s="14"/>
      <c r="AY94" s="14"/>
      <c r="AZ94" s="14"/>
    </row>
    <row r="95" spans="1:52" x14ac:dyDescent="0.2">
      <c r="A95" s="9"/>
      <c r="B95" s="9"/>
      <c r="C95" s="9"/>
      <c r="D95" s="9"/>
      <c r="E95" s="10"/>
      <c r="F95" s="10"/>
      <c r="G95" s="10"/>
      <c r="I95" s="10"/>
      <c r="K95" s="10"/>
      <c r="M95" s="10"/>
      <c r="N95" s="10"/>
      <c r="O95" s="10"/>
      <c r="V95" t="str">
        <f t="shared" si="16"/>
        <v xml:space="preserve"> </v>
      </c>
      <c r="W95" s="14" t="str">
        <f t="shared" si="17"/>
        <v xml:space="preserve"> </v>
      </c>
      <c r="X95" t="str">
        <f t="shared" si="18"/>
        <v xml:space="preserve"> </v>
      </c>
      <c r="Y95" t="str">
        <f t="shared" si="19"/>
        <v xml:space="preserve"> </v>
      </c>
      <c r="Z95" s="14" t="str">
        <f t="shared" si="20"/>
        <v xml:space="preserve"> </v>
      </c>
      <c r="AA95" s="14" t="str">
        <f t="shared" si="21"/>
        <v xml:space="preserve"> </v>
      </c>
      <c r="AB95" s="14" t="str">
        <f t="shared" si="22"/>
        <v xml:space="preserve"> </v>
      </c>
      <c r="AC95" t="str">
        <f t="shared" si="23"/>
        <v xml:space="preserve"> </v>
      </c>
      <c r="AD95" t="str">
        <f t="shared" si="24"/>
        <v xml:space="preserve"> </v>
      </c>
      <c r="AE95" s="14" t="str">
        <f t="shared" si="25"/>
        <v xml:space="preserve"> </v>
      </c>
      <c r="AF95" t="str">
        <f t="shared" si="26"/>
        <v xml:space="preserve"> </v>
      </c>
      <c r="AG95" t="str">
        <f t="shared" si="27"/>
        <v xml:space="preserve"> </v>
      </c>
      <c r="AH95" s="14" t="str">
        <f t="shared" si="28"/>
        <v xml:space="preserve"> </v>
      </c>
      <c r="AI95" s="11" t="str">
        <f t="shared" si="29"/>
        <v xml:space="preserve"> </v>
      </c>
      <c r="AJ95" s="17" t="str">
        <f t="shared" si="30"/>
        <v xml:space="preserve"> </v>
      </c>
      <c r="AW95" s="14"/>
      <c r="AX95" s="14"/>
      <c r="AY95" s="14"/>
      <c r="AZ95" s="14"/>
    </row>
    <row r="96" spans="1:52" x14ac:dyDescent="0.2">
      <c r="A96" s="9"/>
      <c r="B96" s="9"/>
      <c r="C96" s="9"/>
      <c r="D96" s="9"/>
      <c r="E96" s="10"/>
      <c r="F96" s="10"/>
      <c r="G96" s="10"/>
      <c r="I96" s="10"/>
      <c r="K96" s="10"/>
      <c r="M96" s="10"/>
      <c r="N96" s="10"/>
      <c r="O96" s="10"/>
      <c r="V96" t="str">
        <f t="shared" si="16"/>
        <v xml:space="preserve"> </v>
      </c>
      <c r="W96" s="14" t="str">
        <f t="shared" si="17"/>
        <v xml:space="preserve"> </v>
      </c>
      <c r="X96" t="str">
        <f t="shared" si="18"/>
        <v xml:space="preserve"> </v>
      </c>
      <c r="Y96" t="str">
        <f t="shared" si="19"/>
        <v xml:space="preserve"> </v>
      </c>
      <c r="Z96" s="14" t="str">
        <f t="shared" si="20"/>
        <v xml:space="preserve"> </v>
      </c>
      <c r="AA96" s="14" t="str">
        <f t="shared" si="21"/>
        <v xml:space="preserve"> </v>
      </c>
      <c r="AB96" s="14" t="str">
        <f t="shared" si="22"/>
        <v xml:space="preserve"> </v>
      </c>
      <c r="AC96" t="str">
        <f t="shared" si="23"/>
        <v xml:space="preserve"> </v>
      </c>
      <c r="AD96" t="str">
        <f t="shared" si="24"/>
        <v xml:space="preserve"> </v>
      </c>
      <c r="AE96" s="14" t="str">
        <f t="shared" si="25"/>
        <v xml:space="preserve"> </v>
      </c>
      <c r="AF96" t="str">
        <f t="shared" si="26"/>
        <v xml:space="preserve"> </v>
      </c>
      <c r="AG96" t="str">
        <f t="shared" si="27"/>
        <v xml:space="preserve"> </v>
      </c>
      <c r="AH96" s="14" t="str">
        <f t="shared" si="28"/>
        <v xml:space="preserve"> </v>
      </c>
      <c r="AI96" s="11" t="str">
        <f t="shared" si="29"/>
        <v xml:space="preserve"> </v>
      </c>
      <c r="AJ96" s="17" t="str">
        <f t="shared" si="30"/>
        <v xml:space="preserve"> </v>
      </c>
      <c r="AW96" s="14"/>
      <c r="AX96" s="14"/>
      <c r="AY96" s="14"/>
      <c r="AZ96" s="14"/>
    </row>
    <row r="97" spans="1:52" x14ac:dyDescent="0.2">
      <c r="A97" s="9"/>
      <c r="B97" s="9"/>
      <c r="C97" s="9"/>
      <c r="D97" s="9"/>
      <c r="E97" s="10"/>
      <c r="F97" s="10"/>
      <c r="G97" s="10"/>
      <c r="I97" s="10"/>
      <c r="K97" s="10"/>
      <c r="M97" s="10"/>
      <c r="N97" s="10"/>
      <c r="O97" s="10"/>
      <c r="V97" t="str">
        <f t="shared" si="16"/>
        <v xml:space="preserve"> </v>
      </c>
      <c r="W97" s="14" t="str">
        <f t="shared" si="17"/>
        <v xml:space="preserve"> </v>
      </c>
      <c r="X97" t="str">
        <f t="shared" si="18"/>
        <v xml:space="preserve"> </v>
      </c>
      <c r="Y97" t="str">
        <f t="shared" si="19"/>
        <v xml:space="preserve"> </v>
      </c>
      <c r="Z97" s="14" t="str">
        <f t="shared" si="20"/>
        <v xml:space="preserve"> </v>
      </c>
      <c r="AA97" s="14" t="str">
        <f t="shared" si="21"/>
        <v xml:space="preserve"> </v>
      </c>
      <c r="AB97" s="14" t="str">
        <f t="shared" si="22"/>
        <v xml:space="preserve"> </v>
      </c>
      <c r="AC97" t="str">
        <f t="shared" si="23"/>
        <v xml:space="preserve"> </v>
      </c>
      <c r="AD97" t="str">
        <f t="shared" si="24"/>
        <v xml:space="preserve"> </v>
      </c>
      <c r="AE97" s="14" t="str">
        <f t="shared" si="25"/>
        <v xml:space="preserve"> </v>
      </c>
      <c r="AF97" t="str">
        <f t="shared" si="26"/>
        <v xml:space="preserve"> </v>
      </c>
      <c r="AG97" t="str">
        <f t="shared" si="27"/>
        <v xml:space="preserve"> </v>
      </c>
      <c r="AH97" s="14" t="str">
        <f t="shared" si="28"/>
        <v xml:space="preserve"> </v>
      </c>
      <c r="AI97" s="11" t="str">
        <f t="shared" si="29"/>
        <v xml:space="preserve"> </v>
      </c>
      <c r="AJ97" s="17" t="str">
        <f t="shared" si="30"/>
        <v xml:space="preserve"> </v>
      </c>
      <c r="AW97" s="14"/>
      <c r="AX97" s="14"/>
      <c r="AY97" s="14"/>
      <c r="AZ97" s="14"/>
    </row>
    <row r="98" spans="1:52" x14ac:dyDescent="0.2">
      <c r="A98" s="9"/>
      <c r="B98" s="9"/>
      <c r="C98" s="9"/>
      <c r="D98" s="9"/>
      <c r="E98" s="10"/>
      <c r="F98" s="10"/>
      <c r="G98" s="10"/>
      <c r="I98" s="10"/>
      <c r="K98" s="10"/>
      <c r="M98" s="10"/>
      <c r="N98" s="10"/>
      <c r="O98" s="10"/>
      <c r="V98" t="str">
        <f t="shared" si="16"/>
        <v xml:space="preserve"> </v>
      </c>
      <c r="W98" s="14" t="str">
        <f t="shared" si="17"/>
        <v xml:space="preserve"> </v>
      </c>
      <c r="X98" t="str">
        <f t="shared" si="18"/>
        <v xml:space="preserve"> </v>
      </c>
      <c r="Y98" t="str">
        <f t="shared" si="19"/>
        <v xml:space="preserve"> </v>
      </c>
      <c r="Z98" s="14" t="str">
        <f t="shared" si="20"/>
        <v xml:space="preserve"> </v>
      </c>
      <c r="AA98" s="14" t="str">
        <f t="shared" si="21"/>
        <v xml:space="preserve"> </v>
      </c>
      <c r="AB98" s="14" t="str">
        <f t="shared" si="22"/>
        <v xml:space="preserve"> </v>
      </c>
      <c r="AC98" t="str">
        <f t="shared" si="23"/>
        <v xml:space="preserve"> </v>
      </c>
      <c r="AD98" t="str">
        <f t="shared" si="24"/>
        <v xml:space="preserve"> </v>
      </c>
      <c r="AE98" s="14" t="str">
        <f t="shared" si="25"/>
        <v xml:space="preserve"> </v>
      </c>
      <c r="AF98" t="str">
        <f t="shared" si="26"/>
        <v xml:space="preserve"> </v>
      </c>
      <c r="AG98" t="str">
        <f t="shared" si="27"/>
        <v xml:space="preserve"> </v>
      </c>
      <c r="AH98" s="14" t="str">
        <f t="shared" si="28"/>
        <v xml:space="preserve"> </v>
      </c>
      <c r="AI98" s="11" t="str">
        <f t="shared" si="29"/>
        <v xml:space="preserve"> </v>
      </c>
      <c r="AJ98" s="17" t="str">
        <f t="shared" si="30"/>
        <v xml:space="preserve"> </v>
      </c>
      <c r="AL98" s="16"/>
      <c r="AM98" s="16"/>
      <c r="AN98" s="16"/>
      <c r="AO98" s="16"/>
      <c r="AP98" s="16"/>
      <c r="AQ98" s="16"/>
      <c r="AR98" s="16"/>
      <c r="AS98" s="16"/>
      <c r="AT98" s="16"/>
      <c r="AU98" s="16"/>
      <c r="AV98" s="16"/>
      <c r="AW98" s="15"/>
      <c r="AX98" s="15"/>
      <c r="AY98" s="15"/>
      <c r="AZ98" s="15"/>
    </row>
    <row r="99" spans="1:52" x14ac:dyDescent="0.2">
      <c r="A99" s="9"/>
      <c r="B99" s="9"/>
      <c r="C99" s="9"/>
      <c r="D99" s="9"/>
      <c r="E99" s="10"/>
      <c r="F99" s="10"/>
      <c r="G99" s="10"/>
      <c r="I99" s="10"/>
      <c r="K99" s="10"/>
      <c r="M99" s="10"/>
      <c r="N99" s="10"/>
      <c r="O99" s="10"/>
      <c r="V99" t="str">
        <f t="shared" si="16"/>
        <v xml:space="preserve"> </v>
      </c>
      <c r="W99" s="14" t="str">
        <f t="shared" si="17"/>
        <v xml:space="preserve"> </v>
      </c>
      <c r="X99" t="str">
        <f t="shared" si="18"/>
        <v xml:space="preserve"> </v>
      </c>
      <c r="Y99" t="str">
        <f t="shared" si="19"/>
        <v xml:space="preserve"> </v>
      </c>
      <c r="Z99" s="14" t="str">
        <f t="shared" si="20"/>
        <v xml:space="preserve"> </v>
      </c>
      <c r="AA99" s="14" t="str">
        <f t="shared" si="21"/>
        <v xml:space="preserve"> </v>
      </c>
      <c r="AB99" s="14" t="str">
        <f t="shared" si="22"/>
        <v xml:space="preserve"> </v>
      </c>
      <c r="AC99" t="str">
        <f t="shared" si="23"/>
        <v xml:space="preserve"> </v>
      </c>
      <c r="AD99" t="str">
        <f t="shared" si="24"/>
        <v xml:space="preserve"> </v>
      </c>
      <c r="AE99" s="14" t="str">
        <f t="shared" si="25"/>
        <v xml:space="preserve"> </v>
      </c>
      <c r="AF99" t="str">
        <f t="shared" si="26"/>
        <v xml:space="preserve"> </v>
      </c>
      <c r="AG99" t="str">
        <f t="shared" si="27"/>
        <v xml:space="preserve"> </v>
      </c>
      <c r="AH99" s="14" t="str">
        <f t="shared" si="28"/>
        <v xml:space="preserve"> </v>
      </c>
      <c r="AI99" s="11" t="str">
        <f t="shared" si="29"/>
        <v xml:space="preserve"> </v>
      </c>
      <c r="AJ99" s="17" t="str">
        <f t="shared" si="30"/>
        <v xml:space="preserve"> </v>
      </c>
      <c r="AW99" s="14"/>
      <c r="AX99" s="14"/>
      <c r="AY99" s="14"/>
      <c r="AZ99" s="14"/>
    </row>
    <row r="100" spans="1:52" x14ac:dyDescent="0.2">
      <c r="A100" s="9"/>
      <c r="B100" s="9"/>
      <c r="C100" s="9"/>
      <c r="D100" s="9"/>
      <c r="E100" s="10"/>
      <c r="F100" s="10"/>
      <c r="G100" s="10"/>
      <c r="I100" s="10"/>
      <c r="K100" s="10"/>
      <c r="M100" s="10"/>
      <c r="N100" s="10"/>
      <c r="O100" s="10"/>
      <c r="V100" t="str">
        <f t="shared" si="16"/>
        <v xml:space="preserve"> </v>
      </c>
      <c r="W100" s="14" t="str">
        <f t="shared" si="17"/>
        <v xml:space="preserve"> </v>
      </c>
      <c r="X100" t="str">
        <f t="shared" si="18"/>
        <v xml:space="preserve"> </v>
      </c>
      <c r="Y100" t="str">
        <f t="shared" si="19"/>
        <v xml:space="preserve"> </v>
      </c>
      <c r="Z100" s="14" t="str">
        <f t="shared" si="20"/>
        <v xml:space="preserve"> </v>
      </c>
      <c r="AA100" s="14" t="str">
        <f t="shared" si="21"/>
        <v xml:space="preserve"> </v>
      </c>
      <c r="AB100" s="14" t="str">
        <f t="shared" si="22"/>
        <v xml:space="preserve"> </v>
      </c>
      <c r="AC100" t="str">
        <f t="shared" si="23"/>
        <v xml:space="preserve"> </v>
      </c>
      <c r="AD100" t="str">
        <f t="shared" si="24"/>
        <v xml:space="preserve"> </v>
      </c>
      <c r="AE100" s="14" t="str">
        <f t="shared" si="25"/>
        <v xml:space="preserve"> </v>
      </c>
      <c r="AF100" t="str">
        <f t="shared" si="26"/>
        <v xml:space="preserve"> </v>
      </c>
      <c r="AG100" t="str">
        <f t="shared" si="27"/>
        <v xml:space="preserve"> </v>
      </c>
      <c r="AH100" s="14" t="str">
        <f t="shared" si="28"/>
        <v xml:space="preserve"> </v>
      </c>
      <c r="AI100" s="11" t="str">
        <f t="shared" si="29"/>
        <v xml:space="preserve"> </v>
      </c>
      <c r="AJ100" s="17" t="str">
        <f t="shared" si="30"/>
        <v xml:space="preserve"> </v>
      </c>
      <c r="AW100" s="14"/>
      <c r="AX100" s="14"/>
      <c r="AY100" s="14"/>
      <c r="AZ100" s="14"/>
    </row>
    <row r="101" spans="1:52" x14ac:dyDescent="0.2">
      <c r="A101" s="9"/>
      <c r="B101" s="9"/>
      <c r="C101" s="9"/>
      <c r="D101" s="9"/>
      <c r="E101" s="10"/>
      <c r="F101" s="10"/>
      <c r="G101" s="10"/>
      <c r="I101" s="10"/>
      <c r="K101" s="10"/>
      <c r="M101" s="10"/>
      <c r="N101" s="10"/>
      <c r="O101" s="10"/>
      <c r="V101" t="str">
        <f t="shared" si="16"/>
        <v xml:space="preserve"> </v>
      </c>
      <c r="W101" s="14" t="str">
        <f t="shared" si="17"/>
        <v xml:space="preserve"> </v>
      </c>
      <c r="X101" t="str">
        <f t="shared" si="18"/>
        <v xml:space="preserve"> </v>
      </c>
      <c r="Y101" t="str">
        <f t="shared" si="19"/>
        <v xml:space="preserve"> </v>
      </c>
      <c r="Z101" s="14" t="str">
        <f t="shared" si="20"/>
        <v xml:space="preserve"> </v>
      </c>
      <c r="AA101" s="14" t="str">
        <f t="shared" si="21"/>
        <v xml:space="preserve"> </v>
      </c>
      <c r="AB101" s="14" t="str">
        <f t="shared" si="22"/>
        <v xml:space="preserve"> </v>
      </c>
      <c r="AC101" t="str">
        <f t="shared" si="23"/>
        <v xml:space="preserve"> </v>
      </c>
      <c r="AD101" t="str">
        <f t="shared" si="24"/>
        <v xml:space="preserve"> </v>
      </c>
      <c r="AE101" s="14" t="str">
        <f t="shared" si="25"/>
        <v xml:space="preserve"> </v>
      </c>
      <c r="AF101" t="str">
        <f t="shared" si="26"/>
        <v xml:space="preserve"> </v>
      </c>
      <c r="AG101" t="str">
        <f t="shared" si="27"/>
        <v xml:space="preserve"> </v>
      </c>
      <c r="AH101" s="14" t="str">
        <f t="shared" si="28"/>
        <v xml:space="preserve"> </v>
      </c>
      <c r="AI101" s="11" t="str">
        <f t="shared" si="29"/>
        <v xml:space="preserve"> </v>
      </c>
      <c r="AJ101" s="17" t="str">
        <f t="shared" si="30"/>
        <v xml:space="preserve"> </v>
      </c>
      <c r="AW101" s="14"/>
      <c r="AX101" s="14"/>
      <c r="AY101" s="14"/>
      <c r="AZ101" s="14"/>
    </row>
    <row r="102" spans="1:52" x14ac:dyDescent="0.2">
      <c r="A102" s="9"/>
      <c r="B102" s="9"/>
      <c r="C102" s="9"/>
      <c r="D102" s="9"/>
      <c r="E102" s="10"/>
      <c r="F102" s="10"/>
      <c r="G102" s="10"/>
      <c r="I102" s="10"/>
      <c r="K102" s="10"/>
      <c r="M102" s="10"/>
      <c r="N102" s="10"/>
      <c r="O102" s="10"/>
      <c r="V102" t="str">
        <f t="shared" si="16"/>
        <v xml:space="preserve"> </v>
      </c>
      <c r="W102" s="14" t="str">
        <f t="shared" si="17"/>
        <v xml:space="preserve"> </v>
      </c>
      <c r="X102" t="str">
        <f t="shared" si="18"/>
        <v xml:space="preserve"> </v>
      </c>
      <c r="Y102" t="str">
        <f t="shared" si="19"/>
        <v xml:space="preserve"> </v>
      </c>
      <c r="Z102" s="14" t="str">
        <f t="shared" si="20"/>
        <v xml:space="preserve"> </v>
      </c>
      <c r="AA102" s="14" t="str">
        <f t="shared" si="21"/>
        <v xml:space="preserve"> </v>
      </c>
      <c r="AB102" s="14" t="str">
        <f t="shared" si="22"/>
        <v xml:space="preserve"> </v>
      </c>
      <c r="AC102" t="str">
        <f t="shared" si="23"/>
        <v xml:space="preserve"> </v>
      </c>
      <c r="AD102" t="str">
        <f t="shared" si="24"/>
        <v xml:space="preserve"> </v>
      </c>
      <c r="AE102" s="14" t="str">
        <f t="shared" si="25"/>
        <v xml:space="preserve"> </v>
      </c>
      <c r="AF102" t="str">
        <f t="shared" si="26"/>
        <v xml:space="preserve"> </v>
      </c>
      <c r="AG102" t="str">
        <f t="shared" si="27"/>
        <v xml:space="preserve"> </v>
      </c>
      <c r="AH102" s="14" t="str">
        <f t="shared" si="28"/>
        <v xml:space="preserve"> </v>
      </c>
      <c r="AI102" s="11" t="str">
        <f t="shared" si="29"/>
        <v xml:space="preserve"> </v>
      </c>
      <c r="AJ102" s="17" t="str">
        <f t="shared" si="30"/>
        <v xml:space="preserve"> </v>
      </c>
      <c r="AW102" s="14"/>
      <c r="AX102" s="14"/>
      <c r="AY102" s="14"/>
      <c r="AZ102" s="14"/>
    </row>
    <row r="103" spans="1:52" x14ac:dyDescent="0.2">
      <c r="A103" s="9"/>
      <c r="B103" s="9"/>
      <c r="C103" s="9"/>
      <c r="D103" s="9"/>
      <c r="E103" s="10"/>
      <c r="F103" s="10"/>
      <c r="G103" s="10"/>
      <c r="I103" s="10"/>
      <c r="K103" s="10"/>
      <c r="M103" s="10"/>
      <c r="N103" s="10"/>
      <c r="O103" s="10"/>
      <c r="V103" t="str">
        <f t="shared" si="16"/>
        <v xml:space="preserve"> </v>
      </c>
      <c r="W103" s="14" t="str">
        <f t="shared" si="17"/>
        <v xml:space="preserve"> </v>
      </c>
      <c r="X103" t="str">
        <f t="shared" si="18"/>
        <v xml:space="preserve"> </v>
      </c>
      <c r="Y103" t="str">
        <f t="shared" si="19"/>
        <v xml:space="preserve"> </v>
      </c>
      <c r="Z103" s="14" t="str">
        <f t="shared" si="20"/>
        <v xml:space="preserve"> </v>
      </c>
      <c r="AA103" s="14" t="str">
        <f t="shared" si="21"/>
        <v xml:space="preserve"> </v>
      </c>
      <c r="AB103" s="14" t="str">
        <f t="shared" si="22"/>
        <v xml:space="preserve"> </v>
      </c>
      <c r="AC103" t="str">
        <f t="shared" si="23"/>
        <v xml:space="preserve"> </v>
      </c>
      <c r="AD103" t="str">
        <f t="shared" si="24"/>
        <v xml:space="preserve"> </v>
      </c>
      <c r="AE103" s="14" t="str">
        <f t="shared" si="25"/>
        <v xml:space="preserve"> </v>
      </c>
      <c r="AF103" t="str">
        <f t="shared" si="26"/>
        <v xml:space="preserve"> </v>
      </c>
      <c r="AG103" t="str">
        <f t="shared" si="27"/>
        <v xml:space="preserve"> </v>
      </c>
      <c r="AH103" s="14" t="str">
        <f t="shared" si="28"/>
        <v xml:space="preserve"> </v>
      </c>
      <c r="AI103" s="11" t="str">
        <f t="shared" si="29"/>
        <v xml:space="preserve"> </v>
      </c>
      <c r="AJ103" s="17" t="str">
        <f t="shared" si="30"/>
        <v xml:space="preserve"> </v>
      </c>
      <c r="AW103" s="14"/>
      <c r="AX103" s="14"/>
      <c r="AY103" s="14"/>
      <c r="AZ103" s="14"/>
    </row>
    <row r="104" spans="1:52" x14ac:dyDescent="0.2">
      <c r="A104" s="9"/>
      <c r="B104" s="9"/>
      <c r="C104" s="9"/>
      <c r="D104" s="9"/>
      <c r="E104" s="10"/>
      <c r="F104" s="10"/>
      <c r="G104" s="10"/>
      <c r="I104" s="10"/>
      <c r="K104" s="10"/>
      <c r="M104" s="10"/>
      <c r="N104" s="10"/>
      <c r="O104" s="10"/>
      <c r="V104" t="str">
        <f t="shared" si="16"/>
        <v xml:space="preserve"> </v>
      </c>
      <c r="W104" s="14" t="str">
        <f t="shared" si="17"/>
        <v xml:space="preserve"> </v>
      </c>
      <c r="X104" t="str">
        <f t="shared" si="18"/>
        <v xml:space="preserve"> </v>
      </c>
      <c r="Y104" t="str">
        <f t="shared" si="19"/>
        <v xml:space="preserve"> </v>
      </c>
      <c r="Z104" s="14" t="str">
        <f t="shared" si="20"/>
        <v xml:space="preserve"> </v>
      </c>
      <c r="AA104" s="14" t="str">
        <f t="shared" si="21"/>
        <v xml:space="preserve"> </v>
      </c>
      <c r="AB104" s="14" t="str">
        <f t="shared" si="22"/>
        <v xml:space="preserve"> </v>
      </c>
      <c r="AC104" t="str">
        <f t="shared" si="23"/>
        <v xml:space="preserve"> </v>
      </c>
      <c r="AD104" t="str">
        <f t="shared" si="24"/>
        <v xml:space="preserve"> </v>
      </c>
      <c r="AE104" s="14" t="str">
        <f t="shared" si="25"/>
        <v xml:space="preserve"> </v>
      </c>
      <c r="AF104" t="str">
        <f t="shared" si="26"/>
        <v xml:space="preserve"> </v>
      </c>
      <c r="AG104" t="str">
        <f t="shared" si="27"/>
        <v xml:space="preserve"> </v>
      </c>
      <c r="AH104" s="14" t="str">
        <f t="shared" si="28"/>
        <v xml:space="preserve"> </v>
      </c>
      <c r="AI104" s="11" t="str">
        <f t="shared" si="29"/>
        <v xml:space="preserve"> </v>
      </c>
      <c r="AJ104" s="17" t="str">
        <f t="shared" si="30"/>
        <v xml:space="preserve"> </v>
      </c>
      <c r="AW104" s="14"/>
      <c r="AX104" s="14"/>
      <c r="AY104" s="14"/>
      <c r="AZ104" s="14"/>
    </row>
    <row r="105" spans="1:52" x14ac:dyDescent="0.2">
      <c r="AA105" s="14" t="e">
        <f>_xlfn.AGGREGATE(1, 6,AA58:AA104)</f>
        <v>#DIV/0!</v>
      </c>
      <c r="AB105" s="14" t="e">
        <f>_xlfn.AGGREGATE(1, 6,AB58:AB104)</f>
        <v>#DIV/0!</v>
      </c>
      <c r="AE105" s="14" t="e">
        <f>_xlfn.AGGREGATE(1, 6,AE58:AE104)</f>
        <v>#DIV/0!</v>
      </c>
      <c r="AH105" s="14" t="e">
        <f>_xlfn.AGGREGATE(1, 6,AH58:AH104)</f>
        <v>#DIV/0!</v>
      </c>
      <c r="AJ105" s="14" t="e">
        <f>_xlfn.AGGREGATE(1, 6,AJ58:AJ104)</f>
        <v>#DIV/0!</v>
      </c>
      <c r="AW105" s="14"/>
      <c r="AX105" s="14"/>
      <c r="AY105" s="14"/>
      <c r="AZ105" s="14"/>
    </row>
    <row r="106" spans="1:52" x14ac:dyDescent="0.2">
      <c r="AL106" s="16"/>
      <c r="AM106" s="16"/>
      <c r="AN106" s="16"/>
      <c r="AO106" s="16"/>
      <c r="AP106" s="16"/>
      <c r="AQ106" s="16"/>
      <c r="AR106" s="16"/>
      <c r="AS106" s="16"/>
      <c r="AT106" s="16"/>
      <c r="AU106" s="16"/>
      <c r="AV106" s="16"/>
      <c r="AW106" s="15"/>
      <c r="AX106" s="15"/>
      <c r="AY106" s="15"/>
      <c r="AZ106" s="15"/>
    </row>
    <row r="107" spans="1:52" x14ac:dyDescent="0.2">
      <c r="W107" s="14">
        <v>273.14999999999998</v>
      </c>
      <c r="AW107" s="14"/>
      <c r="AX107" s="14"/>
      <c r="AY107" s="14"/>
      <c r="AZ107" s="14"/>
    </row>
    <row r="108" spans="1:52" ht="32" x14ac:dyDescent="0.2">
      <c r="A108" s="16" t="s">
        <v>195</v>
      </c>
      <c r="B108" s="16" t="s">
        <v>196</v>
      </c>
      <c r="C108" s="16" t="s">
        <v>197</v>
      </c>
      <c r="D108" s="16" t="s">
        <v>198</v>
      </c>
      <c r="E108" s="16" t="s">
        <v>199</v>
      </c>
      <c r="F108" s="16" t="s">
        <v>200</v>
      </c>
      <c r="G108" s="16" t="s">
        <v>201</v>
      </c>
      <c r="H108" s="16" t="s">
        <v>202</v>
      </c>
      <c r="I108" s="16" t="s">
        <v>203</v>
      </c>
      <c r="J108" s="16" t="s">
        <v>204</v>
      </c>
      <c r="K108" s="16" t="s">
        <v>205</v>
      </c>
      <c r="L108" s="16" t="s">
        <v>206</v>
      </c>
      <c r="M108" s="16" t="s">
        <v>207</v>
      </c>
      <c r="N108" s="16" t="s">
        <v>208</v>
      </c>
      <c r="O108" s="16" t="s">
        <v>209</v>
      </c>
      <c r="P108" s="16" t="s">
        <v>210</v>
      </c>
      <c r="Q108" s="16" t="s">
        <v>211</v>
      </c>
      <c r="R108" s="16" t="s">
        <v>7</v>
      </c>
      <c r="S108" s="16" t="s">
        <v>212</v>
      </c>
      <c r="T108" s="16" t="s">
        <v>213</v>
      </c>
      <c r="U108" s="16"/>
      <c r="V108" s="16" t="s">
        <v>32</v>
      </c>
      <c r="W108" s="15" t="s">
        <v>214</v>
      </c>
      <c r="X108" s="16" t="s">
        <v>215</v>
      </c>
      <c r="Y108" s="16" t="s">
        <v>202</v>
      </c>
      <c r="Z108" s="15" t="s">
        <v>216</v>
      </c>
      <c r="AA108" s="15" t="s">
        <v>217</v>
      </c>
      <c r="AB108" s="15" t="s">
        <v>92</v>
      </c>
      <c r="AC108" s="16" t="s">
        <v>218</v>
      </c>
      <c r="AD108" s="16" t="s">
        <v>206</v>
      </c>
      <c r="AE108" s="15" t="s">
        <v>7</v>
      </c>
      <c r="AF108" s="16" t="s">
        <v>219</v>
      </c>
      <c r="AG108" s="16" t="s">
        <v>220</v>
      </c>
      <c r="AH108" s="15" t="s">
        <v>6</v>
      </c>
      <c r="AI108" s="16" t="s">
        <v>210</v>
      </c>
      <c r="AJ108" s="15" t="s">
        <v>8</v>
      </c>
      <c r="AL108" s="14"/>
      <c r="AM108" s="14"/>
      <c r="AN108" s="14"/>
      <c r="AO108" s="14"/>
      <c r="AP108" s="14"/>
      <c r="AQ108" s="14" t="s">
        <v>221</v>
      </c>
      <c r="AR108" s="14"/>
      <c r="AS108" s="14"/>
      <c r="AT108" s="14"/>
      <c r="AU108" s="14"/>
      <c r="AV108" s="14"/>
      <c r="AW108" s="14"/>
      <c r="AX108" s="14"/>
      <c r="AY108" s="14"/>
      <c r="AZ108" s="14"/>
    </row>
    <row r="109" spans="1:52" x14ac:dyDescent="0.2">
      <c r="A109" s="9"/>
      <c r="B109" s="9"/>
      <c r="C109" s="9"/>
      <c r="D109" s="9"/>
      <c r="E109" s="10"/>
      <c r="F109" s="10"/>
      <c r="G109" s="10"/>
      <c r="I109" s="10"/>
      <c r="K109" s="10"/>
      <c r="M109" s="10"/>
      <c r="N109" s="10"/>
      <c r="O109" s="10"/>
      <c r="V109" t="str">
        <f>IF(C109&lt;6," ",IF(C109&lt;=9,E109, IF(C109&gt;=10," ")))</f>
        <v xml:space="preserve"> </v>
      </c>
      <c r="W109" s="14" t="str">
        <f>IF(V109=" ", " ", IF(V109&gt;0, V109+273.15))</f>
        <v xml:space="preserve"> </v>
      </c>
      <c r="X109" t="str">
        <f>IF(C109&lt;6," ",IF(C109&lt;=9,F109, IF(C109&gt;=10," ")))</f>
        <v xml:space="preserve"> </v>
      </c>
      <c r="Y109" t="str">
        <f>IF(C109&lt;6," ",IF(C109&lt;=9,H109, IF(C109&gt;=10," ")))</f>
        <v xml:space="preserve"> </v>
      </c>
      <c r="Z109" s="14" t="str">
        <f>IF(V109=" "," ",IF(V109&gt;0,EXP(-173.4292+249.6339*100/W109+143.3483*LN(+W109/100)-21.8492*W109/100+X109*(-0.033096+0.014259*W109/100-0.0017*(W109/100)^2))*1.4276))</f>
        <v xml:space="preserve"> </v>
      </c>
      <c r="AA109" s="14" t="str">
        <f>IF(V109=" "," ",IF(V109&gt;0,Y109/Z109))</f>
        <v xml:space="preserve"> </v>
      </c>
      <c r="AB109" s="14" t="str">
        <f>IF(C109&lt;6," ",IF(C109&lt;=9,I109, IF(C109&gt;=10," ")))</f>
        <v xml:space="preserve"> </v>
      </c>
      <c r="AC109" t="str">
        <f>IF(C109&lt;6," ",IF(C109&lt;=9,M109, IF(C109&gt;=10," ")))</f>
        <v xml:space="preserve"> </v>
      </c>
      <c r="AD109" t="str">
        <f>IF(C109&lt;6," ",IF(C109&lt;=9,L109, IF(C109&gt;=10," ")))</f>
        <v xml:space="preserve"> </v>
      </c>
      <c r="AE109" s="14" t="str">
        <f>IF(V109=" "," ",IF(V109&gt;0,SUM(AC109:AD109)))</f>
        <v xml:space="preserve"> </v>
      </c>
      <c r="AF109" t="str">
        <f>IF(C109&lt;6," ",IF(C109&lt;=9,J109, IF(C109&gt;=10," ")))</f>
        <v xml:space="preserve"> </v>
      </c>
      <c r="AG109" t="str">
        <f>IF(C109&lt;6," ",IF(C109&lt;=9,K109, IF(C109&gt;=10," ")))</f>
        <v xml:space="preserve"> </v>
      </c>
      <c r="AH109" s="14" t="str">
        <f>IF(V109=" ", " ", IF(V109&gt;0, SUM(AF109:AG109)))</f>
        <v xml:space="preserve"> </v>
      </c>
      <c r="AI109" s="11" t="str">
        <f>IF(C109&lt;6," ",IF(C109&lt;=9,P109, IF(C109&gt;=10," ")))</f>
        <v xml:space="preserve"> </v>
      </c>
      <c r="AJ109" s="17" t="str">
        <f>IF(V109=" ", " ", IF(V109&gt;0, AI109-AE109))</f>
        <v xml:space="preserve"> </v>
      </c>
      <c r="AQ109" s="12"/>
      <c r="AR109" s="22" t="s">
        <v>68</v>
      </c>
      <c r="AS109" s="22" t="s">
        <v>92</v>
      </c>
      <c r="AT109" s="22" t="s">
        <v>7</v>
      </c>
      <c r="AU109" s="22" t="s">
        <v>93</v>
      </c>
      <c r="AV109" s="22" t="s">
        <v>8</v>
      </c>
      <c r="AW109" s="22"/>
      <c r="AX109" s="14"/>
      <c r="AY109" s="14"/>
      <c r="AZ109" s="14"/>
    </row>
    <row r="110" spans="1:52" x14ac:dyDescent="0.2">
      <c r="A110" s="9"/>
      <c r="B110" s="9"/>
      <c r="C110" s="9"/>
      <c r="D110" s="9"/>
      <c r="E110" s="10"/>
      <c r="F110" s="10"/>
      <c r="G110" s="10"/>
      <c r="I110" s="10"/>
      <c r="K110" s="10"/>
      <c r="M110" s="10"/>
      <c r="N110" s="10"/>
      <c r="O110" s="10"/>
      <c r="V110" t="str">
        <f t="shared" ref="V110:V155" si="32">IF(C110&lt;6," ",IF(C110&lt;=9,E110, IF(C110&gt;=10," ")))</f>
        <v xml:space="preserve"> </v>
      </c>
      <c r="W110" s="14" t="str">
        <f t="shared" ref="W110:W155" si="33">IF(V110=" ", " ", IF(V110&gt;0, V110+273.15))</f>
        <v xml:space="preserve"> </v>
      </c>
      <c r="X110" t="str">
        <f t="shared" ref="X110:X155" si="34">IF(C110&lt;6," ",IF(C110&lt;=9,F110, IF(C110&gt;=10," ")))</f>
        <v xml:space="preserve"> </v>
      </c>
      <c r="Y110" t="str">
        <f t="shared" ref="Y110:Y155" si="35">IF(C110&lt;6," ",IF(C110&lt;=9,H110, IF(C110&gt;=10," ")))</f>
        <v xml:space="preserve"> </v>
      </c>
      <c r="Z110" s="14" t="str">
        <f t="shared" ref="Z110:Z155" si="36">IF(V110=" "," ",IF(V110&gt;0,EXP(-173.4292+249.6339*100/W110+143.3483*LN(+W110/100)-21.8492*W110/100+X110*(-0.033096+0.014259*W110/100-0.0017*(W110/100)^2))*1.4276))</f>
        <v xml:space="preserve"> </v>
      </c>
      <c r="AA110" s="14" t="str">
        <f t="shared" ref="AA110:AA155" si="37">IF(V110=" "," ",IF(V110&gt;0,Y110/Z110))</f>
        <v xml:space="preserve"> </v>
      </c>
      <c r="AB110" s="14" t="str">
        <f t="shared" ref="AB110:AB155" si="38">IF(C110&lt;6," ",IF(C110&lt;=9,I110, IF(C110&gt;=10," ")))</f>
        <v xml:space="preserve"> </v>
      </c>
      <c r="AC110" t="str">
        <f t="shared" ref="AC110:AC155" si="39">IF(C110&lt;6," ",IF(C110&lt;=9,M110, IF(C110&gt;=10," ")))</f>
        <v xml:space="preserve"> </v>
      </c>
      <c r="AD110" t="str">
        <f t="shared" ref="AD110:AD155" si="40">IF(C110&lt;6," ",IF(C110&lt;=9,L110, IF(C110&gt;=10," ")))</f>
        <v xml:space="preserve"> </v>
      </c>
      <c r="AE110" s="14" t="str">
        <f t="shared" ref="AE110:AE155" si="41">IF(V110=" "," ",IF(V110&gt;0,SUM(AC110:AD110)))</f>
        <v xml:space="preserve"> </v>
      </c>
      <c r="AF110" t="str">
        <f t="shared" ref="AF110:AF155" si="42">IF(C110&lt;6," ",IF(C110&lt;=9,J110, IF(C110&gt;=10," ")))</f>
        <v xml:space="preserve"> </v>
      </c>
      <c r="AG110" t="str">
        <f t="shared" ref="AG110:AG155" si="43">IF(C110&lt;6," ",IF(C110&lt;=9,K110, IF(C110&gt;=10," ")))</f>
        <v xml:space="preserve"> </v>
      </c>
      <c r="AH110" s="14" t="str">
        <f t="shared" ref="AH110:AH155" si="44">IF(V110=" ", " ", IF(V110&gt;0, SUM(AF110:AG110)))</f>
        <v xml:space="preserve"> </v>
      </c>
      <c r="AI110" s="11" t="str">
        <f t="shared" ref="AI110:AI155" si="45">IF(C110&lt;6," ",IF(C110&lt;=9,P110, IF(C110&gt;=10," ")))</f>
        <v xml:space="preserve"> </v>
      </c>
      <c r="AJ110" s="17" t="str">
        <f t="shared" ref="AJ110:AJ155" si="46">IF(V110=" ", " ", IF(V110&gt;0, AI110-AE110))</f>
        <v xml:space="preserve"> </v>
      </c>
      <c r="AL110" s="14" t="s">
        <v>222</v>
      </c>
      <c r="AQ110" t="s">
        <v>1</v>
      </c>
      <c r="AR110" s="12"/>
      <c r="AS110" s="12"/>
      <c r="AT110" s="12"/>
      <c r="AU110" s="12"/>
      <c r="AV110" s="12"/>
      <c r="AW110" s="14"/>
      <c r="AX110" s="14"/>
      <c r="AY110" s="14"/>
      <c r="AZ110" s="14"/>
    </row>
    <row r="111" spans="1:52" x14ac:dyDescent="0.2">
      <c r="A111" s="9"/>
      <c r="B111" s="9"/>
      <c r="C111" s="9"/>
      <c r="D111" s="9"/>
      <c r="E111" s="10"/>
      <c r="F111" s="10"/>
      <c r="G111" s="10"/>
      <c r="I111" s="10"/>
      <c r="K111" s="10"/>
      <c r="M111" s="10"/>
      <c r="N111" s="10"/>
      <c r="O111" s="10"/>
      <c r="V111" t="str">
        <f t="shared" si="32"/>
        <v xml:space="preserve"> </v>
      </c>
      <c r="W111" s="14" t="str">
        <f t="shared" si="33"/>
        <v xml:space="preserve"> </v>
      </c>
      <c r="X111" t="str">
        <f t="shared" si="34"/>
        <v xml:space="preserve"> </v>
      </c>
      <c r="Y111" t="str">
        <f t="shared" si="35"/>
        <v xml:space="preserve"> </v>
      </c>
      <c r="Z111" s="14" t="str">
        <f t="shared" si="36"/>
        <v xml:space="preserve"> </v>
      </c>
      <c r="AA111" s="14" t="str">
        <f t="shared" si="37"/>
        <v xml:space="preserve"> </v>
      </c>
      <c r="AB111" s="14" t="str">
        <f t="shared" si="38"/>
        <v xml:space="preserve"> </v>
      </c>
      <c r="AC111" t="str">
        <f t="shared" si="39"/>
        <v xml:space="preserve"> </v>
      </c>
      <c r="AD111" t="str">
        <f t="shared" si="40"/>
        <v xml:space="preserve"> </v>
      </c>
      <c r="AE111" s="14" t="str">
        <f t="shared" si="41"/>
        <v xml:space="preserve"> </v>
      </c>
      <c r="AF111" t="str">
        <f t="shared" si="42"/>
        <v xml:space="preserve"> </v>
      </c>
      <c r="AG111" t="str">
        <f t="shared" si="43"/>
        <v xml:space="preserve"> </v>
      </c>
      <c r="AH111" s="14" t="str">
        <f t="shared" si="44"/>
        <v xml:space="preserve"> </v>
      </c>
      <c r="AI111" s="11" t="str">
        <f t="shared" si="45"/>
        <v xml:space="preserve"> </v>
      </c>
      <c r="AJ111" s="17" t="str">
        <f t="shared" si="46"/>
        <v xml:space="preserve"> </v>
      </c>
      <c r="AL111" t="s">
        <v>237</v>
      </c>
      <c r="AM111" t="s">
        <v>92</v>
      </c>
      <c r="AN111" s="12" t="s">
        <v>61</v>
      </c>
      <c r="AO111" s="12" t="s">
        <v>62</v>
      </c>
      <c r="AP111" s="12" t="s">
        <v>63</v>
      </c>
      <c r="AQ111" t="s">
        <v>58</v>
      </c>
      <c r="AR111" s="12">
        <v>0.4</v>
      </c>
      <c r="AS111">
        <v>17</v>
      </c>
      <c r="AT111" s="13">
        <v>10</v>
      </c>
      <c r="AU111" s="12">
        <v>10</v>
      </c>
      <c r="AV111" s="13">
        <v>43</v>
      </c>
      <c r="AW111" s="14"/>
      <c r="AX111" s="14"/>
      <c r="AY111" s="14"/>
      <c r="AZ111" s="14"/>
    </row>
    <row r="112" spans="1:52" x14ac:dyDescent="0.2">
      <c r="A112" s="9"/>
      <c r="B112" s="9"/>
      <c r="C112" s="9"/>
      <c r="D112" s="9"/>
      <c r="E112" s="10"/>
      <c r="F112" s="10"/>
      <c r="G112" s="10"/>
      <c r="I112" s="10"/>
      <c r="K112" s="10"/>
      <c r="M112" s="10"/>
      <c r="N112" s="10"/>
      <c r="O112" s="10"/>
      <c r="V112" t="str">
        <f t="shared" si="32"/>
        <v xml:space="preserve"> </v>
      </c>
      <c r="W112" s="14" t="str">
        <f t="shared" si="33"/>
        <v xml:space="preserve"> </v>
      </c>
      <c r="X112" t="str">
        <f t="shared" si="34"/>
        <v xml:space="preserve"> </v>
      </c>
      <c r="Y112" t="str">
        <f t="shared" si="35"/>
        <v xml:space="preserve"> </v>
      </c>
      <c r="Z112" s="14" t="str">
        <f t="shared" si="36"/>
        <v xml:space="preserve"> </v>
      </c>
      <c r="AA112" s="14" t="str">
        <f t="shared" si="37"/>
        <v xml:space="preserve"> </v>
      </c>
      <c r="AB112" s="14" t="str">
        <f t="shared" si="38"/>
        <v xml:space="preserve"> </v>
      </c>
      <c r="AC112" t="str">
        <f t="shared" si="39"/>
        <v xml:space="preserve"> </v>
      </c>
      <c r="AD112" t="str">
        <f t="shared" si="40"/>
        <v xml:space="preserve"> </v>
      </c>
      <c r="AE112" s="14" t="str">
        <f t="shared" si="41"/>
        <v xml:space="preserve"> </v>
      </c>
      <c r="AF112" t="str">
        <f t="shared" si="42"/>
        <v xml:space="preserve"> </v>
      </c>
      <c r="AG112" t="str">
        <f t="shared" si="43"/>
        <v xml:space="preserve"> </v>
      </c>
      <c r="AH112" s="14" t="str">
        <f t="shared" si="44"/>
        <v xml:space="preserve"> </v>
      </c>
      <c r="AI112" s="11" t="str">
        <f t="shared" si="45"/>
        <v xml:space="preserve"> </v>
      </c>
      <c r="AJ112" s="17" t="str">
        <f t="shared" si="46"/>
        <v xml:space="preserve"> </v>
      </c>
      <c r="AL112" t="s">
        <v>61</v>
      </c>
      <c r="AM112" s="12" t="s">
        <v>61</v>
      </c>
      <c r="AN112" s="12" t="s">
        <v>7</v>
      </c>
      <c r="AO112" s="12" t="s">
        <v>223</v>
      </c>
      <c r="AP112" s="12"/>
      <c r="AQ112" t="s">
        <v>64</v>
      </c>
      <c r="AR112" s="12">
        <v>0.9</v>
      </c>
      <c r="AS112">
        <v>0.5</v>
      </c>
      <c r="AT112" s="13">
        <v>1</v>
      </c>
      <c r="AU112" s="12">
        <v>3</v>
      </c>
      <c r="AV112" s="13">
        <v>20</v>
      </c>
      <c r="AW112" s="14"/>
      <c r="AX112" s="14"/>
      <c r="AY112" s="14"/>
      <c r="AZ112" s="14"/>
    </row>
    <row r="113" spans="1:52" x14ac:dyDescent="0.2">
      <c r="A113" s="9"/>
      <c r="B113" s="9"/>
      <c r="C113" s="9"/>
      <c r="D113" s="9"/>
      <c r="E113" s="10"/>
      <c r="F113" s="10"/>
      <c r="G113" s="10"/>
      <c r="I113" s="10"/>
      <c r="K113" s="10"/>
      <c r="M113" s="10"/>
      <c r="N113" s="10"/>
      <c r="O113" s="10"/>
      <c r="V113" t="str">
        <f t="shared" si="32"/>
        <v xml:space="preserve"> </v>
      </c>
      <c r="W113" s="14" t="str">
        <f t="shared" si="33"/>
        <v xml:space="preserve"> </v>
      </c>
      <c r="X113" t="str">
        <f t="shared" si="34"/>
        <v xml:space="preserve"> </v>
      </c>
      <c r="Y113" t="str">
        <f t="shared" si="35"/>
        <v xml:space="preserve"> </v>
      </c>
      <c r="Z113" s="14" t="str">
        <f t="shared" si="36"/>
        <v xml:space="preserve"> </v>
      </c>
      <c r="AA113" s="14" t="str">
        <f t="shared" si="37"/>
        <v xml:space="preserve"> </v>
      </c>
      <c r="AB113" s="14" t="str">
        <f t="shared" si="38"/>
        <v xml:space="preserve"> </v>
      </c>
      <c r="AC113" t="str">
        <f t="shared" si="39"/>
        <v xml:space="preserve"> </v>
      </c>
      <c r="AD113" t="str">
        <f t="shared" si="40"/>
        <v xml:space="preserve"> </v>
      </c>
      <c r="AE113" s="14" t="str">
        <f t="shared" si="41"/>
        <v xml:space="preserve"> </v>
      </c>
      <c r="AF113" t="str">
        <f t="shared" si="42"/>
        <v xml:space="preserve"> </v>
      </c>
      <c r="AG113" t="str">
        <f t="shared" si="43"/>
        <v xml:space="preserve"> </v>
      </c>
      <c r="AH113" s="14" t="str">
        <f t="shared" si="44"/>
        <v xml:space="preserve"> </v>
      </c>
      <c r="AI113" s="11" t="str">
        <f t="shared" si="45"/>
        <v xml:space="preserve"> </v>
      </c>
      <c r="AJ113" s="17" t="str">
        <f t="shared" si="46"/>
        <v xml:space="preserve"> </v>
      </c>
      <c r="AL113" t="s">
        <v>224</v>
      </c>
      <c r="AM113" t="s">
        <v>225</v>
      </c>
      <c r="AN113" t="s">
        <v>74</v>
      </c>
      <c r="AO113" t="s">
        <v>75</v>
      </c>
      <c r="AP113" t="s">
        <v>74</v>
      </c>
      <c r="AR113" s="12" t="s">
        <v>68</v>
      </c>
      <c r="AS113" s="12" t="s">
        <v>92</v>
      </c>
      <c r="AT113" s="12" t="s">
        <v>7</v>
      </c>
      <c r="AU113" s="12" t="s">
        <v>69</v>
      </c>
      <c r="AV113" s="12" t="s">
        <v>8</v>
      </c>
      <c r="AW113" s="22" t="s">
        <v>70</v>
      </c>
      <c r="AX113" s="14"/>
      <c r="AY113" s="14" t="s">
        <v>226</v>
      </c>
      <c r="AZ113" s="14" t="s">
        <v>227</v>
      </c>
    </row>
    <row r="114" spans="1:52" x14ac:dyDescent="0.2">
      <c r="A114" s="9"/>
      <c r="B114" s="9"/>
      <c r="C114" s="9"/>
      <c r="D114" s="9"/>
      <c r="E114" s="10"/>
      <c r="F114" s="10"/>
      <c r="G114" s="10"/>
      <c r="I114" s="10"/>
      <c r="K114" s="10"/>
      <c r="M114" s="10"/>
      <c r="N114" s="10"/>
      <c r="O114" s="10"/>
      <c r="V114" t="str">
        <f t="shared" si="32"/>
        <v xml:space="preserve"> </v>
      </c>
      <c r="W114" s="14" t="str">
        <f t="shared" si="33"/>
        <v xml:space="preserve"> </v>
      </c>
      <c r="X114" t="str">
        <f t="shared" si="34"/>
        <v xml:space="preserve"> </v>
      </c>
      <c r="Y114" t="str">
        <f t="shared" si="35"/>
        <v xml:space="preserve"> </v>
      </c>
      <c r="Z114" s="14" t="str">
        <f t="shared" si="36"/>
        <v xml:space="preserve"> </v>
      </c>
      <c r="AA114" s="14" t="str">
        <f t="shared" si="37"/>
        <v xml:space="preserve"> </v>
      </c>
      <c r="AB114" s="14" t="str">
        <f t="shared" si="38"/>
        <v xml:space="preserve"> </v>
      </c>
      <c r="AC114" t="str">
        <f t="shared" si="39"/>
        <v xml:space="preserve"> </v>
      </c>
      <c r="AD114" t="str">
        <f t="shared" si="40"/>
        <v xml:space="preserve"> </v>
      </c>
      <c r="AE114" s="14" t="str">
        <f t="shared" si="41"/>
        <v xml:space="preserve"> </v>
      </c>
      <c r="AF114" t="str">
        <f t="shared" si="42"/>
        <v xml:space="preserve"> </v>
      </c>
      <c r="AG114" t="str">
        <f t="shared" si="43"/>
        <v xml:space="preserve"> </v>
      </c>
      <c r="AH114" s="14" t="str">
        <f t="shared" si="44"/>
        <v xml:space="preserve"> </v>
      </c>
      <c r="AI114" s="11" t="str">
        <f t="shared" si="45"/>
        <v xml:space="preserve"> </v>
      </c>
      <c r="AJ114" s="17" t="str">
        <f t="shared" si="46"/>
        <v xml:space="preserve"> </v>
      </c>
      <c r="AL114" t="e">
        <f>AA156</f>
        <v>#DIV/0!</v>
      </c>
      <c r="AM114" t="e">
        <f>AB156</f>
        <v>#DIV/0!</v>
      </c>
      <c r="AN114" t="e">
        <f>AE156</f>
        <v>#DIV/0!</v>
      </c>
      <c r="AO114" t="e">
        <f>AH156</f>
        <v>#DIV/0!</v>
      </c>
      <c r="AP114" s="11" t="e">
        <f>AJ156</f>
        <v>#DIV/0!</v>
      </c>
      <c r="AR114" s="12" t="s">
        <v>77</v>
      </c>
      <c r="AS114" s="12" t="s">
        <v>77</v>
      </c>
      <c r="AT114" s="12" t="s">
        <v>77</v>
      </c>
      <c r="AU114" s="12" t="s">
        <v>77</v>
      </c>
      <c r="AV114" s="12" t="s">
        <v>77</v>
      </c>
      <c r="AW114" s="22" t="s">
        <v>78</v>
      </c>
      <c r="AX114" s="14"/>
      <c r="AY114" s="14"/>
      <c r="AZ114" s="14"/>
    </row>
    <row r="115" spans="1:52" x14ac:dyDescent="0.2">
      <c r="A115" s="9"/>
      <c r="B115" s="9"/>
      <c r="C115" s="9"/>
      <c r="D115" s="9"/>
      <c r="E115" s="10"/>
      <c r="F115" s="10"/>
      <c r="G115" s="10"/>
      <c r="I115" s="10"/>
      <c r="K115" s="10"/>
      <c r="M115" s="10"/>
      <c r="N115" s="10"/>
      <c r="O115" s="10"/>
      <c r="V115" t="str">
        <f t="shared" si="32"/>
        <v xml:space="preserve"> </v>
      </c>
      <c r="W115" s="14" t="str">
        <f t="shared" si="33"/>
        <v xml:space="preserve"> </v>
      </c>
      <c r="X115" t="str">
        <f t="shared" si="34"/>
        <v xml:space="preserve"> </v>
      </c>
      <c r="Y115" t="str">
        <f t="shared" si="35"/>
        <v xml:space="preserve"> </v>
      </c>
      <c r="Z115" s="14" t="str">
        <f t="shared" si="36"/>
        <v xml:space="preserve"> </v>
      </c>
      <c r="AA115" s="14" t="str">
        <f t="shared" si="37"/>
        <v xml:space="preserve"> </v>
      </c>
      <c r="AB115" s="14" t="str">
        <f t="shared" si="38"/>
        <v xml:space="preserve"> </v>
      </c>
      <c r="AC115" t="str">
        <f t="shared" si="39"/>
        <v xml:space="preserve"> </v>
      </c>
      <c r="AD115" t="str">
        <f t="shared" si="40"/>
        <v xml:space="preserve"> </v>
      </c>
      <c r="AE115" s="14" t="str">
        <f t="shared" si="41"/>
        <v xml:space="preserve"> </v>
      </c>
      <c r="AF115" t="str">
        <f t="shared" si="42"/>
        <v xml:space="preserve"> </v>
      </c>
      <c r="AG115" t="str">
        <f t="shared" si="43"/>
        <v xml:space="preserve"> </v>
      </c>
      <c r="AH115" s="14" t="str">
        <f t="shared" si="44"/>
        <v xml:space="preserve"> </v>
      </c>
      <c r="AI115" s="11" t="str">
        <f t="shared" si="45"/>
        <v xml:space="preserve"> </v>
      </c>
      <c r="AJ115" s="17" t="str">
        <f t="shared" si="46"/>
        <v xml:space="preserve"> </v>
      </c>
      <c r="AR115" s="12" t="e">
        <f>((LN(AL114)-LN(0.4))/(LN(0.9)-LN(0.4))*100)</f>
        <v>#DIV/0!</v>
      </c>
      <c r="AS115" s="12" t="e">
        <f>((LN(AM114)-LN(17))/(LN(0.5)-LN(17))*100)</f>
        <v>#DIV/0!</v>
      </c>
      <c r="AT115" s="12" t="e">
        <f>((LN(AN114)-LN(10))/(LN(1)-LN(10))*100)</f>
        <v>#DIV/0!</v>
      </c>
      <c r="AU115" s="12" t="e">
        <f>((LN(AO114)-LN(10))/(LN(3)-LN(10))*100)</f>
        <v>#DIV/0!</v>
      </c>
      <c r="AV115" s="12" t="e">
        <f>((LN(AP114)-LN(43))/(LN(20)-LN(43))*100)</f>
        <v>#DIV/0!</v>
      </c>
      <c r="AW115" s="14"/>
      <c r="AX115" s="14"/>
      <c r="AY115" s="14"/>
      <c r="AZ115" s="14"/>
    </row>
    <row r="116" spans="1:52" x14ac:dyDescent="0.2">
      <c r="A116" s="9"/>
      <c r="B116" s="9"/>
      <c r="C116" s="9"/>
      <c r="D116" s="9"/>
      <c r="E116" s="10"/>
      <c r="F116" s="10"/>
      <c r="G116" s="10"/>
      <c r="I116" s="10"/>
      <c r="K116" s="10"/>
      <c r="M116" s="10"/>
      <c r="N116" s="10"/>
      <c r="O116" s="10"/>
      <c r="V116" t="str">
        <f t="shared" si="32"/>
        <v xml:space="preserve"> </v>
      </c>
      <c r="W116" s="14" t="str">
        <f t="shared" si="33"/>
        <v xml:space="preserve"> </v>
      </c>
      <c r="X116" t="str">
        <f t="shared" si="34"/>
        <v xml:space="preserve"> </v>
      </c>
      <c r="Y116" t="str">
        <f t="shared" si="35"/>
        <v xml:space="preserve"> </v>
      </c>
      <c r="Z116" s="14" t="str">
        <f t="shared" si="36"/>
        <v xml:space="preserve"> </v>
      </c>
      <c r="AA116" s="14" t="str">
        <f t="shared" si="37"/>
        <v xml:space="preserve"> </v>
      </c>
      <c r="AB116" s="14" t="str">
        <f t="shared" si="38"/>
        <v xml:space="preserve"> </v>
      </c>
      <c r="AC116" t="str">
        <f t="shared" si="39"/>
        <v xml:space="preserve"> </v>
      </c>
      <c r="AD116" t="str">
        <f t="shared" si="40"/>
        <v xml:space="preserve"> </v>
      </c>
      <c r="AE116" s="14" t="str">
        <f t="shared" si="41"/>
        <v xml:space="preserve"> </v>
      </c>
      <c r="AF116" t="str">
        <f t="shared" si="42"/>
        <v xml:space="preserve"> </v>
      </c>
      <c r="AG116" t="str">
        <f t="shared" si="43"/>
        <v xml:space="preserve"> </v>
      </c>
      <c r="AH116" s="14" t="str">
        <f t="shared" si="44"/>
        <v xml:space="preserve"> </v>
      </c>
      <c r="AI116" s="11" t="str">
        <f t="shared" si="45"/>
        <v xml:space="preserve"> </v>
      </c>
      <c r="AJ116" s="17" t="str">
        <f t="shared" si="46"/>
        <v xml:space="preserve"> </v>
      </c>
      <c r="AO116" t="s">
        <v>228</v>
      </c>
      <c r="AR116" t="e">
        <f>IF(AR115&gt;100, 100, IF(AR115&lt;0, 0, AR115))</f>
        <v>#DIV/0!</v>
      </c>
      <c r="AS116" t="e">
        <f t="shared" ref="AS116:AV116" si="47">IF(AS115&gt;100, 100, IF(AS115&lt;0, 0, AS115))</f>
        <v>#DIV/0!</v>
      </c>
      <c r="AT116" t="e">
        <f t="shared" si="47"/>
        <v>#DIV/0!</v>
      </c>
      <c r="AU116" t="e">
        <f t="shared" si="47"/>
        <v>#DIV/0!</v>
      </c>
      <c r="AV116" t="e">
        <f t="shared" si="47"/>
        <v>#DIV/0!</v>
      </c>
      <c r="AW116" s="22" t="e">
        <f>AVERAGE(AR116:AV116)</f>
        <v>#DIV/0!</v>
      </c>
      <c r="AX116" s="14"/>
      <c r="AY116" s="14" t="e">
        <f>IF(AW116&lt;35, "Poor", IF(AW116&lt;65, "Fair", IF(AW116&gt;65, "Excellent")))</f>
        <v>#DIV/0!</v>
      </c>
      <c r="AZ116" s="14" t="e">
        <f>IF(AY116="Excellent", "Acceptable; Ongoing Protection is Required", "Unacceptable; Immediate Restoration is Required")</f>
        <v>#DIV/0!</v>
      </c>
    </row>
    <row r="117" spans="1:52" x14ac:dyDescent="0.2">
      <c r="A117" s="9"/>
      <c r="B117" s="9"/>
      <c r="C117" s="9"/>
      <c r="D117" s="9"/>
      <c r="E117" s="10"/>
      <c r="F117" s="10"/>
      <c r="G117" s="10"/>
      <c r="I117" s="10"/>
      <c r="K117" s="10"/>
      <c r="M117" s="10"/>
      <c r="N117" s="10"/>
      <c r="O117" s="10"/>
      <c r="V117" t="str">
        <f t="shared" si="32"/>
        <v xml:space="preserve"> </v>
      </c>
      <c r="W117" s="14" t="str">
        <f t="shared" si="33"/>
        <v xml:space="preserve"> </v>
      </c>
      <c r="X117" t="str">
        <f t="shared" si="34"/>
        <v xml:space="preserve"> </v>
      </c>
      <c r="Y117" t="str">
        <f t="shared" si="35"/>
        <v xml:space="preserve"> </v>
      </c>
      <c r="Z117" s="14" t="str">
        <f t="shared" si="36"/>
        <v xml:space="preserve"> </v>
      </c>
      <c r="AA117" s="14" t="str">
        <f t="shared" si="37"/>
        <v xml:space="preserve"> </v>
      </c>
      <c r="AB117" s="14" t="str">
        <f t="shared" si="38"/>
        <v xml:space="preserve"> </v>
      </c>
      <c r="AC117" t="str">
        <f t="shared" si="39"/>
        <v xml:space="preserve"> </v>
      </c>
      <c r="AD117" t="str">
        <f t="shared" si="40"/>
        <v xml:space="preserve"> </v>
      </c>
      <c r="AE117" s="14" t="str">
        <f t="shared" si="41"/>
        <v xml:space="preserve"> </v>
      </c>
      <c r="AF117" t="str">
        <f t="shared" si="42"/>
        <v xml:space="preserve"> </v>
      </c>
      <c r="AG117" t="str">
        <f t="shared" si="43"/>
        <v xml:space="preserve"> </v>
      </c>
      <c r="AH117" s="14" t="str">
        <f t="shared" si="44"/>
        <v xml:space="preserve"> </v>
      </c>
      <c r="AI117" s="11" t="str">
        <f t="shared" si="45"/>
        <v xml:space="preserve"> </v>
      </c>
      <c r="AJ117" s="17" t="str">
        <f t="shared" si="46"/>
        <v xml:space="preserve"> </v>
      </c>
      <c r="AL117" s="5"/>
      <c r="AM117" s="5"/>
      <c r="AN117" s="5"/>
      <c r="AO117" s="5"/>
      <c r="AP117" s="5"/>
      <c r="AQ117" s="5"/>
      <c r="AR117" s="5"/>
      <c r="AS117" s="5"/>
      <c r="AT117" s="5"/>
      <c r="AU117" s="5"/>
      <c r="AV117" s="5"/>
      <c r="AW117" s="25"/>
      <c r="AX117" s="25"/>
      <c r="AY117" s="14"/>
      <c r="AZ117" s="14"/>
    </row>
    <row r="118" spans="1:52" x14ac:dyDescent="0.2">
      <c r="A118" s="9"/>
      <c r="B118" s="9"/>
      <c r="C118" s="9"/>
      <c r="D118" s="9"/>
      <c r="E118" s="10"/>
      <c r="F118" s="10"/>
      <c r="G118" s="10"/>
      <c r="I118" s="10"/>
      <c r="K118" s="10"/>
      <c r="M118" s="10"/>
      <c r="N118" s="10"/>
      <c r="O118" s="10"/>
      <c r="V118" t="str">
        <f t="shared" si="32"/>
        <v xml:space="preserve"> </v>
      </c>
      <c r="W118" s="14" t="str">
        <f t="shared" si="33"/>
        <v xml:space="preserve"> </v>
      </c>
      <c r="X118" t="str">
        <f t="shared" si="34"/>
        <v xml:space="preserve"> </v>
      </c>
      <c r="Y118" t="str">
        <f t="shared" si="35"/>
        <v xml:space="preserve"> </v>
      </c>
      <c r="Z118" s="14" t="str">
        <f t="shared" si="36"/>
        <v xml:space="preserve"> </v>
      </c>
      <c r="AA118" s="14" t="str">
        <f t="shared" si="37"/>
        <v xml:space="preserve"> </v>
      </c>
      <c r="AB118" s="14" t="str">
        <f t="shared" si="38"/>
        <v xml:space="preserve"> </v>
      </c>
      <c r="AC118" t="str">
        <f t="shared" si="39"/>
        <v xml:space="preserve"> </v>
      </c>
      <c r="AD118" t="str">
        <f t="shared" si="40"/>
        <v xml:space="preserve"> </v>
      </c>
      <c r="AE118" s="14" t="str">
        <f t="shared" si="41"/>
        <v xml:space="preserve"> </v>
      </c>
      <c r="AF118" t="str">
        <f t="shared" si="42"/>
        <v xml:space="preserve"> </v>
      </c>
      <c r="AG118" t="str">
        <f t="shared" si="43"/>
        <v xml:space="preserve"> </v>
      </c>
      <c r="AH118" s="14" t="str">
        <f t="shared" si="44"/>
        <v xml:space="preserve"> </v>
      </c>
      <c r="AI118" s="11" t="str">
        <f t="shared" si="45"/>
        <v xml:space="preserve"> </v>
      </c>
      <c r="AJ118" s="17" t="str">
        <f t="shared" si="46"/>
        <v xml:space="preserve"> </v>
      </c>
      <c r="AL118" s="5"/>
      <c r="AM118" s="5"/>
      <c r="AN118" s="5"/>
      <c r="AO118" s="5"/>
      <c r="AP118" s="5"/>
      <c r="AQ118" s="5"/>
      <c r="AR118" s="5"/>
      <c r="AS118" s="5"/>
      <c r="AT118" s="5"/>
      <c r="AU118" s="5"/>
      <c r="AV118" s="5"/>
      <c r="AW118" s="25"/>
      <c r="AX118" s="25"/>
      <c r="AY118" s="14"/>
      <c r="AZ118" s="14"/>
    </row>
    <row r="119" spans="1:52" x14ac:dyDescent="0.2">
      <c r="A119" s="9"/>
      <c r="B119" s="9"/>
      <c r="C119" s="9"/>
      <c r="D119" s="9"/>
      <c r="E119" s="10"/>
      <c r="F119" s="10"/>
      <c r="G119" s="10"/>
      <c r="I119" s="10"/>
      <c r="K119" s="10"/>
      <c r="M119" s="10"/>
      <c r="N119" s="10"/>
      <c r="O119" s="10"/>
      <c r="V119" t="str">
        <f t="shared" si="32"/>
        <v xml:space="preserve"> </v>
      </c>
      <c r="W119" s="14" t="str">
        <f t="shared" si="33"/>
        <v xml:space="preserve"> </v>
      </c>
      <c r="X119" t="str">
        <f t="shared" si="34"/>
        <v xml:space="preserve"> </v>
      </c>
      <c r="Y119" t="str">
        <f t="shared" si="35"/>
        <v xml:space="preserve"> </v>
      </c>
      <c r="Z119" s="14" t="str">
        <f t="shared" si="36"/>
        <v xml:space="preserve"> </v>
      </c>
      <c r="AA119" s="14" t="str">
        <f t="shared" si="37"/>
        <v xml:space="preserve"> </v>
      </c>
      <c r="AB119" s="14" t="str">
        <f t="shared" si="38"/>
        <v xml:space="preserve"> </v>
      </c>
      <c r="AC119" t="str">
        <f t="shared" si="39"/>
        <v xml:space="preserve"> </v>
      </c>
      <c r="AD119" t="str">
        <f t="shared" si="40"/>
        <v xml:space="preserve"> </v>
      </c>
      <c r="AE119" s="14" t="str">
        <f t="shared" si="41"/>
        <v xml:space="preserve"> </v>
      </c>
      <c r="AF119" t="str">
        <f t="shared" si="42"/>
        <v xml:space="preserve"> </v>
      </c>
      <c r="AG119" t="str">
        <f t="shared" si="43"/>
        <v xml:space="preserve"> </v>
      </c>
      <c r="AH119" s="14" t="str">
        <f t="shared" si="44"/>
        <v xml:space="preserve"> </v>
      </c>
      <c r="AI119" s="11" t="str">
        <f t="shared" si="45"/>
        <v xml:space="preserve"> </v>
      </c>
      <c r="AJ119" s="17" t="str">
        <f t="shared" si="46"/>
        <v xml:space="preserve"> </v>
      </c>
      <c r="AL119" s="5"/>
      <c r="AM119" s="5"/>
      <c r="AN119" s="5"/>
      <c r="AO119" s="5"/>
      <c r="AP119" s="5"/>
      <c r="AQ119" s="5"/>
      <c r="AR119" s="5"/>
      <c r="AS119" s="5"/>
      <c r="AT119" s="5"/>
      <c r="AU119" s="5"/>
      <c r="AV119" s="5"/>
      <c r="AW119" s="25"/>
      <c r="AX119" s="25"/>
      <c r="AY119" s="14"/>
      <c r="AZ119" s="14"/>
    </row>
    <row r="120" spans="1:52" x14ac:dyDescent="0.2">
      <c r="A120" s="9"/>
      <c r="B120" s="9"/>
      <c r="C120" s="9"/>
      <c r="D120" s="9"/>
      <c r="E120" s="10"/>
      <c r="F120" s="10"/>
      <c r="G120" s="10"/>
      <c r="I120" s="10"/>
      <c r="K120" s="10"/>
      <c r="M120" s="10"/>
      <c r="N120" s="10"/>
      <c r="O120" s="10"/>
      <c r="V120" t="str">
        <f t="shared" si="32"/>
        <v xml:space="preserve"> </v>
      </c>
      <c r="W120" s="14" t="str">
        <f t="shared" si="33"/>
        <v xml:space="preserve"> </v>
      </c>
      <c r="X120" t="str">
        <f t="shared" si="34"/>
        <v xml:space="preserve"> </v>
      </c>
      <c r="Y120" t="str">
        <f t="shared" si="35"/>
        <v xml:space="preserve"> </v>
      </c>
      <c r="Z120" s="14" t="str">
        <f t="shared" si="36"/>
        <v xml:space="preserve"> </v>
      </c>
      <c r="AA120" s="14" t="str">
        <f t="shared" si="37"/>
        <v xml:space="preserve"> </v>
      </c>
      <c r="AB120" s="14" t="str">
        <f t="shared" si="38"/>
        <v xml:space="preserve"> </v>
      </c>
      <c r="AC120" t="str">
        <f t="shared" si="39"/>
        <v xml:space="preserve"> </v>
      </c>
      <c r="AD120" t="str">
        <f t="shared" si="40"/>
        <v xml:space="preserve"> </v>
      </c>
      <c r="AE120" s="14" t="str">
        <f t="shared" si="41"/>
        <v xml:space="preserve"> </v>
      </c>
      <c r="AF120" t="str">
        <f t="shared" si="42"/>
        <v xml:space="preserve"> </v>
      </c>
      <c r="AG120" t="str">
        <f t="shared" si="43"/>
        <v xml:space="preserve"> </v>
      </c>
      <c r="AH120" s="14" t="str">
        <f t="shared" si="44"/>
        <v xml:space="preserve"> </v>
      </c>
      <c r="AI120" s="11" t="str">
        <f t="shared" si="45"/>
        <v xml:space="preserve"> </v>
      </c>
      <c r="AJ120" s="17" t="str">
        <f t="shared" si="46"/>
        <v xml:space="preserve"> </v>
      </c>
      <c r="AL120" s="5"/>
      <c r="AM120" s="5"/>
      <c r="AN120" s="5"/>
      <c r="AO120" s="5"/>
      <c r="AP120" s="5"/>
      <c r="AQ120" s="5"/>
      <c r="AR120" s="5"/>
      <c r="AS120" s="5"/>
      <c r="AT120" s="5"/>
      <c r="AU120" s="5"/>
      <c r="AV120" s="5"/>
      <c r="AW120" s="25"/>
      <c r="AX120" s="25"/>
      <c r="AY120" s="14"/>
      <c r="AZ120" s="14"/>
    </row>
    <row r="121" spans="1:52" x14ac:dyDescent="0.2">
      <c r="A121" s="9"/>
      <c r="B121" s="9"/>
      <c r="C121" s="9"/>
      <c r="D121" s="9"/>
      <c r="E121" s="10"/>
      <c r="F121" s="10"/>
      <c r="G121" s="10"/>
      <c r="I121" s="10"/>
      <c r="K121" s="10"/>
      <c r="M121" s="10"/>
      <c r="N121" s="10"/>
      <c r="O121" s="10"/>
      <c r="V121" t="str">
        <f t="shared" si="32"/>
        <v xml:space="preserve"> </v>
      </c>
      <c r="W121" s="14" t="str">
        <f t="shared" si="33"/>
        <v xml:space="preserve"> </v>
      </c>
      <c r="X121" t="str">
        <f t="shared" si="34"/>
        <v xml:space="preserve"> </v>
      </c>
      <c r="Y121" t="str">
        <f t="shared" si="35"/>
        <v xml:space="preserve"> </v>
      </c>
      <c r="Z121" s="14" t="str">
        <f t="shared" si="36"/>
        <v xml:space="preserve"> </v>
      </c>
      <c r="AA121" s="14" t="str">
        <f t="shared" si="37"/>
        <v xml:space="preserve"> </v>
      </c>
      <c r="AB121" s="14" t="str">
        <f t="shared" si="38"/>
        <v xml:space="preserve"> </v>
      </c>
      <c r="AC121" t="str">
        <f t="shared" si="39"/>
        <v xml:space="preserve"> </v>
      </c>
      <c r="AD121" t="str">
        <f t="shared" si="40"/>
        <v xml:space="preserve"> </v>
      </c>
      <c r="AE121" s="14" t="str">
        <f t="shared" si="41"/>
        <v xml:space="preserve"> </v>
      </c>
      <c r="AF121" t="str">
        <f t="shared" si="42"/>
        <v xml:space="preserve"> </v>
      </c>
      <c r="AG121" t="str">
        <f t="shared" si="43"/>
        <v xml:space="preserve"> </v>
      </c>
      <c r="AH121" s="14" t="str">
        <f t="shared" si="44"/>
        <v xml:space="preserve"> </v>
      </c>
      <c r="AI121" s="11" t="str">
        <f t="shared" si="45"/>
        <v xml:space="preserve"> </v>
      </c>
      <c r="AJ121" s="17" t="str">
        <f t="shared" si="46"/>
        <v xml:space="preserve"> </v>
      </c>
      <c r="AL121" s="5"/>
      <c r="AM121" s="5"/>
      <c r="AN121" s="5"/>
      <c r="AO121" s="5"/>
      <c r="AP121" s="5"/>
      <c r="AQ121" s="5"/>
      <c r="AR121" s="5"/>
      <c r="AS121" s="5"/>
      <c r="AT121" s="5"/>
      <c r="AU121" s="5"/>
      <c r="AV121" s="5"/>
      <c r="AW121" s="25"/>
      <c r="AX121" s="25"/>
      <c r="AY121" s="14"/>
      <c r="AZ121" s="14"/>
    </row>
    <row r="122" spans="1:52" x14ac:dyDescent="0.2">
      <c r="A122" s="9"/>
      <c r="B122" s="9"/>
      <c r="C122" s="9"/>
      <c r="D122" s="9"/>
      <c r="E122" s="10"/>
      <c r="F122" s="10"/>
      <c r="G122" s="10"/>
      <c r="I122" s="10"/>
      <c r="K122" s="10"/>
      <c r="M122" s="10"/>
      <c r="N122" s="10"/>
      <c r="O122" s="10"/>
      <c r="V122" t="str">
        <f t="shared" si="32"/>
        <v xml:space="preserve"> </v>
      </c>
      <c r="W122" s="14" t="str">
        <f t="shared" si="33"/>
        <v xml:space="preserve"> </v>
      </c>
      <c r="X122" t="str">
        <f t="shared" si="34"/>
        <v xml:space="preserve"> </v>
      </c>
      <c r="Y122" t="str">
        <f t="shared" si="35"/>
        <v xml:space="preserve"> </v>
      </c>
      <c r="Z122" s="14" t="str">
        <f t="shared" si="36"/>
        <v xml:space="preserve"> </v>
      </c>
      <c r="AA122" s="14" t="str">
        <f t="shared" si="37"/>
        <v xml:space="preserve"> </v>
      </c>
      <c r="AB122" s="14" t="str">
        <f t="shared" si="38"/>
        <v xml:space="preserve"> </v>
      </c>
      <c r="AC122" t="str">
        <f t="shared" si="39"/>
        <v xml:space="preserve"> </v>
      </c>
      <c r="AD122" t="str">
        <f t="shared" si="40"/>
        <v xml:space="preserve"> </v>
      </c>
      <c r="AE122" s="14" t="str">
        <f t="shared" si="41"/>
        <v xml:space="preserve"> </v>
      </c>
      <c r="AF122" t="str">
        <f t="shared" si="42"/>
        <v xml:space="preserve"> </v>
      </c>
      <c r="AG122" t="str">
        <f t="shared" si="43"/>
        <v xml:space="preserve"> </v>
      </c>
      <c r="AH122" s="14" t="str">
        <f t="shared" si="44"/>
        <v xml:space="preserve"> </v>
      </c>
      <c r="AI122" s="11" t="str">
        <f t="shared" si="45"/>
        <v xml:space="preserve"> </v>
      </c>
      <c r="AJ122" s="17" t="str">
        <f t="shared" si="46"/>
        <v xml:space="preserve"> </v>
      </c>
      <c r="AL122" s="5"/>
      <c r="AM122" s="5"/>
      <c r="AN122" s="5"/>
      <c r="AO122" s="5"/>
      <c r="AP122" s="5"/>
      <c r="AQ122" s="5"/>
      <c r="AR122" s="5"/>
      <c r="AS122" s="5"/>
      <c r="AT122" s="5"/>
      <c r="AU122" s="5"/>
      <c r="AV122" s="5"/>
      <c r="AW122" s="25"/>
      <c r="AX122" s="25"/>
      <c r="AY122" s="14"/>
      <c r="AZ122" s="14"/>
    </row>
    <row r="123" spans="1:52" x14ac:dyDescent="0.2">
      <c r="A123" s="9"/>
      <c r="B123" s="9"/>
      <c r="C123" s="9"/>
      <c r="D123" s="9"/>
      <c r="E123" s="10"/>
      <c r="F123" s="10"/>
      <c r="G123" s="10"/>
      <c r="I123" s="10"/>
      <c r="K123" s="10"/>
      <c r="M123" s="10"/>
      <c r="N123" s="10"/>
      <c r="O123" s="10"/>
      <c r="V123" t="str">
        <f t="shared" si="32"/>
        <v xml:space="preserve"> </v>
      </c>
      <c r="W123" s="14" t="str">
        <f t="shared" si="33"/>
        <v xml:space="preserve"> </v>
      </c>
      <c r="X123" t="str">
        <f t="shared" si="34"/>
        <v xml:space="preserve"> </v>
      </c>
      <c r="Y123" t="str">
        <f t="shared" si="35"/>
        <v xml:space="preserve"> </v>
      </c>
      <c r="Z123" s="14" t="str">
        <f t="shared" si="36"/>
        <v xml:space="preserve"> </v>
      </c>
      <c r="AA123" s="14" t="str">
        <f t="shared" si="37"/>
        <v xml:space="preserve"> </v>
      </c>
      <c r="AB123" s="14" t="str">
        <f t="shared" si="38"/>
        <v xml:space="preserve"> </v>
      </c>
      <c r="AC123" t="str">
        <f t="shared" si="39"/>
        <v xml:space="preserve"> </v>
      </c>
      <c r="AD123" t="str">
        <f t="shared" si="40"/>
        <v xml:space="preserve"> </v>
      </c>
      <c r="AE123" s="14" t="str">
        <f t="shared" si="41"/>
        <v xml:space="preserve"> </v>
      </c>
      <c r="AF123" t="str">
        <f t="shared" si="42"/>
        <v xml:space="preserve"> </v>
      </c>
      <c r="AG123" t="str">
        <f t="shared" si="43"/>
        <v xml:space="preserve"> </v>
      </c>
      <c r="AH123" s="14" t="str">
        <f t="shared" si="44"/>
        <v xml:space="preserve"> </v>
      </c>
      <c r="AI123" s="11" t="str">
        <f t="shared" si="45"/>
        <v xml:space="preserve"> </v>
      </c>
      <c r="AJ123" s="17" t="str">
        <f t="shared" si="46"/>
        <v xml:space="preserve"> </v>
      </c>
      <c r="AL123" s="5"/>
      <c r="AM123" s="5"/>
      <c r="AN123" s="5"/>
      <c r="AO123" s="5"/>
      <c r="AP123" s="5"/>
      <c r="AQ123" s="5"/>
      <c r="AR123" s="5"/>
      <c r="AS123" s="5"/>
      <c r="AT123" s="5"/>
      <c r="AU123" s="5"/>
      <c r="AV123" s="5"/>
      <c r="AW123" s="25"/>
      <c r="AX123" s="25"/>
      <c r="AY123" s="14"/>
      <c r="AZ123" s="14"/>
    </row>
    <row r="124" spans="1:52" x14ac:dyDescent="0.2">
      <c r="A124" s="9"/>
      <c r="B124" s="9"/>
      <c r="C124" s="9"/>
      <c r="D124" s="9"/>
      <c r="E124" s="10"/>
      <c r="F124" s="10"/>
      <c r="G124" s="10"/>
      <c r="I124" s="10"/>
      <c r="K124" s="10"/>
      <c r="M124" s="10"/>
      <c r="N124" s="10"/>
      <c r="O124" s="10"/>
      <c r="V124" t="str">
        <f t="shared" si="32"/>
        <v xml:space="preserve"> </v>
      </c>
      <c r="W124" s="14" t="str">
        <f t="shared" si="33"/>
        <v xml:space="preserve"> </v>
      </c>
      <c r="X124" t="str">
        <f t="shared" si="34"/>
        <v xml:space="preserve"> </v>
      </c>
      <c r="Y124" t="str">
        <f t="shared" si="35"/>
        <v xml:space="preserve"> </v>
      </c>
      <c r="Z124" s="14" t="str">
        <f t="shared" si="36"/>
        <v xml:space="preserve"> </v>
      </c>
      <c r="AA124" s="14" t="str">
        <f t="shared" si="37"/>
        <v xml:space="preserve"> </v>
      </c>
      <c r="AB124" s="14" t="str">
        <f t="shared" si="38"/>
        <v xml:space="preserve"> </v>
      </c>
      <c r="AC124" t="str">
        <f t="shared" si="39"/>
        <v xml:space="preserve"> </v>
      </c>
      <c r="AD124" t="str">
        <f t="shared" si="40"/>
        <v xml:space="preserve"> </v>
      </c>
      <c r="AE124" s="14" t="str">
        <f t="shared" si="41"/>
        <v xml:space="preserve"> </v>
      </c>
      <c r="AF124" t="str">
        <f t="shared" si="42"/>
        <v xml:space="preserve"> </v>
      </c>
      <c r="AG124" t="str">
        <f t="shared" si="43"/>
        <v xml:space="preserve"> </v>
      </c>
      <c r="AH124" s="14" t="str">
        <f t="shared" si="44"/>
        <v xml:space="preserve"> </v>
      </c>
      <c r="AI124" s="11" t="str">
        <f t="shared" si="45"/>
        <v xml:space="preserve"> </v>
      </c>
      <c r="AJ124" s="17" t="str">
        <f t="shared" si="46"/>
        <v xml:space="preserve"> </v>
      </c>
      <c r="AL124" s="5"/>
      <c r="AM124" s="5"/>
      <c r="AN124" s="5"/>
      <c r="AO124" s="5"/>
      <c r="AP124" s="5"/>
      <c r="AQ124" s="5"/>
      <c r="AR124" s="5"/>
      <c r="AS124" s="5"/>
      <c r="AT124" s="5"/>
      <c r="AU124" s="5"/>
      <c r="AV124" s="5"/>
      <c r="AW124" s="25"/>
      <c r="AX124" s="25"/>
      <c r="AY124" s="14"/>
      <c r="AZ124" s="14"/>
    </row>
    <row r="125" spans="1:52" x14ac:dyDescent="0.2">
      <c r="A125" s="9"/>
      <c r="B125" s="9"/>
      <c r="C125" s="9"/>
      <c r="D125" s="9"/>
      <c r="E125" s="10"/>
      <c r="F125" s="10"/>
      <c r="G125" s="10"/>
      <c r="I125" s="10"/>
      <c r="K125" s="10"/>
      <c r="M125" s="10"/>
      <c r="N125" s="10"/>
      <c r="O125" s="10"/>
      <c r="V125" t="str">
        <f t="shared" si="32"/>
        <v xml:space="preserve"> </v>
      </c>
      <c r="W125" s="14" t="str">
        <f t="shared" si="33"/>
        <v xml:space="preserve"> </v>
      </c>
      <c r="X125" t="str">
        <f t="shared" si="34"/>
        <v xml:space="preserve"> </v>
      </c>
      <c r="Y125" t="str">
        <f t="shared" si="35"/>
        <v xml:space="preserve"> </v>
      </c>
      <c r="Z125" s="14" t="str">
        <f t="shared" si="36"/>
        <v xml:space="preserve"> </v>
      </c>
      <c r="AA125" s="14" t="str">
        <f t="shared" si="37"/>
        <v xml:space="preserve"> </v>
      </c>
      <c r="AB125" s="14" t="str">
        <f t="shared" si="38"/>
        <v xml:space="preserve"> </v>
      </c>
      <c r="AC125" t="str">
        <f t="shared" si="39"/>
        <v xml:space="preserve"> </v>
      </c>
      <c r="AD125" t="str">
        <f t="shared" si="40"/>
        <v xml:space="preserve"> </v>
      </c>
      <c r="AE125" s="14" t="str">
        <f t="shared" si="41"/>
        <v xml:space="preserve"> </v>
      </c>
      <c r="AF125" t="str">
        <f t="shared" si="42"/>
        <v xml:space="preserve"> </v>
      </c>
      <c r="AG125" t="str">
        <f t="shared" si="43"/>
        <v xml:space="preserve"> </v>
      </c>
      <c r="AH125" s="14" t="str">
        <f t="shared" si="44"/>
        <v xml:space="preserve"> </v>
      </c>
      <c r="AI125" s="11" t="str">
        <f t="shared" si="45"/>
        <v xml:space="preserve"> </v>
      </c>
      <c r="AJ125" s="17" t="str">
        <f t="shared" si="46"/>
        <v xml:space="preserve"> </v>
      </c>
      <c r="AL125" s="5"/>
      <c r="AM125" s="5"/>
      <c r="AN125" s="5"/>
      <c r="AO125" s="5"/>
      <c r="AP125" s="5"/>
      <c r="AQ125" s="5"/>
      <c r="AR125" s="5"/>
      <c r="AS125" s="5"/>
      <c r="AT125" s="5"/>
      <c r="AU125" s="5"/>
      <c r="AV125" s="5"/>
      <c r="AW125" s="25"/>
      <c r="AX125" s="25"/>
      <c r="AY125" s="14"/>
      <c r="AZ125" s="14"/>
    </row>
    <row r="126" spans="1:52" x14ac:dyDescent="0.2">
      <c r="A126" s="9"/>
      <c r="B126" s="9"/>
      <c r="C126" s="9"/>
      <c r="D126" s="9"/>
      <c r="E126" s="10"/>
      <c r="F126" s="10"/>
      <c r="G126" s="10"/>
      <c r="I126" s="10"/>
      <c r="K126" s="10"/>
      <c r="M126" s="10"/>
      <c r="N126" s="10"/>
      <c r="O126" s="10"/>
      <c r="V126" t="str">
        <f t="shared" si="32"/>
        <v xml:space="preserve"> </v>
      </c>
      <c r="W126" s="14" t="str">
        <f t="shared" si="33"/>
        <v xml:space="preserve"> </v>
      </c>
      <c r="X126" t="str">
        <f t="shared" si="34"/>
        <v xml:space="preserve"> </v>
      </c>
      <c r="Y126" t="str">
        <f t="shared" si="35"/>
        <v xml:space="preserve"> </v>
      </c>
      <c r="Z126" s="14" t="str">
        <f t="shared" si="36"/>
        <v xml:space="preserve"> </v>
      </c>
      <c r="AA126" s="14" t="str">
        <f t="shared" si="37"/>
        <v xml:space="preserve"> </v>
      </c>
      <c r="AB126" s="14" t="str">
        <f t="shared" si="38"/>
        <v xml:space="preserve"> </v>
      </c>
      <c r="AC126" t="str">
        <f t="shared" si="39"/>
        <v xml:space="preserve"> </v>
      </c>
      <c r="AD126" t="str">
        <f t="shared" si="40"/>
        <v xml:space="preserve"> </v>
      </c>
      <c r="AE126" s="14" t="str">
        <f t="shared" si="41"/>
        <v xml:space="preserve"> </v>
      </c>
      <c r="AF126" t="str">
        <f t="shared" si="42"/>
        <v xml:space="preserve"> </v>
      </c>
      <c r="AG126" t="str">
        <f t="shared" si="43"/>
        <v xml:space="preserve"> </v>
      </c>
      <c r="AH126" s="14" t="str">
        <f t="shared" si="44"/>
        <v xml:space="preserve"> </v>
      </c>
      <c r="AI126" s="11" t="str">
        <f t="shared" si="45"/>
        <v xml:space="preserve"> </v>
      </c>
      <c r="AJ126" s="17" t="str">
        <f t="shared" si="46"/>
        <v xml:space="preserve"> </v>
      </c>
      <c r="AL126" s="5"/>
      <c r="AM126" s="5"/>
      <c r="AN126" s="5"/>
      <c r="AO126" s="5"/>
      <c r="AP126" s="5"/>
      <c r="AQ126" s="5"/>
      <c r="AR126" s="5"/>
      <c r="AS126" s="5"/>
      <c r="AT126" s="5"/>
      <c r="AU126" s="5"/>
      <c r="AV126" s="5"/>
      <c r="AW126" s="25"/>
      <c r="AX126" s="25"/>
      <c r="AY126" s="14"/>
      <c r="AZ126" s="14"/>
    </row>
    <row r="127" spans="1:52" x14ac:dyDescent="0.2">
      <c r="A127" s="9"/>
      <c r="B127" s="9"/>
      <c r="C127" s="9"/>
      <c r="D127" s="9"/>
      <c r="E127" s="10"/>
      <c r="F127" s="10"/>
      <c r="G127" s="10"/>
      <c r="I127" s="10"/>
      <c r="K127" s="10"/>
      <c r="M127" s="10"/>
      <c r="N127" s="10"/>
      <c r="O127" s="10"/>
      <c r="V127" t="str">
        <f t="shared" si="32"/>
        <v xml:space="preserve"> </v>
      </c>
      <c r="W127" s="14" t="str">
        <f t="shared" si="33"/>
        <v xml:space="preserve"> </v>
      </c>
      <c r="X127" t="str">
        <f t="shared" si="34"/>
        <v xml:space="preserve"> </v>
      </c>
      <c r="Y127" t="str">
        <f t="shared" si="35"/>
        <v xml:space="preserve"> </v>
      </c>
      <c r="Z127" s="14" t="str">
        <f t="shared" si="36"/>
        <v xml:space="preserve"> </v>
      </c>
      <c r="AA127" s="14" t="str">
        <f t="shared" si="37"/>
        <v xml:space="preserve"> </v>
      </c>
      <c r="AB127" s="14" t="str">
        <f t="shared" si="38"/>
        <v xml:space="preserve"> </v>
      </c>
      <c r="AC127" t="str">
        <f t="shared" si="39"/>
        <v xml:space="preserve"> </v>
      </c>
      <c r="AD127" t="str">
        <f t="shared" si="40"/>
        <v xml:space="preserve"> </v>
      </c>
      <c r="AE127" s="14" t="str">
        <f t="shared" si="41"/>
        <v xml:space="preserve"> </v>
      </c>
      <c r="AF127" t="str">
        <f t="shared" si="42"/>
        <v xml:space="preserve"> </v>
      </c>
      <c r="AG127" t="str">
        <f t="shared" si="43"/>
        <v xml:space="preserve"> </v>
      </c>
      <c r="AH127" s="14" t="str">
        <f t="shared" si="44"/>
        <v xml:space="preserve"> </v>
      </c>
      <c r="AI127" s="11" t="str">
        <f t="shared" si="45"/>
        <v xml:space="preserve"> </v>
      </c>
      <c r="AJ127" s="17" t="str">
        <f t="shared" si="46"/>
        <v xml:space="preserve"> </v>
      </c>
      <c r="AL127" s="5"/>
      <c r="AM127" s="5"/>
      <c r="AN127" s="5"/>
      <c r="AO127" s="5"/>
      <c r="AP127" s="5"/>
      <c r="AQ127" s="5"/>
      <c r="AR127" s="5"/>
      <c r="AS127" s="5"/>
      <c r="AT127" s="5"/>
      <c r="AU127" s="5"/>
      <c r="AV127" s="5"/>
      <c r="AW127" s="25"/>
      <c r="AX127" s="25"/>
      <c r="AY127" s="14"/>
      <c r="AZ127" s="14"/>
    </row>
    <row r="128" spans="1:52" x14ac:dyDescent="0.2">
      <c r="A128" s="9"/>
      <c r="B128" s="9"/>
      <c r="C128" s="9"/>
      <c r="D128" s="9"/>
      <c r="E128" s="10"/>
      <c r="F128" s="10"/>
      <c r="G128" s="10"/>
      <c r="I128" s="10"/>
      <c r="K128" s="10"/>
      <c r="M128" s="10"/>
      <c r="N128" s="10"/>
      <c r="O128" s="10"/>
      <c r="V128" t="str">
        <f t="shared" si="32"/>
        <v xml:space="preserve"> </v>
      </c>
      <c r="W128" s="14" t="str">
        <f t="shared" si="33"/>
        <v xml:space="preserve"> </v>
      </c>
      <c r="X128" t="str">
        <f t="shared" si="34"/>
        <v xml:space="preserve"> </v>
      </c>
      <c r="Y128" t="str">
        <f t="shared" si="35"/>
        <v xml:space="preserve"> </v>
      </c>
      <c r="Z128" s="14" t="str">
        <f t="shared" si="36"/>
        <v xml:space="preserve"> </v>
      </c>
      <c r="AA128" s="14" t="str">
        <f t="shared" si="37"/>
        <v xml:space="preserve"> </v>
      </c>
      <c r="AB128" s="14" t="str">
        <f t="shared" si="38"/>
        <v xml:space="preserve"> </v>
      </c>
      <c r="AC128" t="str">
        <f t="shared" si="39"/>
        <v xml:space="preserve"> </v>
      </c>
      <c r="AD128" t="str">
        <f t="shared" si="40"/>
        <v xml:space="preserve"> </v>
      </c>
      <c r="AE128" s="14" t="str">
        <f t="shared" si="41"/>
        <v xml:space="preserve"> </v>
      </c>
      <c r="AF128" t="str">
        <f t="shared" si="42"/>
        <v xml:space="preserve"> </v>
      </c>
      <c r="AG128" t="str">
        <f t="shared" si="43"/>
        <v xml:space="preserve"> </v>
      </c>
      <c r="AH128" s="14" t="str">
        <f t="shared" si="44"/>
        <v xml:space="preserve"> </v>
      </c>
      <c r="AI128" s="11" t="str">
        <f t="shared" si="45"/>
        <v xml:space="preserve"> </v>
      </c>
      <c r="AJ128" s="17" t="str">
        <f t="shared" si="46"/>
        <v xml:space="preserve"> </v>
      </c>
      <c r="AL128" s="5"/>
      <c r="AM128" s="5"/>
      <c r="AN128" s="5"/>
      <c r="AO128" s="5"/>
      <c r="AP128" s="5"/>
      <c r="AQ128" s="5"/>
      <c r="AR128" s="5"/>
      <c r="AS128" s="5"/>
      <c r="AT128" s="5"/>
      <c r="AU128" s="5"/>
      <c r="AV128" s="5"/>
      <c r="AW128" s="25"/>
      <c r="AX128" s="25"/>
      <c r="AY128" s="14"/>
      <c r="AZ128" s="14"/>
    </row>
    <row r="129" spans="1:52" x14ac:dyDescent="0.2">
      <c r="A129" s="9"/>
      <c r="B129" s="9"/>
      <c r="C129" s="9"/>
      <c r="D129" s="9"/>
      <c r="E129" s="10"/>
      <c r="F129" s="10"/>
      <c r="G129" s="10"/>
      <c r="I129" s="10"/>
      <c r="K129" s="10"/>
      <c r="M129" s="10"/>
      <c r="N129" s="10"/>
      <c r="O129" s="10"/>
      <c r="V129" t="str">
        <f t="shared" si="32"/>
        <v xml:space="preserve"> </v>
      </c>
      <c r="W129" s="14" t="str">
        <f t="shared" si="33"/>
        <v xml:space="preserve"> </v>
      </c>
      <c r="X129" t="str">
        <f t="shared" si="34"/>
        <v xml:space="preserve"> </v>
      </c>
      <c r="Y129" t="str">
        <f t="shared" si="35"/>
        <v xml:space="preserve"> </v>
      </c>
      <c r="Z129" s="14" t="str">
        <f t="shared" si="36"/>
        <v xml:space="preserve"> </v>
      </c>
      <c r="AA129" s="14" t="str">
        <f t="shared" si="37"/>
        <v xml:space="preserve"> </v>
      </c>
      <c r="AB129" s="14" t="str">
        <f t="shared" si="38"/>
        <v xml:space="preserve"> </v>
      </c>
      <c r="AC129" t="str">
        <f t="shared" si="39"/>
        <v xml:space="preserve"> </v>
      </c>
      <c r="AD129" t="str">
        <f t="shared" si="40"/>
        <v xml:space="preserve"> </v>
      </c>
      <c r="AE129" s="14" t="str">
        <f t="shared" si="41"/>
        <v xml:space="preserve"> </v>
      </c>
      <c r="AF129" t="str">
        <f t="shared" si="42"/>
        <v xml:space="preserve"> </v>
      </c>
      <c r="AG129" t="str">
        <f t="shared" si="43"/>
        <v xml:space="preserve"> </v>
      </c>
      <c r="AH129" s="14" t="str">
        <f t="shared" si="44"/>
        <v xml:space="preserve"> </v>
      </c>
      <c r="AI129" s="11" t="str">
        <f t="shared" si="45"/>
        <v xml:space="preserve"> </v>
      </c>
      <c r="AJ129" s="17" t="str">
        <f t="shared" si="46"/>
        <v xml:space="preserve"> </v>
      </c>
      <c r="AL129" s="5"/>
      <c r="AM129" s="5"/>
      <c r="AN129" s="5"/>
      <c r="AO129" s="5"/>
      <c r="AP129" s="5"/>
      <c r="AQ129" s="5"/>
      <c r="AR129" s="5"/>
      <c r="AS129" s="5"/>
      <c r="AT129" s="5"/>
      <c r="AU129" s="5"/>
      <c r="AV129" s="5"/>
      <c r="AW129" s="25"/>
      <c r="AX129" s="25"/>
      <c r="AY129" s="14"/>
      <c r="AZ129" s="14"/>
    </row>
    <row r="130" spans="1:52" x14ac:dyDescent="0.2">
      <c r="A130" s="9"/>
      <c r="B130" s="9"/>
      <c r="C130" s="9"/>
      <c r="D130" s="9"/>
      <c r="E130" s="10"/>
      <c r="F130" s="10"/>
      <c r="G130" s="10"/>
      <c r="I130" s="10"/>
      <c r="K130" s="10"/>
      <c r="M130" s="10"/>
      <c r="N130" s="10"/>
      <c r="O130" s="10"/>
      <c r="V130" t="str">
        <f t="shared" si="32"/>
        <v xml:space="preserve"> </v>
      </c>
      <c r="W130" s="14" t="str">
        <f t="shared" si="33"/>
        <v xml:space="preserve"> </v>
      </c>
      <c r="X130" t="str">
        <f t="shared" si="34"/>
        <v xml:space="preserve"> </v>
      </c>
      <c r="Y130" t="str">
        <f t="shared" si="35"/>
        <v xml:space="preserve"> </v>
      </c>
      <c r="Z130" s="14" t="str">
        <f t="shared" si="36"/>
        <v xml:space="preserve"> </v>
      </c>
      <c r="AA130" s="14" t="str">
        <f t="shared" si="37"/>
        <v xml:space="preserve"> </v>
      </c>
      <c r="AB130" s="14" t="str">
        <f t="shared" si="38"/>
        <v xml:space="preserve"> </v>
      </c>
      <c r="AC130" t="str">
        <f t="shared" si="39"/>
        <v xml:space="preserve"> </v>
      </c>
      <c r="AD130" t="str">
        <f t="shared" si="40"/>
        <v xml:space="preserve"> </v>
      </c>
      <c r="AE130" s="14" t="str">
        <f t="shared" si="41"/>
        <v xml:space="preserve"> </v>
      </c>
      <c r="AF130" t="str">
        <f t="shared" si="42"/>
        <v xml:space="preserve"> </v>
      </c>
      <c r="AG130" t="str">
        <f t="shared" si="43"/>
        <v xml:space="preserve"> </v>
      </c>
      <c r="AH130" s="14" t="str">
        <f t="shared" si="44"/>
        <v xml:space="preserve"> </v>
      </c>
      <c r="AI130" s="11" t="str">
        <f t="shared" si="45"/>
        <v xml:space="preserve"> </v>
      </c>
      <c r="AJ130" s="17" t="str">
        <f t="shared" si="46"/>
        <v xml:space="preserve"> </v>
      </c>
      <c r="AL130" s="5"/>
      <c r="AM130" s="5"/>
      <c r="AN130" s="5"/>
      <c r="AO130" s="5"/>
      <c r="AP130" s="5"/>
      <c r="AQ130" s="5"/>
      <c r="AR130" s="5"/>
      <c r="AS130" s="5"/>
      <c r="AT130" s="5"/>
      <c r="AU130" s="5"/>
      <c r="AV130" s="5"/>
      <c r="AW130" s="25"/>
      <c r="AX130" s="25"/>
      <c r="AY130" s="14"/>
      <c r="AZ130" s="14"/>
    </row>
    <row r="131" spans="1:52" x14ac:dyDescent="0.2">
      <c r="A131" s="9"/>
      <c r="B131" s="9"/>
      <c r="C131" s="9"/>
      <c r="D131" s="9"/>
      <c r="E131" s="10"/>
      <c r="F131" s="10"/>
      <c r="G131" s="10"/>
      <c r="I131" s="10"/>
      <c r="K131" s="10"/>
      <c r="M131" s="10"/>
      <c r="N131" s="10"/>
      <c r="O131" s="10"/>
      <c r="V131" t="str">
        <f t="shared" si="32"/>
        <v xml:space="preserve"> </v>
      </c>
      <c r="W131" s="14" t="str">
        <f t="shared" si="33"/>
        <v xml:space="preserve"> </v>
      </c>
      <c r="X131" t="str">
        <f t="shared" si="34"/>
        <v xml:space="preserve"> </v>
      </c>
      <c r="Y131" t="str">
        <f t="shared" si="35"/>
        <v xml:space="preserve"> </v>
      </c>
      <c r="Z131" s="14" t="str">
        <f t="shared" si="36"/>
        <v xml:space="preserve"> </v>
      </c>
      <c r="AA131" s="14" t="str">
        <f t="shared" si="37"/>
        <v xml:space="preserve"> </v>
      </c>
      <c r="AB131" s="14" t="str">
        <f t="shared" si="38"/>
        <v xml:space="preserve"> </v>
      </c>
      <c r="AC131" t="str">
        <f t="shared" si="39"/>
        <v xml:space="preserve"> </v>
      </c>
      <c r="AD131" t="str">
        <f t="shared" si="40"/>
        <v xml:space="preserve"> </v>
      </c>
      <c r="AE131" s="14" t="str">
        <f t="shared" si="41"/>
        <v xml:space="preserve"> </v>
      </c>
      <c r="AF131" t="str">
        <f t="shared" si="42"/>
        <v xml:space="preserve"> </v>
      </c>
      <c r="AG131" t="str">
        <f t="shared" si="43"/>
        <v xml:space="preserve"> </v>
      </c>
      <c r="AH131" s="14" t="str">
        <f t="shared" si="44"/>
        <v xml:space="preserve"> </v>
      </c>
      <c r="AI131" s="11" t="str">
        <f t="shared" si="45"/>
        <v xml:space="preserve"> </v>
      </c>
      <c r="AJ131" s="17" t="str">
        <f t="shared" si="46"/>
        <v xml:space="preserve"> </v>
      </c>
      <c r="AL131" s="5"/>
      <c r="AM131" s="5"/>
      <c r="AN131" s="5"/>
      <c r="AO131" s="5"/>
      <c r="AP131" s="5"/>
      <c r="AQ131" s="5"/>
      <c r="AR131" s="5"/>
      <c r="AS131" s="5"/>
      <c r="AT131" s="5"/>
      <c r="AU131" s="5"/>
      <c r="AV131" s="5"/>
      <c r="AW131" s="25"/>
      <c r="AX131" s="25"/>
      <c r="AY131" s="14"/>
      <c r="AZ131" s="14"/>
    </row>
    <row r="132" spans="1:52" x14ac:dyDescent="0.2">
      <c r="A132" s="9"/>
      <c r="B132" s="9"/>
      <c r="C132" s="9"/>
      <c r="D132" s="9"/>
      <c r="E132" s="10"/>
      <c r="F132" s="10"/>
      <c r="G132" s="10"/>
      <c r="I132" s="10"/>
      <c r="K132" s="10"/>
      <c r="M132" s="10"/>
      <c r="N132" s="10"/>
      <c r="O132" s="10"/>
      <c r="V132" t="str">
        <f t="shared" si="32"/>
        <v xml:space="preserve"> </v>
      </c>
      <c r="W132" s="14" t="str">
        <f t="shared" si="33"/>
        <v xml:space="preserve"> </v>
      </c>
      <c r="X132" t="str">
        <f t="shared" si="34"/>
        <v xml:space="preserve"> </v>
      </c>
      <c r="Y132" t="str">
        <f t="shared" si="35"/>
        <v xml:space="preserve"> </v>
      </c>
      <c r="Z132" s="14" t="str">
        <f t="shared" si="36"/>
        <v xml:space="preserve"> </v>
      </c>
      <c r="AA132" s="14" t="str">
        <f t="shared" si="37"/>
        <v xml:space="preserve"> </v>
      </c>
      <c r="AB132" s="14" t="str">
        <f t="shared" si="38"/>
        <v xml:space="preserve"> </v>
      </c>
      <c r="AC132" t="str">
        <f t="shared" si="39"/>
        <v xml:space="preserve"> </v>
      </c>
      <c r="AD132" t="str">
        <f t="shared" si="40"/>
        <v xml:space="preserve"> </v>
      </c>
      <c r="AE132" s="14" t="str">
        <f t="shared" si="41"/>
        <v xml:space="preserve"> </v>
      </c>
      <c r="AF132" t="str">
        <f t="shared" si="42"/>
        <v xml:space="preserve"> </v>
      </c>
      <c r="AG132" t="str">
        <f t="shared" si="43"/>
        <v xml:space="preserve"> </v>
      </c>
      <c r="AH132" s="14" t="str">
        <f t="shared" si="44"/>
        <v xml:space="preserve"> </v>
      </c>
      <c r="AI132" s="11" t="str">
        <f t="shared" si="45"/>
        <v xml:space="preserve"> </v>
      </c>
      <c r="AJ132" s="17" t="str">
        <f t="shared" si="46"/>
        <v xml:space="preserve"> </v>
      </c>
      <c r="AL132" s="5"/>
      <c r="AM132" s="5"/>
      <c r="AN132" s="5"/>
      <c r="AO132" s="5"/>
      <c r="AP132" s="5"/>
      <c r="AQ132" s="5"/>
      <c r="AR132" s="5"/>
      <c r="AS132" s="5"/>
      <c r="AT132" s="5"/>
      <c r="AU132" s="5"/>
      <c r="AV132" s="5"/>
      <c r="AW132" s="25"/>
      <c r="AX132" s="25"/>
      <c r="AY132" s="14"/>
      <c r="AZ132" s="14"/>
    </row>
    <row r="133" spans="1:52" x14ac:dyDescent="0.2">
      <c r="A133" s="9"/>
      <c r="B133" s="9"/>
      <c r="C133" s="9"/>
      <c r="D133" s="9"/>
      <c r="E133" s="10"/>
      <c r="F133" s="10"/>
      <c r="G133" s="10"/>
      <c r="I133" s="10"/>
      <c r="K133" s="10"/>
      <c r="M133" s="10"/>
      <c r="N133" s="10"/>
      <c r="O133" s="10"/>
      <c r="V133" t="str">
        <f t="shared" si="32"/>
        <v xml:space="preserve"> </v>
      </c>
      <c r="W133" s="14" t="str">
        <f t="shared" si="33"/>
        <v xml:space="preserve"> </v>
      </c>
      <c r="X133" t="str">
        <f t="shared" si="34"/>
        <v xml:space="preserve"> </v>
      </c>
      <c r="Y133" t="str">
        <f t="shared" si="35"/>
        <v xml:space="preserve"> </v>
      </c>
      <c r="Z133" s="14" t="str">
        <f t="shared" si="36"/>
        <v xml:space="preserve"> </v>
      </c>
      <c r="AA133" s="14" t="str">
        <f t="shared" si="37"/>
        <v xml:space="preserve"> </v>
      </c>
      <c r="AB133" s="14" t="str">
        <f t="shared" si="38"/>
        <v xml:space="preserve"> </v>
      </c>
      <c r="AC133" t="str">
        <f t="shared" si="39"/>
        <v xml:space="preserve"> </v>
      </c>
      <c r="AD133" t="str">
        <f t="shared" si="40"/>
        <v xml:space="preserve"> </v>
      </c>
      <c r="AE133" s="14" t="str">
        <f t="shared" si="41"/>
        <v xml:space="preserve"> </v>
      </c>
      <c r="AF133" t="str">
        <f t="shared" si="42"/>
        <v xml:space="preserve"> </v>
      </c>
      <c r="AG133" t="str">
        <f t="shared" si="43"/>
        <v xml:space="preserve"> </v>
      </c>
      <c r="AH133" s="14" t="str">
        <f t="shared" si="44"/>
        <v xml:space="preserve"> </v>
      </c>
      <c r="AI133" s="11" t="str">
        <f t="shared" si="45"/>
        <v xml:space="preserve"> </v>
      </c>
      <c r="AJ133" s="17" t="str">
        <f t="shared" si="46"/>
        <v xml:space="preserve"> </v>
      </c>
      <c r="AL133" s="5"/>
      <c r="AM133" s="5"/>
      <c r="AN133" s="5"/>
      <c r="AO133" s="5"/>
      <c r="AP133" s="5"/>
      <c r="AQ133" s="5"/>
      <c r="AR133" s="5"/>
      <c r="AS133" s="5"/>
      <c r="AT133" s="5"/>
      <c r="AU133" s="5"/>
      <c r="AV133" s="5"/>
      <c r="AW133" s="25"/>
      <c r="AX133" s="25"/>
      <c r="AY133" s="14"/>
      <c r="AZ133" s="14"/>
    </row>
    <row r="134" spans="1:52" x14ac:dyDescent="0.2">
      <c r="A134" s="9"/>
      <c r="B134" s="9"/>
      <c r="C134" s="9"/>
      <c r="D134" s="9"/>
      <c r="E134" s="10"/>
      <c r="F134" s="10"/>
      <c r="G134" s="10"/>
      <c r="I134" s="10"/>
      <c r="K134" s="10"/>
      <c r="M134" s="10"/>
      <c r="N134" s="10"/>
      <c r="O134" s="10"/>
      <c r="V134" t="str">
        <f t="shared" si="32"/>
        <v xml:space="preserve"> </v>
      </c>
      <c r="W134" s="14" t="str">
        <f t="shared" si="33"/>
        <v xml:space="preserve"> </v>
      </c>
      <c r="X134" t="str">
        <f t="shared" si="34"/>
        <v xml:space="preserve"> </v>
      </c>
      <c r="Y134" t="str">
        <f t="shared" si="35"/>
        <v xml:space="preserve"> </v>
      </c>
      <c r="Z134" s="14" t="str">
        <f t="shared" si="36"/>
        <v xml:space="preserve"> </v>
      </c>
      <c r="AA134" s="14" t="str">
        <f t="shared" si="37"/>
        <v xml:space="preserve"> </v>
      </c>
      <c r="AB134" s="14" t="str">
        <f t="shared" si="38"/>
        <v xml:space="preserve"> </v>
      </c>
      <c r="AC134" t="str">
        <f t="shared" si="39"/>
        <v xml:space="preserve"> </v>
      </c>
      <c r="AD134" t="str">
        <f t="shared" si="40"/>
        <v xml:space="preserve"> </v>
      </c>
      <c r="AE134" s="14" t="str">
        <f t="shared" si="41"/>
        <v xml:space="preserve"> </v>
      </c>
      <c r="AF134" t="str">
        <f t="shared" si="42"/>
        <v xml:space="preserve"> </v>
      </c>
      <c r="AG134" t="str">
        <f t="shared" si="43"/>
        <v xml:space="preserve"> </v>
      </c>
      <c r="AH134" s="14" t="str">
        <f t="shared" si="44"/>
        <v xml:space="preserve"> </v>
      </c>
      <c r="AI134" s="11" t="str">
        <f t="shared" si="45"/>
        <v xml:space="preserve"> </v>
      </c>
      <c r="AJ134" s="17" t="str">
        <f t="shared" si="46"/>
        <v xml:space="preserve"> </v>
      </c>
      <c r="AL134" s="5"/>
      <c r="AM134" s="5"/>
      <c r="AN134" s="5"/>
      <c r="AO134" s="5"/>
      <c r="AP134" s="5"/>
      <c r="AQ134" s="5"/>
      <c r="AR134" s="5"/>
      <c r="AS134" s="5"/>
      <c r="AT134" s="5"/>
      <c r="AU134" s="5"/>
      <c r="AV134" s="5"/>
      <c r="AW134" s="25"/>
      <c r="AX134" s="25"/>
      <c r="AY134" s="14"/>
      <c r="AZ134" s="14"/>
    </row>
    <row r="135" spans="1:52" x14ac:dyDescent="0.2">
      <c r="A135" s="9"/>
      <c r="B135" s="9"/>
      <c r="C135" s="9"/>
      <c r="D135" s="9"/>
      <c r="E135" s="10"/>
      <c r="F135" s="10"/>
      <c r="G135" s="10"/>
      <c r="I135" s="10"/>
      <c r="K135" s="10"/>
      <c r="M135" s="10"/>
      <c r="N135" s="10"/>
      <c r="O135" s="10"/>
      <c r="V135" t="str">
        <f t="shared" si="32"/>
        <v xml:space="preserve"> </v>
      </c>
      <c r="W135" s="14" t="str">
        <f t="shared" si="33"/>
        <v xml:space="preserve"> </v>
      </c>
      <c r="X135" t="str">
        <f t="shared" si="34"/>
        <v xml:space="preserve"> </v>
      </c>
      <c r="Y135" t="str">
        <f t="shared" si="35"/>
        <v xml:space="preserve"> </v>
      </c>
      <c r="Z135" s="14" t="str">
        <f t="shared" si="36"/>
        <v xml:space="preserve"> </v>
      </c>
      <c r="AA135" s="14" t="str">
        <f t="shared" si="37"/>
        <v xml:space="preserve"> </v>
      </c>
      <c r="AB135" s="14" t="str">
        <f t="shared" si="38"/>
        <v xml:space="preserve"> </v>
      </c>
      <c r="AC135" t="str">
        <f t="shared" si="39"/>
        <v xml:space="preserve"> </v>
      </c>
      <c r="AD135" t="str">
        <f t="shared" si="40"/>
        <v xml:space="preserve"> </v>
      </c>
      <c r="AE135" s="14" t="str">
        <f t="shared" si="41"/>
        <v xml:space="preserve"> </v>
      </c>
      <c r="AF135" t="str">
        <f t="shared" si="42"/>
        <v xml:space="preserve"> </v>
      </c>
      <c r="AG135" t="str">
        <f t="shared" si="43"/>
        <v xml:space="preserve"> </v>
      </c>
      <c r="AH135" s="14" t="str">
        <f t="shared" si="44"/>
        <v xml:space="preserve"> </v>
      </c>
      <c r="AI135" s="11" t="str">
        <f t="shared" si="45"/>
        <v xml:space="preserve"> </v>
      </c>
      <c r="AJ135" s="17" t="str">
        <f t="shared" si="46"/>
        <v xml:space="preserve"> </v>
      </c>
      <c r="AL135" s="5"/>
      <c r="AM135" s="5"/>
      <c r="AN135" s="5"/>
      <c r="AO135" s="5"/>
      <c r="AP135" s="5"/>
      <c r="AQ135" s="5"/>
      <c r="AR135" s="5"/>
      <c r="AS135" s="5"/>
      <c r="AT135" s="5"/>
      <c r="AU135" s="5"/>
      <c r="AV135" s="5"/>
      <c r="AW135" s="25"/>
      <c r="AX135" s="25"/>
      <c r="AY135" s="14"/>
      <c r="AZ135" s="14"/>
    </row>
    <row r="136" spans="1:52" x14ac:dyDescent="0.2">
      <c r="A136" s="9"/>
      <c r="B136" s="9"/>
      <c r="C136" s="9"/>
      <c r="D136" s="9"/>
      <c r="E136" s="10"/>
      <c r="F136" s="10"/>
      <c r="G136" s="10"/>
      <c r="I136" s="10"/>
      <c r="K136" s="10"/>
      <c r="M136" s="10"/>
      <c r="N136" s="10"/>
      <c r="O136" s="10"/>
      <c r="V136" t="str">
        <f t="shared" si="32"/>
        <v xml:space="preserve"> </v>
      </c>
      <c r="W136" s="14" t="str">
        <f t="shared" si="33"/>
        <v xml:space="preserve"> </v>
      </c>
      <c r="X136" t="str">
        <f t="shared" si="34"/>
        <v xml:space="preserve"> </v>
      </c>
      <c r="Y136" t="str">
        <f t="shared" si="35"/>
        <v xml:space="preserve"> </v>
      </c>
      <c r="Z136" s="14" t="str">
        <f t="shared" si="36"/>
        <v xml:space="preserve"> </v>
      </c>
      <c r="AA136" s="14" t="str">
        <f t="shared" si="37"/>
        <v xml:space="preserve"> </v>
      </c>
      <c r="AB136" s="14" t="str">
        <f t="shared" si="38"/>
        <v xml:space="preserve"> </v>
      </c>
      <c r="AC136" t="str">
        <f t="shared" si="39"/>
        <v xml:space="preserve"> </v>
      </c>
      <c r="AD136" t="str">
        <f t="shared" si="40"/>
        <v xml:space="preserve"> </v>
      </c>
      <c r="AE136" s="14" t="str">
        <f t="shared" si="41"/>
        <v xml:space="preserve"> </v>
      </c>
      <c r="AF136" t="str">
        <f t="shared" si="42"/>
        <v xml:space="preserve"> </v>
      </c>
      <c r="AG136" t="str">
        <f t="shared" si="43"/>
        <v xml:space="preserve"> </v>
      </c>
      <c r="AH136" s="14" t="str">
        <f t="shared" si="44"/>
        <v xml:space="preserve"> </v>
      </c>
      <c r="AI136" s="11" t="str">
        <f t="shared" si="45"/>
        <v xml:space="preserve"> </v>
      </c>
      <c r="AJ136" s="17" t="str">
        <f t="shared" si="46"/>
        <v xml:space="preserve"> </v>
      </c>
      <c r="AL136" s="5"/>
      <c r="AM136" s="5"/>
      <c r="AN136" s="5"/>
      <c r="AO136" s="5"/>
      <c r="AP136" s="5"/>
      <c r="AQ136" s="5"/>
      <c r="AR136" s="5"/>
      <c r="AS136" s="5"/>
      <c r="AT136" s="5"/>
      <c r="AU136" s="5"/>
      <c r="AV136" s="5"/>
      <c r="AW136" s="25"/>
      <c r="AX136" s="25"/>
      <c r="AY136" s="14"/>
      <c r="AZ136" s="14"/>
    </row>
    <row r="137" spans="1:52" x14ac:dyDescent="0.2">
      <c r="A137" s="9"/>
      <c r="B137" s="9"/>
      <c r="C137" s="9"/>
      <c r="D137" s="9"/>
      <c r="E137" s="10"/>
      <c r="F137" s="10"/>
      <c r="G137" s="10"/>
      <c r="I137" s="10"/>
      <c r="K137" s="10"/>
      <c r="M137" s="10"/>
      <c r="N137" s="10"/>
      <c r="O137" s="10"/>
      <c r="V137" t="str">
        <f t="shared" si="32"/>
        <v xml:space="preserve"> </v>
      </c>
      <c r="W137" s="14" t="str">
        <f t="shared" si="33"/>
        <v xml:space="preserve"> </v>
      </c>
      <c r="X137" t="str">
        <f t="shared" si="34"/>
        <v xml:space="preserve"> </v>
      </c>
      <c r="Y137" t="str">
        <f t="shared" si="35"/>
        <v xml:space="preserve"> </v>
      </c>
      <c r="Z137" s="14" t="str">
        <f t="shared" si="36"/>
        <v xml:space="preserve"> </v>
      </c>
      <c r="AA137" s="14" t="str">
        <f t="shared" si="37"/>
        <v xml:space="preserve"> </v>
      </c>
      <c r="AB137" s="14" t="str">
        <f t="shared" si="38"/>
        <v xml:space="preserve"> </v>
      </c>
      <c r="AC137" t="str">
        <f t="shared" si="39"/>
        <v xml:space="preserve"> </v>
      </c>
      <c r="AD137" t="str">
        <f t="shared" si="40"/>
        <v xml:space="preserve"> </v>
      </c>
      <c r="AE137" s="14" t="str">
        <f t="shared" si="41"/>
        <v xml:space="preserve"> </v>
      </c>
      <c r="AF137" t="str">
        <f t="shared" si="42"/>
        <v xml:space="preserve"> </v>
      </c>
      <c r="AG137" t="str">
        <f t="shared" si="43"/>
        <v xml:space="preserve"> </v>
      </c>
      <c r="AH137" s="14" t="str">
        <f t="shared" si="44"/>
        <v xml:space="preserve"> </v>
      </c>
      <c r="AI137" s="11" t="str">
        <f t="shared" si="45"/>
        <v xml:space="preserve"> </v>
      </c>
      <c r="AJ137" s="17" t="str">
        <f t="shared" si="46"/>
        <v xml:space="preserve"> </v>
      </c>
      <c r="AL137" s="5"/>
      <c r="AM137" s="5"/>
      <c r="AN137" s="5"/>
      <c r="AO137" s="5"/>
      <c r="AP137" s="5"/>
      <c r="AQ137" s="5"/>
      <c r="AR137" s="5"/>
      <c r="AS137" s="5"/>
      <c r="AT137" s="5"/>
      <c r="AU137" s="5"/>
      <c r="AV137" s="5"/>
      <c r="AW137" s="25"/>
      <c r="AX137" s="25"/>
      <c r="AY137" s="14"/>
      <c r="AZ137" s="14"/>
    </row>
    <row r="138" spans="1:52" x14ac:dyDescent="0.2">
      <c r="A138" s="9"/>
      <c r="B138" s="9"/>
      <c r="C138" s="9"/>
      <c r="D138" s="9"/>
      <c r="E138" s="10"/>
      <c r="F138" s="10"/>
      <c r="G138" s="10"/>
      <c r="I138" s="10"/>
      <c r="K138" s="10"/>
      <c r="M138" s="10"/>
      <c r="N138" s="10"/>
      <c r="O138" s="10"/>
      <c r="V138" t="str">
        <f t="shared" si="32"/>
        <v xml:space="preserve"> </v>
      </c>
      <c r="W138" s="14" t="str">
        <f t="shared" si="33"/>
        <v xml:space="preserve"> </v>
      </c>
      <c r="X138" t="str">
        <f t="shared" si="34"/>
        <v xml:space="preserve"> </v>
      </c>
      <c r="Y138" t="str">
        <f t="shared" si="35"/>
        <v xml:space="preserve"> </v>
      </c>
      <c r="Z138" s="14" t="str">
        <f t="shared" si="36"/>
        <v xml:space="preserve"> </v>
      </c>
      <c r="AA138" s="14" t="str">
        <f t="shared" si="37"/>
        <v xml:space="preserve"> </v>
      </c>
      <c r="AB138" s="14" t="str">
        <f t="shared" si="38"/>
        <v xml:space="preserve"> </v>
      </c>
      <c r="AC138" t="str">
        <f t="shared" si="39"/>
        <v xml:space="preserve"> </v>
      </c>
      <c r="AD138" t="str">
        <f t="shared" si="40"/>
        <v xml:space="preserve"> </v>
      </c>
      <c r="AE138" s="14" t="str">
        <f t="shared" si="41"/>
        <v xml:space="preserve"> </v>
      </c>
      <c r="AF138" t="str">
        <f t="shared" si="42"/>
        <v xml:space="preserve"> </v>
      </c>
      <c r="AG138" t="str">
        <f t="shared" si="43"/>
        <v xml:space="preserve"> </v>
      </c>
      <c r="AH138" s="14" t="str">
        <f t="shared" si="44"/>
        <v xml:space="preserve"> </v>
      </c>
      <c r="AI138" s="11" t="str">
        <f t="shared" si="45"/>
        <v xml:space="preserve"> </v>
      </c>
      <c r="AJ138" s="17" t="str">
        <f t="shared" si="46"/>
        <v xml:space="preserve"> </v>
      </c>
      <c r="AL138" s="5"/>
      <c r="AM138" s="5"/>
      <c r="AN138" s="5"/>
      <c r="AO138" s="5"/>
      <c r="AP138" s="5"/>
      <c r="AQ138" s="5"/>
      <c r="AR138" s="5"/>
      <c r="AS138" s="5"/>
      <c r="AT138" s="5"/>
      <c r="AU138" s="5"/>
      <c r="AV138" s="5"/>
      <c r="AW138" s="25"/>
      <c r="AX138" s="25"/>
      <c r="AY138" s="14"/>
      <c r="AZ138" s="14"/>
    </row>
    <row r="139" spans="1:52" x14ac:dyDescent="0.2">
      <c r="A139" s="9"/>
      <c r="B139" s="9"/>
      <c r="C139" s="9"/>
      <c r="D139" s="9"/>
      <c r="E139" s="10"/>
      <c r="F139" s="10"/>
      <c r="G139" s="10"/>
      <c r="I139" s="10"/>
      <c r="K139" s="10"/>
      <c r="M139" s="10"/>
      <c r="N139" s="10"/>
      <c r="O139" s="10"/>
      <c r="V139" t="str">
        <f t="shared" si="32"/>
        <v xml:space="preserve"> </v>
      </c>
      <c r="W139" s="14" t="str">
        <f t="shared" si="33"/>
        <v xml:space="preserve"> </v>
      </c>
      <c r="X139" t="str">
        <f t="shared" si="34"/>
        <v xml:space="preserve"> </v>
      </c>
      <c r="Y139" t="str">
        <f t="shared" si="35"/>
        <v xml:space="preserve"> </v>
      </c>
      <c r="Z139" s="14" t="str">
        <f t="shared" si="36"/>
        <v xml:space="preserve"> </v>
      </c>
      <c r="AA139" s="14" t="str">
        <f t="shared" si="37"/>
        <v xml:space="preserve"> </v>
      </c>
      <c r="AB139" s="14" t="str">
        <f t="shared" si="38"/>
        <v xml:space="preserve"> </v>
      </c>
      <c r="AC139" t="str">
        <f t="shared" si="39"/>
        <v xml:space="preserve"> </v>
      </c>
      <c r="AD139" t="str">
        <f t="shared" si="40"/>
        <v xml:space="preserve"> </v>
      </c>
      <c r="AE139" s="14" t="str">
        <f t="shared" si="41"/>
        <v xml:space="preserve"> </v>
      </c>
      <c r="AF139" t="str">
        <f t="shared" si="42"/>
        <v xml:space="preserve"> </v>
      </c>
      <c r="AG139" t="str">
        <f t="shared" si="43"/>
        <v xml:space="preserve"> </v>
      </c>
      <c r="AH139" s="14" t="str">
        <f t="shared" si="44"/>
        <v xml:space="preserve"> </v>
      </c>
      <c r="AI139" s="11" t="str">
        <f t="shared" si="45"/>
        <v xml:space="preserve"> </v>
      </c>
      <c r="AJ139" s="17" t="str">
        <f t="shared" si="46"/>
        <v xml:space="preserve"> </v>
      </c>
      <c r="AL139" s="5"/>
      <c r="AM139" s="5"/>
      <c r="AN139" s="5"/>
      <c r="AO139" s="5"/>
      <c r="AP139" s="5"/>
      <c r="AQ139" s="5"/>
      <c r="AR139" s="5"/>
      <c r="AS139" s="5"/>
      <c r="AT139" s="5"/>
      <c r="AU139" s="5"/>
      <c r="AV139" s="5"/>
      <c r="AW139" s="25"/>
      <c r="AX139" s="25"/>
      <c r="AY139" s="14"/>
      <c r="AZ139" s="14"/>
    </row>
    <row r="140" spans="1:52" x14ac:dyDescent="0.2">
      <c r="A140" s="9"/>
      <c r="B140" s="9"/>
      <c r="C140" s="9"/>
      <c r="D140" s="9"/>
      <c r="E140" s="10"/>
      <c r="F140" s="10"/>
      <c r="G140" s="10"/>
      <c r="I140" s="10"/>
      <c r="K140" s="10"/>
      <c r="M140" s="10"/>
      <c r="N140" s="10"/>
      <c r="O140" s="10"/>
      <c r="V140" t="str">
        <f t="shared" si="32"/>
        <v xml:space="preserve"> </v>
      </c>
      <c r="W140" s="14" t="str">
        <f t="shared" si="33"/>
        <v xml:space="preserve"> </v>
      </c>
      <c r="X140" t="str">
        <f t="shared" si="34"/>
        <v xml:space="preserve"> </v>
      </c>
      <c r="Y140" t="str">
        <f t="shared" si="35"/>
        <v xml:space="preserve"> </v>
      </c>
      <c r="Z140" s="14" t="str">
        <f t="shared" si="36"/>
        <v xml:space="preserve"> </v>
      </c>
      <c r="AA140" s="14" t="str">
        <f t="shared" si="37"/>
        <v xml:space="preserve"> </v>
      </c>
      <c r="AB140" s="14" t="str">
        <f t="shared" si="38"/>
        <v xml:space="preserve"> </v>
      </c>
      <c r="AC140" t="str">
        <f t="shared" si="39"/>
        <v xml:space="preserve"> </v>
      </c>
      <c r="AD140" t="str">
        <f t="shared" si="40"/>
        <v xml:space="preserve"> </v>
      </c>
      <c r="AE140" s="14" t="str">
        <f t="shared" si="41"/>
        <v xml:space="preserve"> </v>
      </c>
      <c r="AF140" t="str">
        <f t="shared" si="42"/>
        <v xml:space="preserve"> </v>
      </c>
      <c r="AG140" t="str">
        <f t="shared" si="43"/>
        <v xml:space="preserve"> </v>
      </c>
      <c r="AH140" s="14" t="str">
        <f t="shared" si="44"/>
        <v xml:space="preserve"> </v>
      </c>
      <c r="AI140" s="11" t="str">
        <f t="shared" si="45"/>
        <v xml:space="preserve"> </v>
      </c>
      <c r="AJ140" s="17" t="str">
        <f t="shared" si="46"/>
        <v xml:space="preserve"> </v>
      </c>
      <c r="AL140" s="5"/>
      <c r="AM140" s="5"/>
      <c r="AN140" s="5"/>
      <c r="AO140" s="5"/>
      <c r="AP140" s="5"/>
      <c r="AQ140" s="5"/>
      <c r="AR140" s="5"/>
      <c r="AS140" s="5"/>
      <c r="AT140" s="5"/>
      <c r="AU140" s="5"/>
      <c r="AV140" s="5"/>
      <c r="AW140" s="25"/>
      <c r="AX140" s="25"/>
      <c r="AY140" s="14"/>
      <c r="AZ140" s="14"/>
    </row>
    <row r="141" spans="1:52" x14ac:dyDescent="0.2">
      <c r="A141" s="9"/>
      <c r="B141" s="9"/>
      <c r="C141" s="9"/>
      <c r="D141" s="9"/>
      <c r="E141" s="10"/>
      <c r="F141" s="10"/>
      <c r="G141" s="10"/>
      <c r="I141" s="10"/>
      <c r="K141" s="10"/>
      <c r="M141" s="10"/>
      <c r="N141" s="10"/>
      <c r="O141" s="10"/>
      <c r="V141" t="str">
        <f t="shared" si="32"/>
        <v xml:space="preserve"> </v>
      </c>
      <c r="W141" s="14" t="str">
        <f t="shared" si="33"/>
        <v xml:space="preserve"> </v>
      </c>
      <c r="X141" t="str">
        <f t="shared" si="34"/>
        <v xml:space="preserve"> </v>
      </c>
      <c r="Y141" t="str">
        <f t="shared" si="35"/>
        <v xml:space="preserve"> </v>
      </c>
      <c r="Z141" s="14" t="str">
        <f t="shared" si="36"/>
        <v xml:space="preserve"> </v>
      </c>
      <c r="AA141" s="14" t="str">
        <f t="shared" si="37"/>
        <v xml:space="preserve"> </v>
      </c>
      <c r="AB141" s="14" t="str">
        <f t="shared" si="38"/>
        <v xml:space="preserve"> </v>
      </c>
      <c r="AC141" t="str">
        <f t="shared" si="39"/>
        <v xml:space="preserve"> </v>
      </c>
      <c r="AD141" t="str">
        <f t="shared" si="40"/>
        <v xml:space="preserve"> </v>
      </c>
      <c r="AE141" s="14" t="str">
        <f t="shared" si="41"/>
        <v xml:space="preserve"> </v>
      </c>
      <c r="AF141" t="str">
        <f t="shared" si="42"/>
        <v xml:space="preserve"> </v>
      </c>
      <c r="AG141" t="str">
        <f t="shared" si="43"/>
        <v xml:space="preserve"> </v>
      </c>
      <c r="AH141" s="14" t="str">
        <f t="shared" si="44"/>
        <v xml:space="preserve"> </v>
      </c>
      <c r="AI141" s="11" t="str">
        <f t="shared" si="45"/>
        <v xml:space="preserve"> </v>
      </c>
      <c r="AJ141" s="17" t="str">
        <f t="shared" si="46"/>
        <v xml:space="preserve"> </v>
      </c>
      <c r="AL141" s="5"/>
      <c r="AM141" s="5"/>
      <c r="AN141" s="5"/>
      <c r="AO141" s="5"/>
      <c r="AP141" s="5"/>
      <c r="AQ141" s="5"/>
      <c r="AR141" s="5"/>
      <c r="AS141" s="5"/>
      <c r="AT141" s="5"/>
      <c r="AU141" s="5"/>
      <c r="AV141" s="5"/>
      <c r="AW141" s="25"/>
      <c r="AX141" s="25"/>
      <c r="AY141" s="14"/>
      <c r="AZ141" s="14"/>
    </row>
    <row r="142" spans="1:52" x14ac:dyDescent="0.2">
      <c r="A142" s="9"/>
      <c r="B142" s="9"/>
      <c r="C142" s="9"/>
      <c r="D142" s="9"/>
      <c r="E142" s="10"/>
      <c r="F142" s="10"/>
      <c r="G142" s="10"/>
      <c r="I142" s="10"/>
      <c r="K142" s="10"/>
      <c r="M142" s="10"/>
      <c r="N142" s="10"/>
      <c r="O142" s="10"/>
      <c r="V142" t="str">
        <f t="shared" si="32"/>
        <v xml:space="preserve"> </v>
      </c>
      <c r="W142" s="14" t="str">
        <f t="shared" si="33"/>
        <v xml:space="preserve"> </v>
      </c>
      <c r="X142" t="str">
        <f t="shared" si="34"/>
        <v xml:space="preserve"> </v>
      </c>
      <c r="Y142" t="str">
        <f t="shared" si="35"/>
        <v xml:space="preserve"> </v>
      </c>
      <c r="Z142" s="14" t="str">
        <f t="shared" si="36"/>
        <v xml:space="preserve"> </v>
      </c>
      <c r="AA142" s="14" t="str">
        <f t="shared" si="37"/>
        <v xml:space="preserve"> </v>
      </c>
      <c r="AB142" s="14" t="str">
        <f t="shared" si="38"/>
        <v xml:space="preserve"> </v>
      </c>
      <c r="AC142" t="str">
        <f t="shared" si="39"/>
        <v xml:space="preserve"> </v>
      </c>
      <c r="AD142" t="str">
        <f t="shared" si="40"/>
        <v xml:space="preserve"> </v>
      </c>
      <c r="AE142" s="14" t="str">
        <f t="shared" si="41"/>
        <v xml:space="preserve"> </v>
      </c>
      <c r="AF142" t="str">
        <f t="shared" si="42"/>
        <v xml:space="preserve"> </v>
      </c>
      <c r="AG142" t="str">
        <f t="shared" si="43"/>
        <v xml:space="preserve"> </v>
      </c>
      <c r="AH142" s="14" t="str">
        <f t="shared" si="44"/>
        <v xml:space="preserve"> </v>
      </c>
      <c r="AI142" s="11" t="str">
        <f t="shared" si="45"/>
        <v xml:space="preserve"> </v>
      </c>
      <c r="AJ142" s="17" t="str">
        <f t="shared" si="46"/>
        <v xml:space="preserve"> </v>
      </c>
      <c r="AL142" s="5"/>
      <c r="AM142" s="5"/>
      <c r="AN142" s="5"/>
      <c r="AO142" s="5"/>
      <c r="AP142" s="5"/>
      <c r="AQ142" s="5"/>
      <c r="AR142" s="5"/>
      <c r="AS142" s="5"/>
      <c r="AT142" s="5"/>
      <c r="AU142" s="5"/>
      <c r="AV142" s="5"/>
      <c r="AW142" s="25"/>
      <c r="AX142" s="25"/>
      <c r="AY142" s="14"/>
      <c r="AZ142" s="14"/>
    </row>
    <row r="143" spans="1:52" x14ac:dyDescent="0.2">
      <c r="A143" s="9"/>
      <c r="B143" s="9"/>
      <c r="C143" s="9"/>
      <c r="D143" s="9"/>
      <c r="E143" s="10"/>
      <c r="F143" s="10"/>
      <c r="G143" s="10"/>
      <c r="I143" s="10"/>
      <c r="K143" s="10"/>
      <c r="M143" s="10"/>
      <c r="N143" s="10"/>
      <c r="O143" s="10"/>
      <c r="V143" t="str">
        <f t="shared" si="32"/>
        <v xml:space="preserve"> </v>
      </c>
      <c r="W143" s="14" t="str">
        <f t="shared" si="33"/>
        <v xml:space="preserve"> </v>
      </c>
      <c r="X143" t="str">
        <f t="shared" si="34"/>
        <v xml:space="preserve"> </v>
      </c>
      <c r="Y143" t="str">
        <f t="shared" si="35"/>
        <v xml:space="preserve"> </v>
      </c>
      <c r="Z143" s="14" t="str">
        <f t="shared" si="36"/>
        <v xml:space="preserve"> </v>
      </c>
      <c r="AA143" s="14" t="str">
        <f t="shared" si="37"/>
        <v xml:space="preserve"> </v>
      </c>
      <c r="AB143" s="14" t="str">
        <f t="shared" si="38"/>
        <v xml:space="preserve"> </v>
      </c>
      <c r="AC143" t="str">
        <f t="shared" si="39"/>
        <v xml:space="preserve"> </v>
      </c>
      <c r="AD143" t="str">
        <f t="shared" si="40"/>
        <v xml:space="preserve"> </v>
      </c>
      <c r="AE143" s="14" t="str">
        <f t="shared" si="41"/>
        <v xml:space="preserve"> </v>
      </c>
      <c r="AF143" t="str">
        <f t="shared" si="42"/>
        <v xml:space="preserve"> </v>
      </c>
      <c r="AG143" t="str">
        <f t="shared" si="43"/>
        <v xml:space="preserve"> </v>
      </c>
      <c r="AH143" s="14" t="str">
        <f t="shared" si="44"/>
        <v xml:space="preserve"> </v>
      </c>
      <c r="AI143" s="11" t="str">
        <f t="shared" si="45"/>
        <v xml:space="preserve"> </v>
      </c>
      <c r="AJ143" s="17" t="str">
        <f t="shared" si="46"/>
        <v xml:space="preserve"> </v>
      </c>
      <c r="AL143" s="5"/>
      <c r="AM143" s="5"/>
      <c r="AN143" s="5"/>
      <c r="AO143" s="5"/>
      <c r="AP143" s="5"/>
      <c r="AQ143" s="5"/>
      <c r="AR143" s="5"/>
      <c r="AS143" s="5"/>
      <c r="AT143" s="5"/>
      <c r="AU143" s="5"/>
      <c r="AV143" s="5"/>
      <c r="AW143" s="25"/>
      <c r="AX143" s="25"/>
      <c r="AY143" s="14"/>
      <c r="AZ143" s="14"/>
    </row>
    <row r="144" spans="1:52" x14ac:dyDescent="0.2">
      <c r="A144" s="9"/>
      <c r="B144" s="9"/>
      <c r="C144" s="9"/>
      <c r="D144" s="9"/>
      <c r="E144" s="10"/>
      <c r="F144" s="10"/>
      <c r="G144" s="10"/>
      <c r="I144" s="10"/>
      <c r="K144" s="10"/>
      <c r="M144" s="10"/>
      <c r="N144" s="10"/>
      <c r="O144" s="10"/>
      <c r="V144" t="str">
        <f t="shared" si="32"/>
        <v xml:space="preserve"> </v>
      </c>
      <c r="W144" s="14" t="str">
        <f t="shared" si="33"/>
        <v xml:space="preserve"> </v>
      </c>
      <c r="X144" t="str">
        <f t="shared" si="34"/>
        <v xml:space="preserve"> </v>
      </c>
      <c r="Y144" t="str">
        <f t="shared" si="35"/>
        <v xml:space="preserve"> </v>
      </c>
      <c r="Z144" s="14" t="str">
        <f t="shared" si="36"/>
        <v xml:space="preserve"> </v>
      </c>
      <c r="AA144" s="14" t="str">
        <f t="shared" si="37"/>
        <v xml:space="preserve"> </v>
      </c>
      <c r="AB144" s="14" t="str">
        <f t="shared" si="38"/>
        <v xml:space="preserve"> </v>
      </c>
      <c r="AC144" t="str">
        <f t="shared" si="39"/>
        <v xml:space="preserve"> </v>
      </c>
      <c r="AD144" t="str">
        <f t="shared" si="40"/>
        <v xml:space="preserve"> </v>
      </c>
      <c r="AE144" s="14" t="str">
        <f t="shared" si="41"/>
        <v xml:space="preserve"> </v>
      </c>
      <c r="AF144" t="str">
        <f t="shared" si="42"/>
        <v xml:space="preserve"> </v>
      </c>
      <c r="AG144" t="str">
        <f t="shared" si="43"/>
        <v xml:space="preserve"> </v>
      </c>
      <c r="AH144" s="14" t="str">
        <f t="shared" si="44"/>
        <v xml:space="preserve"> </v>
      </c>
      <c r="AI144" s="11" t="str">
        <f t="shared" si="45"/>
        <v xml:space="preserve"> </v>
      </c>
      <c r="AJ144" s="17" t="str">
        <f t="shared" si="46"/>
        <v xml:space="preserve"> </v>
      </c>
      <c r="AL144" s="5"/>
      <c r="AM144" s="5"/>
      <c r="AN144" s="5"/>
      <c r="AO144" s="5"/>
      <c r="AP144" s="5"/>
      <c r="AQ144" s="5"/>
      <c r="AR144" s="5"/>
      <c r="AS144" s="5"/>
      <c r="AT144" s="5"/>
      <c r="AU144" s="5"/>
      <c r="AV144" s="5"/>
      <c r="AW144" s="25"/>
      <c r="AX144" s="25"/>
      <c r="AY144" s="14"/>
      <c r="AZ144" s="14"/>
    </row>
    <row r="145" spans="1:52" x14ac:dyDescent="0.2">
      <c r="A145" s="9"/>
      <c r="B145" s="9"/>
      <c r="C145" s="9"/>
      <c r="D145" s="9"/>
      <c r="E145" s="10"/>
      <c r="F145" s="10"/>
      <c r="G145" s="10"/>
      <c r="I145" s="10"/>
      <c r="K145" s="10"/>
      <c r="M145" s="10"/>
      <c r="N145" s="10"/>
      <c r="O145" s="10"/>
      <c r="V145" t="str">
        <f t="shared" si="32"/>
        <v xml:space="preserve"> </v>
      </c>
      <c r="W145" s="14" t="str">
        <f t="shared" si="33"/>
        <v xml:space="preserve"> </v>
      </c>
      <c r="X145" t="str">
        <f t="shared" si="34"/>
        <v xml:space="preserve"> </v>
      </c>
      <c r="Y145" t="str">
        <f t="shared" si="35"/>
        <v xml:space="preserve"> </v>
      </c>
      <c r="Z145" s="14" t="str">
        <f t="shared" si="36"/>
        <v xml:space="preserve"> </v>
      </c>
      <c r="AA145" s="14" t="str">
        <f t="shared" si="37"/>
        <v xml:space="preserve"> </v>
      </c>
      <c r="AB145" s="14" t="str">
        <f t="shared" si="38"/>
        <v xml:space="preserve"> </v>
      </c>
      <c r="AC145" t="str">
        <f t="shared" si="39"/>
        <v xml:space="preserve"> </v>
      </c>
      <c r="AD145" t="str">
        <f t="shared" si="40"/>
        <v xml:space="preserve"> </v>
      </c>
      <c r="AE145" s="14" t="str">
        <f t="shared" si="41"/>
        <v xml:space="preserve"> </v>
      </c>
      <c r="AF145" t="str">
        <f t="shared" si="42"/>
        <v xml:space="preserve"> </v>
      </c>
      <c r="AG145" t="str">
        <f t="shared" si="43"/>
        <v xml:space="preserve"> </v>
      </c>
      <c r="AH145" s="14" t="str">
        <f t="shared" si="44"/>
        <v xml:space="preserve"> </v>
      </c>
      <c r="AI145" s="11" t="str">
        <f t="shared" si="45"/>
        <v xml:space="preserve"> </v>
      </c>
      <c r="AJ145" s="17" t="str">
        <f t="shared" si="46"/>
        <v xml:space="preserve"> </v>
      </c>
      <c r="AW145" s="14"/>
      <c r="AX145" s="14"/>
      <c r="AY145" s="14"/>
      <c r="AZ145" s="14"/>
    </row>
    <row r="146" spans="1:52" x14ac:dyDescent="0.2">
      <c r="A146" s="9"/>
      <c r="B146" s="9"/>
      <c r="C146" s="9"/>
      <c r="D146" s="9"/>
      <c r="E146" s="10"/>
      <c r="F146" s="10"/>
      <c r="G146" s="10"/>
      <c r="I146" s="10"/>
      <c r="K146" s="10"/>
      <c r="M146" s="10"/>
      <c r="N146" s="10"/>
      <c r="O146" s="10"/>
      <c r="V146" t="str">
        <f t="shared" si="32"/>
        <v xml:space="preserve"> </v>
      </c>
      <c r="W146" s="14" t="str">
        <f t="shared" si="33"/>
        <v xml:space="preserve"> </v>
      </c>
      <c r="X146" t="str">
        <f t="shared" si="34"/>
        <v xml:space="preserve"> </v>
      </c>
      <c r="Y146" t="str">
        <f t="shared" si="35"/>
        <v xml:space="preserve"> </v>
      </c>
      <c r="Z146" s="14" t="str">
        <f t="shared" si="36"/>
        <v xml:space="preserve"> </v>
      </c>
      <c r="AA146" s="14" t="str">
        <f t="shared" si="37"/>
        <v xml:space="preserve"> </v>
      </c>
      <c r="AB146" s="14" t="str">
        <f t="shared" si="38"/>
        <v xml:space="preserve"> </v>
      </c>
      <c r="AC146" t="str">
        <f t="shared" si="39"/>
        <v xml:space="preserve"> </v>
      </c>
      <c r="AD146" t="str">
        <f t="shared" si="40"/>
        <v xml:space="preserve"> </v>
      </c>
      <c r="AE146" s="14" t="str">
        <f t="shared" si="41"/>
        <v xml:space="preserve"> </v>
      </c>
      <c r="AF146" t="str">
        <f t="shared" si="42"/>
        <v xml:space="preserve"> </v>
      </c>
      <c r="AG146" t="str">
        <f t="shared" si="43"/>
        <v xml:space="preserve"> </v>
      </c>
      <c r="AH146" s="14" t="str">
        <f t="shared" si="44"/>
        <v xml:space="preserve"> </v>
      </c>
      <c r="AI146" s="11" t="str">
        <f t="shared" si="45"/>
        <v xml:space="preserve"> </v>
      </c>
      <c r="AJ146" s="17" t="str">
        <f t="shared" si="46"/>
        <v xml:space="preserve"> </v>
      </c>
      <c r="AW146" s="14"/>
      <c r="AX146" s="14"/>
      <c r="AY146" s="14"/>
      <c r="AZ146" s="14"/>
    </row>
    <row r="147" spans="1:52" x14ac:dyDescent="0.2">
      <c r="A147" s="9"/>
      <c r="B147" s="9"/>
      <c r="C147" s="9"/>
      <c r="D147" s="9"/>
      <c r="E147" s="10"/>
      <c r="F147" s="10"/>
      <c r="G147" s="10"/>
      <c r="I147" s="10"/>
      <c r="K147" s="10"/>
      <c r="M147" s="10"/>
      <c r="N147" s="10"/>
      <c r="O147" s="10"/>
      <c r="V147" t="str">
        <f t="shared" si="32"/>
        <v xml:space="preserve"> </v>
      </c>
      <c r="W147" s="14" t="str">
        <f t="shared" si="33"/>
        <v xml:space="preserve"> </v>
      </c>
      <c r="X147" t="str">
        <f t="shared" si="34"/>
        <v xml:space="preserve"> </v>
      </c>
      <c r="Y147" t="str">
        <f t="shared" si="35"/>
        <v xml:space="preserve"> </v>
      </c>
      <c r="Z147" s="14" t="str">
        <f t="shared" si="36"/>
        <v xml:space="preserve"> </v>
      </c>
      <c r="AA147" s="14" t="str">
        <f t="shared" si="37"/>
        <v xml:space="preserve"> </v>
      </c>
      <c r="AB147" s="14" t="str">
        <f t="shared" si="38"/>
        <v xml:space="preserve"> </v>
      </c>
      <c r="AC147" t="str">
        <f t="shared" si="39"/>
        <v xml:space="preserve"> </v>
      </c>
      <c r="AD147" t="str">
        <f t="shared" si="40"/>
        <v xml:space="preserve"> </v>
      </c>
      <c r="AE147" s="14" t="str">
        <f t="shared" si="41"/>
        <v xml:space="preserve"> </v>
      </c>
      <c r="AF147" t="str">
        <f t="shared" si="42"/>
        <v xml:space="preserve"> </v>
      </c>
      <c r="AG147" t="str">
        <f t="shared" si="43"/>
        <v xml:space="preserve"> </v>
      </c>
      <c r="AH147" s="14" t="str">
        <f t="shared" si="44"/>
        <v xml:space="preserve"> </v>
      </c>
      <c r="AI147" s="11" t="str">
        <f t="shared" si="45"/>
        <v xml:space="preserve"> </v>
      </c>
      <c r="AJ147" s="17" t="str">
        <f t="shared" si="46"/>
        <v xml:space="preserve"> </v>
      </c>
      <c r="AW147" s="14"/>
      <c r="AX147" s="14"/>
      <c r="AY147" s="14"/>
      <c r="AZ147" s="14"/>
    </row>
    <row r="148" spans="1:52" x14ac:dyDescent="0.2">
      <c r="A148" s="9"/>
      <c r="B148" s="9"/>
      <c r="C148" s="9"/>
      <c r="D148" s="9"/>
      <c r="E148" s="10"/>
      <c r="F148" s="10"/>
      <c r="G148" s="10"/>
      <c r="I148" s="10"/>
      <c r="K148" s="10"/>
      <c r="M148" s="10"/>
      <c r="N148" s="10"/>
      <c r="O148" s="10"/>
      <c r="V148" t="str">
        <f t="shared" si="32"/>
        <v xml:space="preserve"> </v>
      </c>
      <c r="W148" s="14" t="str">
        <f t="shared" si="33"/>
        <v xml:space="preserve"> </v>
      </c>
      <c r="X148" t="str">
        <f t="shared" si="34"/>
        <v xml:space="preserve"> </v>
      </c>
      <c r="Y148" t="str">
        <f t="shared" si="35"/>
        <v xml:space="preserve"> </v>
      </c>
      <c r="Z148" s="14" t="str">
        <f t="shared" si="36"/>
        <v xml:space="preserve"> </v>
      </c>
      <c r="AA148" s="14" t="str">
        <f t="shared" si="37"/>
        <v xml:space="preserve"> </v>
      </c>
      <c r="AB148" s="14" t="str">
        <f t="shared" si="38"/>
        <v xml:space="preserve"> </v>
      </c>
      <c r="AC148" t="str">
        <f t="shared" si="39"/>
        <v xml:space="preserve"> </v>
      </c>
      <c r="AD148" t="str">
        <f t="shared" si="40"/>
        <v xml:space="preserve"> </v>
      </c>
      <c r="AE148" s="14" t="str">
        <f t="shared" si="41"/>
        <v xml:space="preserve"> </v>
      </c>
      <c r="AF148" t="str">
        <f t="shared" si="42"/>
        <v xml:space="preserve"> </v>
      </c>
      <c r="AG148" t="str">
        <f t="shared" si="43"/>
        <v xml:space="preserve"> </v>
      </c>
      <c r="AH148" s="14" t="str">
        <f t="shared" si="44"/>
        <v xml:space="preserve"> </v>
      </c>
      <c r="AI148" s="11" t="str">
        <f t="shared" si="45"/>
        <v xml:space="preserve"> </v>
      </c>
      <c r="AJ148" s="17" t="str">
        <f t="shared" si="46"/>
        <v xml:space="preserve"> </v>
      </c>
      <c r="AW148" s="14"/>
      <c r="AX148" s="14"/>
      <c r="AY148" s="14"/>
      <c r="AZ148" s="14"/>
    </row>
    <row r="149" spans="1:52" x14ac:dyDescent="0.2">
      <c r="A149" s="9"/>
      <c r="B149" s="9"/>
      <c r="C149" s="9"/>
      <c r="D149" s="9"/>
      <c r="E149" s="10"/>
      <c r="F149" s="10"/>
      <c r="G149" s="10"/>
      <c r="I149" s="10"/>
      <c r="K149" s="10"/>
      <c r="M149" s="10"/>
      <c r="N149" s="10"/>
      <c r="O149" s="10"/>
      <c r="V149" t="str">
        <f t="shared" si="32"/>
        <v xml:space="preserve"> </v>
      </c>
      <c r="W149" s="14" t="str">
        <f t="shared" si="33"/>
        <v xml:space="preserve"> </v>
      </c>
      <c r="X149" t="str">
        <f t="shared" si="34"/>
        <v xml:space="preserve"> </v>
      </c>
      <c r="Y149" t="str">
        <f t="shared" si="35"/>
        <v xml:space="preserve"> </v>
      </c>
      <c r="Z149" s="14" t="str">
        <f t="shared" si="36"/>
        <v xml:space="preserve"> </v>
      </c>
      <c r="AA149" s="14" t="str">
        <f t="shared" si="37"/>
        <v xml:space="preserve"> </v>
      </c>
      <c r="AB149" s="14" t="str">
        <f t="shared" si="38"/>
        <v xml:space="preserve"> </v>
      </c>
      <c r="AC149" t="str">
        <f t="shared" si="39"/>
        <v xml:space="preserve"> </v>
      </c>
      <c r="AD149" t="str">
        <f t="shared" si="40"/>
        <v xml:space="preserve"> </v>
      </c>
      <c r="AE149" s="14" t="str">
        <f t="shared" si="41"/>
        <v xml:space="preserve"> </v>
      </c>
      <c r="AF149" t="str">
        <f t="shared" si="42"/>
        <v xml:space="preserve"> </v>
      </c>
      <c r="AG149" t="str">
        <f t="shared" si="43"/>
        <v xml:space="preserve"> </v>
      </c>
      <c r="AH149" s="14" t="str">
        <f t="shared" si="44"/>
        <v xml:space="preserve"> </v>
      </c>
      <c r="AI149" s="11" t="str">
        <f t="shared" si="45"/>
        <v xml:space="preserve"> </v>
      </c>
      <c r="AJ149" s="17" t="str">
        <f t="shared" si="46"/>
        <v xml:space="preserve"> </v>
      </c>
      <c r="AL149" s="16"/>
      <c r="AM149" s="16"/>
      <c r="AN149" s="16"/>
      <c r="AO149" s="16"/>
      <c r="AP149" s="16"/>
      <c r="AQ149" s="16"/>
      <c r="AR149" s="16"/>
      <c r="AS149" s="16"/>
      <c r="AT149" s="16"/>
      <c r="AU149" s="16"/>
      <c r="AV149" s="16"/>
      <c r="AW149" s="15"/>
      <c r="AX149" s="15"/>
      <c r="AY149" s="15"/>
      <c r="AZ149" s="15"/>
    </row>
    <row r="150" spans="1:52" x14ac:dyDescent="0.2">
      <c r="A150" s="9"/>
      <c r="B150" s="9"/>
      <c r="C150" s="9"/>
      <c r="D150" s="9"/>
      <c r="E150" s="10"/>
      <c r="F150" s="10"/>
      <c r="G150" s="10"/>
      <c r="I150" s="10"/>
      <c r="K150" s="10"/>
      <c r="M150" s="10"/>
      <c r="N150" s="10"/>
      <c r="O150" s="10"/>
      <c r="V150" t="str">
        <f t="shared" si="32"/>
        <v xml:space="preserve"> </v>
      </c>
      <c r="W150" s="14" t="str">
        <f t="shared" si="33"/>
        <v xml:space="preserve"> </v>
      </c>
      <c r="X150" t="str">
        <f t="shared" si="34"/>
        <v xml:space="preserve"> </v>
      </c>
      <c r="Y150" t="str">
        <f t="shared" si="35"/>
        <v xml:space="preserve"> </v>
      </c>
      <c r="Z150" s="14" t="str">
        <f t="shared" si="36"/>
        <v xml:space="preserve"> </v>
      </c>
      <c r="AA150" s="14" t="str">
        <f t="shared" si="37"/>
        <v xml:space="preserve"> </v>
      </c>
      <c r="AB150" s="14" t="str">
        <f t="shared" si="38"/>
        <v xml:space="preserve"> </v>
      </c>
      <c r="AC150" t="str">
        <f t="shared" si="39"/>
        <v xml:space="preserve"> </v>
      </c>
      <c r="AD150" t="str">
        <f t="shared" si="40"/>
        <v xml:space="preserve"> </v>
      </c>
      <c r="AE150" s="14" t="str">
        <f t="shared" si="41"/>
        <v xml:space="preserve"> </v>
      </c>
      <c r="AF150" t="str">
        <f t="shared" si="42"/>
        <v xml:space="preserve"> </v>
      </c>
      <c r="AG150" t="str">
        <f t="shared" si="43"/>
        <v xml:space="preserve"> </v>
      </c>
      <c r="AH150" s="14" t="str">
        <f t="shared" si="44"/>
        <v xml:space="preserve"> </v>
      </c>
      <c r="AI150" s="11" t="str">
        <f t="shared" si="45"/>
        <v xml:space="preserve"> </v>
      </c>
      <c r="AJ150" s="17" t="str">
        <f t="shared" si="46"/>
        <v xml:space="preserve"> </v>
      </c>
      <c r="AW150" s="14"/>
      <c r="AX150" s="14"/>
      <c r="AY150" s="14"/>
      <c r="AZ150" s="14"/>
    </row>
    <row r="151" spans="1:52" x14ac:dyDescent="0.2">
      <c r="A151" s="9"/>
      <c r="B151" s="9"/>
      <c r="C151" s="9"/>
      <c r="D151" s="9"/>
      <c r="E151" s="10"/>
      <c r="F151" s="10"/>
      <c r="G151" s="10"/>
      <c r="I151" s="10"/>
      <c r="K151" s="10"/>
      <c r="M151" s="10"/>
      <c r="N151" s="10"/>
      <c r="O151" s="10"/>
      <c r="V151" t="str">
        <f t="shared" si="32"/>
        <v xml:space="preserve"> </v>
      </c>
      <c r="W151" s="14" t="str">
        <f t="shared" si="33"/>
        <v xml:space="preserve"> </v>
      </c>
      <c r="X151" t="str">
        <f t="shared" si="34"/>
        <v xml:space="preserve"> </v>
      </c>
      <c r="Y151" t="str">
        <f t="shared" si="35"/>
        <v xml:space="preserve"> </v>
      </c>
      <c r="Z151" s="14" t="str">
        <f t="shared" si="36"/>
        <v xml:space="preserve"> </v>
      </c>
      <c r="AA151" s="14" t="str">
        <f t="shared" si="37"/>
        <v xml:space="preserve"> </v>
      </c>
      <c r="AB151" s="14" t="str">
        <f t="shared" si="38"/>
        <v xml:space="preserve"> </v>
      </c>
      <c r="AC151" t="str">
        <f t="shared" si="39"/>
        <v xml:space="preserve"> </v>
      </c>
      <c r="AD151" t="str">
        <f t="shared" si="40"/>
        <v xml:space="preserve"> </v>
      </c>
      <c r="AE151" s="14" t="str">
        <f t="shared" si="41"/>
        <v xml:space="preserve"> </v>
      </c>
      <c r="AF151" t="str">
        <f t="shared" si="42"/>
        <v xml:space="preserve"> </v>
      </c>
      <c r="AG151" t="str">
        <f t="shared" si="43"/>
        <v xml:space="preserve"> </v>
      </c>
      <c r="AH151" s="14" t="str">
        <f t="shared" si="44"/>
        <v xml:space="preserve"> </v>
      </c>
      <c r="AI151" s="11" t="str">
        <f t="shared" si="45"/>
        <v xml:space="preserve"> </v>
      </c>
      <c r="AJ151" s="17" t="str">
        <f t="shared" si="46"/>
        <v xml:space="preserve"> </v>
      </c>
      <c r="AW151" s="14"/>
      <c r="AX151" s="14"/>
      <c r="AY151" s="14"/>
      <c r="AZ151" s="14"/>
    </row>
    <row r="152" spans="1:52" x14ac:dyDescent="0.2">
      <c r="A152" s="9"/>
      <c r="B152" s="9"/>
      <c r="C152" s="9"/>
      <c r="D152" s="9"/>
      <c r="E152" s="10"/>
      <c r="F152" s="10"/>
      <c r="G152" s="10"/>
      <c r="I152" s="10"/>
      <c r="K152" s="10"/>
      <c r="M152" s="10"/>
      <c r="N152" s="10"/>
      <c r="O152" s="10"/>
      <c r="V152" t="str">
        <f t="shared" si="32"/>
        <v xml:space="preserve"> </v>
      </c>
      <c r="W152" s="14" t="str">
        <f t="shared" si="33"/>
        <v xml:space="preserve"> </v>
      </c>
      <c r="X152" t="str">
        <f t="shared" si="34"/>
        <v xml:space="preserve"> </v>
      </c>
      <c r="Y152" t="str">
        <f t="shared" si="35"/>
        <v xml:space="preserve"> </v>
      </c>
      <c r="Z152" s="14" t="str">
        <f t="shared" si="36"/>
        <v xml:space="preserve"> </v>
      </c>
      <c r="AA152" s="14" t="str">
        <f t="shared" si="37"/>
        <v xml:space="preserve"> </v>
      </c>
      <c r="AB152" s="14" t="str">
        <f t="shared" si="38"/>
        <v xml:space="preserve"> </v>
      </c>
      <c r="AC152" t="str">
        <f t="shared" si="39"/>
        <v xml:space="preserve"> </v>
      </c>
      <c r="AD152" t="str">
        <f t="shared" si="40"/>
        <v xml:space="preserve"> </v>
      </c>
      <c r="AE152" s="14" t="str">
        <f t="shared" si="41"/>
        <v xml:space="preserve"> </v>
      </c>
      <c r="AF152" t="str">
        <f t="shared" si="42"/>
        <v xml:space="preserve"> </v>
      </c>
      <c r="AG152" t="str">
        <f t="shared" si="43"/>
        <v xml:space="preserve"> </v>
      </c>
      <c r="AH152" s="14" t="str">
        <f t="shared" si="44"/>
        <v xml:space="preserve"> </v>
      </c>
      <c r="AI152" s="11" t="str">
        <f t="shared" si="45"/>
        <v xml:space="preserve"> </v>
      </c>
      <c r="AJ152" s="17" t="str">
        <f t="shared" si="46"/>
        <v xml:space="preserve"> </v>
      </c>
      <c r="AW152" s="14"/>
      <c r="AX152" s="14"/>
      <c r="AY152" s="14"/>
      <c r="AZ152" s="14"/>
    </row>
    <row r="153" spans="1:52" x14ac:dyDescent="0.2">
      <c r="A153" s="9"/>
      <c r="B153" s="9"/>
      <c r="C153" s="9"/>
      <c r="D153" s="9"/>
      <c r="E153" s="10"/>
      <c r="F153" s="10"/>
      <c r="G153" s="10"/>
      <c r="I153" s="10"/>
      <c r="K153" s="10"/>
      <c r="M153" s="10"/>
      <c r="N153" s="10"/>
      <c r="O153" s="10"/>
      <c r="V153" t="str">
        <f t="shared" si="32"/>
        <v xml:space="preserve"> </v>
      </c>
      <c r="W153" s="14" t="str">
        <f t="shared" si="33"/>
        <v xml:space="preserve"> </v>
      </c>
      <c r="X153" t="str">
        <f t="shared" si="34"/>
        <v xml:space="preserve"> </v>
      </c>
      <c r="Y153" t="str">
        <f t="shared" si="35"/>
        <v xml:space="preserve"> </v>
      </c>
      <c r="Z153" s="14" t="str">
        <f t="shared" si="36"/>
        <v xml:space="preserve"> </v>
      </c>
      <c r="AA153" s="14" t="str">
        <f t="shared" si="37"/>
        <v xml:space="preserve"> </v>
      </c>
      <c r="AB153" s="14" t="str">
        <f t="shared" si="38"/>
        <v xml:space="preserve"> </v>
      </c>
      <c r="AC153" t="str">
        <f t="shared" si="39"/>
        <v xml:space="preserve"> </v>
      </c>
      <c r="AD153" t="str">
        <f t="shared" si="40"/>
        <v xml:space="preserve"> </v>
      </c>
      <c r="AE153" s="14" t="str">
        <f t="shared" si="41"/>
        <v xml:space="preserve"> </v>
      </c>
      <c r="AF153" t="str">
        <f t="shared" si="42"/>
        <v xml:space="preserve"> </v>
      </c>
      <c r="AG153" t="str">
        <f t="shared" si="43"/>
        <v xml:space="preserve"> </v>
      </c>
      <c r="AH153" s="14" t="str">
        <f t="shared" si="44"/>
        <v xml:space="preserve"> </v>
      </c>
      <c r="AI153" s="11" t="str">
        <f t="shared" si="45"/>
        <v xml:space="preserve"> </v>
      </c>
      <c r="AJ153" s="17" t="str">
        <f t="shared" si="46"/>
        <v xml:space="preserve"> </v>
      </c>
      <c r="AW153" s="14"/>
      <c r="AX153" s="14"/>
      <c r="AY153" s="14"/>
      <c r="AZ153" s="14"/>
    </row>
    <row r="154" spans="1:52" x14ac:dyDescent="0.2">
      <c r="A154" s="9"/>
      <c r="B154" s="9"/>
      <c r="C154" s="9"/>
      <c r="D154" s="9"/>
      <c r="E154" s="10"/>
      <c r="F154" s="10"/>
      <c r="G154" s="10"/>
      <c r="I154" s="10"/>
      <c r="K154" s="10"/>
      <c r="M154" s="10"/>
      <c r="N154" s="10"/>
      <c r="O154" s="10"/>
      <c r="V154" t="str">
        <f t="shared" si="32"/>
        <v xml:space="preserve"> </v>
      </c>
      <c r="W154" s="14" t="str">
        <f t="shared" si="33"/>
        <v xml:space="preserve"> </v>
      </c>
      <c r="X154" t="str">
        <f t="shared" si="34"/>
        <v xml:space="preserve"> </v>
      </c>
      <c r="Y154" t="str">
        <f t="shared" si="35"/>
        <v xml:space="preserve"> </v>
      </c>
      <c r="Z154" s="14" t="str">
        <f t="shared" si="36"/>
        <v xml:space="preserve"> </v>
      </c>
      <c r="AA154" s="14" t="str">
        <f t="shared" si="37"/>
        <v xml:space="preserve"> </v>
      </c>
      <c r="AB154" s="14" t="str">
        <f t="shared" si="38"/>
        <v xml:space="preserve"> </v>
      </c>
      <c r="AC154" t="str">
        <f t="shared" si="39"/>
        <v xml:space="preserve"> </v>
      </c>
      <c r="AD154" t="str">
        <f t="shared" si="40"/>
        <v xml:space="preserve"> </v>
      </c>
      <c r="AE154" s="14" t="str">
        <f t="shared" si="41"/>
        <v xml:space="preserve"> </v>
      </c>
      <c r="AF154" t="str">
        <f t="shared" si="42"/>
        <v xml:space="preserve"> </v>
      </c>
      <c r="AG154" t="str">
        <f t="shared" si="43"/>
        <v xml:space="preserve"> </v>
      </c>
      <c r="AH154" s="14" t="str">
        <f t="shared" si="44"/>
        <v xml:space="preserve"> </v>
      </c>
      <c r="AI154" s="11" t="str">
        <f t="shared" si="45"/>
        <v xml:space="preserve"> </v>
      </c>
      <c r="AJ154" s="17" t="str">
        <f t="shared" si="46"/>
        <v xml:space="preserve"> </v>
      </c>
      <c r="AW154" s="14"/>
      <c r="AX154" s="14"/>
      <c r="AY154" s="14"/>
      <c r="AZ154" s="14"/>
    </row>
    <row r="155" spans="1:52" x14ac:dyDescent="0.2">
      <c r="A155" s="9"/>
      <c r="B155" s="9"/>
      <c r="C155" s="9"/>
      <c r="D155" s="9"/>
      <c r="E155" s="10"/>
      <c r="F155" s="10"/>
      <c r="G155" s="10"/>
      <c r="I155" s="10"/>
      <c r="K155" s="10"/>
      <c r="M155" s="10"/>
      <c r="N155" s="10"/>
      <c r="O155" s="10"/>
      <c r="V155" t="str">
        <f t="shared" si="32"/>
        <v xml:space="preserve"> </v>
      </c>
      <c r="W155" s="14" t="str">
        <f t="shared" si="33"/>
        <v xml:space="preserve"> </v>
      </c>
      <c r="X155" t="str">
        <f t="shared" si="34"/>
        <v xml:space="preserve"> </v>
      </c>
      <c r="Y155" t="str">
        <f t="shared" si="35"/>
        <v xml:space="preserve"> </v>
      </c>
      <c r="Z155" s="14" t="str">
        <f t="shared" si="36"/>
        <v xml:space="preserve"> </v>
      </c>
      <c r="AA155" s="14" t="str">
        <f t="shared" si="37"/>
        <v xml:space="preserve"> </v>
      </c>
      <c r="AB155" s="14" t="str">
        <f t="shared" si="38"/>
        <v xml:space="preserve"> </v>
      </c>
      <c r="AC155" t="str">
        <f t="shared" si="39"/>
        <v xml:space="preserve"> </v>
      </c>
      <c r="AD155" t="str">
        <f t="shared" si="40"/>
        <v xml:space="preserve"> </v>
      </c>
      <c r="AE155" s="14" t="str">
        <f t="shared" si="41"/>
        <v xml:space="preserve"> </v>
      </c>
      <c r="AF155" t="str">
        <f t="shared" si="42"/>
        <v xml:space="preserve"> </v>
      </c>
      <c r="AG155" t="str">
        <f t="shared" si="43"/>
        <v xml:space="preserve"> </v>
      </c>
      <c r="AH155" s="14" t="str">
        <f t="shared" si="44"/>
        <v xml:space="preserve"> </v>
      </c>
      <c r="AI155" s="11" t="str">
        <f t="shared" si="45"/>
        <v xml:space="preserve"> </v>
      </c>
      <c r="AJ155" s="17" t="str">
        <f t="shared" si="46"/>
        <v xml:space="preserve"> </v>
      </c>
      <c r="AW155" s="14"/>
      <c r="AX155" s="14"/>
      <c r="AY155" s="14"/>
      <c r="AZ155" s="14"/>
    </row>
    <row r="156" spans="1:52" x14ac:dyDescent="0.2">
      <c r="AA156" s="14" t="e">
        <f>_xlfn.AGGREGATE(1, 6,AA109:AA155)</f>
        <v>#DIV/0!</v>
      </c>
      <c r="AB156" s="14" t="e">
        <f>_xlfn.AGGREGATE(1, 6,AB109:AB155)</f>
        <v>#DIV/0!</v>
      </c>
      <c r="AE156" s="14" t="e">
        <f>_xlfn.AGGREGATE(1, 6,AE109:AE155)</f>
        <v>#DIV/0!</v>
      </c>
      <c r="AH156" s="14" t="e">
        <f>_xlfn.AGGREGATE(1, 6,AH109:AH155)</f>
        <v>#DIV/0!</v>
      </c>
      <c r="AJ156" s="14" t="e">
        <f>_xlfn.AGGREGATE(1, 6,AJ109:AJ155)</f>
        <v>#DIV/0!</v>
      </c>
      <c r="AW156" s="14"/>
      <c r="AX156" s="14"/>
      <c r="AY156" s="14"/>
      <c r="AZ156" s="14"/>
    </row>
    <row r="157" spans="1:52" x14ac:dyDescent="0.2">
      <c r="AL157" s="16"/>
      <c r="AM157" s="16"/>
      <c r="AN157" s="16"/>
      <c r="AO157" s="16"/>
      <c r="AP157" s="16"/>
      <c r="AQ157" s="16"/>
      <c r="AR157" s="16"/>
      <c r="AS157" s="16"/>
      <c r="AT157" s="16"/>
      <c r="AU157" s="16"/>
      <c r="AV157" s="16"/>
      <c r="AW157" s="15"/>
      <c r="AX157" s="15"/>
      <c r="AY157" s="15"/>
      <c r="AZ157" s="15"/>
    </row>
    <row r="158" spans="1:52" x14ac:dyDescent="0.2">
      <c r="W158" s="14">
        <v>273.14999999999998</v>
      </c>
      <c r="AW158" s="14"/>
      <c r="AX158" s="14"/>
      <c r="AY158" s="14"/>
      <c r="AZ158" s="14"/>
    </row>
    <row r="159" spans="1:52" ht="32" x14ac:dyDescent="0.2">
      <c r="A159" s="16" t="s">
        <v>195</v>
      </c>
      <c r="B159" s="16" t="s">
        <v>196</v>
      </c>
      <c r="C159" s="16" t="s">
        <v>197</v>
      </c>
      <c r="D159" s="16" t="s">
        <v>198</v>
      </c>
      <c r="E159" s="16" t="s">
        <v>199</v>
      </c>
      <c r="F159" s="16" t="s">
        <v>200</v>
      </c>
      <c r="G159" s="16" t="s">
        <v>201</v>
      </c>
      <c r="H159" s="16" t="s">
        <v>202</v>
      </c>
      <c r="I159" s="16" t="s">
        <v>203</v>
      </c>
      <c r="J159" s="16" t="s">
        <v>204</v>
      </c>
      <c r="K159" s="16" t="s">
        <v>205</v>
      </c>
      <c r="L159" s="16" t="s">
        <v>206</v>
      </c>
      <c r="M159" s="16" t="s">
        <v>207</v>
      </c>
      <c r="N159" s="16" t="s">
        <v>208</v>
      </c>
      <c r="O159" s="16" t="s">
        <v>209</v>
      </c>
      <c r="P159" s="16" t="s">
        <v>210</v>
      </c>
      <c r="Q159" s="16" t="s">
        <v>211</v>
      </c>
      <c r="R159" s="16" t="s">
        <v>7</v>
      </c>
      <c r="S159" s="16" t="s">
        <v>212</v>
      </c>
      <c r="T159" s="16" t="s">
        <v>213</v>
      </c>
      <c r="U159" s="16"/>
      <c r="V159" s="16" t="s">
        <v>32</v>
      </c>
      <c r="W159" s="15" t="s">
        <v>214</v>
      </c>
      <c r="X159" s="16" t="s">
        <v>215</v>
      </c>
      <c r="Y159" s="16" t="s">
        <v>202</v>
      </c>
      <c r="Z159" s="15" t="s">
        <v>216</v>
      </c>
      <c r="AA159" s="15" t="s">
        <v>217</v>
      </c>
      <c r="AB159" s="15" t="s">
        <v>92</v>
      </c>
      <c r="AC159" s="16" t="s">
        <v>218</v>
      </c>
      <c r="AD159" s="16" t="s">
        <v>206</v>
      </c>
      <c r="AE159" s="15" t="s">
        <v>7</v>
      </c>
      <c r="AF159" s="16" t="s">
        <v>219</v>
      </c>
      <c r="AG159" s="16" t="s">
        <v>220</v>
      </c>
      <c r="AH159" s="15" t="s">
        <v>6</v>
      </c>
      <c r="AI159" s="16" t="s">
        <v>210</v>
      </c>
      <c r="AJ159" s="15" t="s">
        <v>8</v>
      </c>
      <c r="AQ159" s="14" t="s">
        <v>221</v>
      </c>
      <c r="AR159" s="14"/>
      <c r="AS159" s="14"/>
      <c r="AT159" s="14"/>
      <c r="AU159" s="14"/>
      <c r="AW159" s="14"/>
      <c r="AX159" s="14"/>
      <c r="AY159" s="14"/>
      <c r="AZ159" s="14"/>
    </row>
    <row r="160" spans="1:52" x14ac:dyDescent="0.2">
      <c r="A160" s="9"/>
      <c r="B160" s="9"/>
      <c r="C160" s="9"/>
      <c r="D160" s="9"/>
      <c r="E160" s="10"/>
      <c r="F160" s="10"/>
      <c r="G160" s="10"/>
      <c r="I160" s="10"/>
      <c r="K160" s="10"/>
      <c r="M160" s="10"/>
      <c r="N160" s="10"/>
      <c r="O160" s="10"/>
      <c r="V160" t="str">
        <f>IF(C160&lt;6," ",IF(C160&lt;=9,E160, IF(C160&gt;=10," ")))</f>
        <v xml:space="preserve"> </v>
      </c>
      <c r="W160" s="14" t="str">
        <f>IF(V160=" ", " ", IF(V160&gt;0, V160+273.15))</f>
        <v xml:space="preserve"> </v>
      </c>
      <c r="X160" t="str">
        <f>IF(C160&lt;6," ",IF(C160&lt;=9,F160, IF(C160&gt;=10," ")))</f>
        <v xml:space="preserve"> </v>
      </c>
      <c r="Y160" t="str">
        <f>IF(C160&lt;6," ",IF(C160&lt;=9,H160, IF(C160&gt;=10," ")))</f>
        <v xml:space="preserve"> </v>
      </c>
      <c r="Z160" s="14" t="str">
        <f>IF(V160=" "," ",IF(V160&gt;0,EXP(-173.4292+249.6339*100/W160+143.3483*LN(+W160/100)-21.8492*W160/100+X160*(-0.033096+0.014259*W160/100-0.0017*(W160/100)^2))*1.4276))</f>
        <v xml:space="preserve"> </v>
      </c>
      <c r="AA160" s="14" t="str">
        <f>IF(V160=" "," ",IF(V160&gt;0,Y160/Z160))</f>
        <v xml:space="preserve"> </v>
      </c>
      <c r="AB160" s="14" t="str">
        <f>IF(C160&lt;6," ",IF(C160&lt;=9,I160, IF(C160&gt;=10," ")))</f>
        <v xml:space="preserve"> </v>
      </c>
      <c r="AC160" t="str">
        <f>IF(C160&lt;6," ",IF(C160&lt;=9,M160, IF(C160&gt;=10," ")))</f>
        <v xml:space="preserve"> </v>
      </c>
      <c r="AD160" t="str">
        <f>IF(C160&lt;6," ",IF(C160&lt;=9,L160, IF(C160&gt;=10," ")))</f>
        <v xml:space="preserve"> </v>
      </c>
      <c r="AE160" s="14" t="str">
        <f>IF(V160=" "," ",IF(V160&gt;0,SUM(AC160:AD160)))</f>
        <v xml:space="preserve"> </v>
      </c>
      <c r="AF160" t="str">
        <f>IF(C160&lt;6," ",IF(C160&lt;=9,J160, IF(C160&gt;=10," ")))</f>
        <v xml:space="preserve"> </v>
      </c>
      <c r="AG160" t="str">
        <f>IF(C160&lt;6," ",IF(C160&lt;=9,K160, IF(C160&gt;=10," ")))</f>
        <v xml:space="preserve"> </v>
      </c>
      <c r="AH160" s="14" t="str">
        <f>IF(V160=" ", " ", IF(V160&gt;0, SUM(AF160:AG160)))</f>
        <v xml:space="preserve"> </v>
      </c>
      <c r="AI160" s="11" t="str">
        <f>IF(C160&lt;6," ",IF(C160&lt;=9,P160, IF(C160&gt;=10," ")))</f>
        <v xml:space="preserve"> </v>
      </c>
      <c r="AJ160" s="17" t="str">
        <f>IF(V160=" ", " ", IF(V160&gt;0, AI160-AE160))</f>
        <v xml:space="preserve"> </v>
      </c>
      <c r="AQ160" s="22"/>
      <c r="AR160" s="22" t="s">
        <v>68</v>
      </c>
      <c r="AS160" s="22" t="s">
        <v>92</v>
      </c>
      <c r="AT160" s="22" t="s">
        <v>7</v>
      </c>
      <c r="AU160" s="22" t="s">
        <v>93</v>
      </c>
      <c r="AV160" s="22" t="s">
        <v>8</v>
      </c>
      <c r="AW160" s="22"/>
      <c r="AX160" s="14"/>
      <c r="AY160" s="14"/>
      <c r="AZ160" s="14"/>
    </row>
    <row r="161" spans="1:52" x14ac:dyDescent="0.2">
      <c r="A161" s="9"/>
      <c r="B161" s="9"/>
      <c r="C161" s="9"/>
      <c r="D161" s="9"/>
      <c r="E161" s="10"/>
      <c r="F161" s="10"/>
      <c r="G161" s="10"/>
      <c r="I161" s="10"/>
      <c r="K161" s="10"/>
      <c r="M161" s="10"/>
      <c r="N161" s="10"/>
      <c r="O161" s="10"/>
      <c r="V161" t="str">
        <f t="shared" ref="V161:V206" si="48">IF(C161&lt;6," ",IF(C161&lt;=9,E161, IF(C161&gt;=10," ")))</f>
        <v xml:space="preserve"> </v>
      </c>
      <c r="W161" s="14" t="str">
        <f t="shared" ref="W161:W206" si="49">IF(V161=" ", " ", IF(V161&gt;0, V161+273.15))</f>
        <v xml:space="preserve"> </v>
      </c>
      <c r="X161" t="str">
        <f t="shared" ref="X161:X206" si="50">IF(C161&lt;6," ",IF(C161&lt;=9,F161, IF(C161&gt;=10," ")))</f>
        <v xml:space="preserve"> </v>
      </c>
      <c r="Y161" t="str">
        <f t="shared" ref="Y161:Y206" si="51">IF(C161&lt;6," ",IF(C161&lt;=9,H161, IF(C161&gt;=10," ")))</f>
        <v xml:space="preserve"> </v>
      </c>
      <c r="Z161" s="14" t="str">
        <f t="shared" ref="Z161:Z206" si="52">IF(V161=" "," ",IF(V161&gt;0,EXP(-173.4292+249.6339*100/W161+143.3483*LN(+W161/100)-21.8492*W161/100+X161*(-0.033096+0.014259*W161/100-0.0017*(W161/100)^2))*1.4276))</f>
        <v xml:space="preserve"> </v>
      </c>
      <c r="AA161" s="14" t="str">
        <f t="shared" ref="AA161:AA206" si="53">IF(V161=" "," ",IF(V161&gt;0,Y161/Z161))</f>
        <v xml:space="preserve"> </v>
      </c>
      <c r="AB161" s="14" t="str">
        <f t="shared" ref="AB161:AB206" si="54">IF(C161&lt;6," ",IF(C161&lt;=9,I161, IF(C161&gt;=10," ")))</f>
        <v xml:space="preserve"> </v>
      </c>
      <c r="AC161" t="str">
        <f t="shared" ref="AC161:AC206" si="55">IF(C161&lt;6," ",IF(C161&lt;=9,M161, IF(C161&gt;=10," ")))</f>
        <v xml:space="preserve"> </v>
      </c>
      <c r="AD161" t="str">
        <f t="shared" ref="AD161:AD206" si="56">IF(C161&lt;6," ",IF(C161&lt;=9,L161, IF(C161&gt;=10," ")))</f>
        <v xml:space="preserve"> </v>
      </c>
      <c r="AE161" s="14" t="str">
        <f t="shared" ref="AE161:AE206" si="57">IF(V161=" "," ",IF(V161&gt;0,SUM(AC161:AD161)))</f>
        <v xml:space="preserve"> </v>
      </c>
      <c r="AF161" t="str">
        <f t="shared" ref="AF161:AF206" si="58">IF(C161&lt;6," ",IF(C161&lt;=9,J161, IF(C161&gt;=10," ")))</f>
        <v xml:space="preserve"> </v>
      </c>
      <c r="AG161" t="str">
        <f t="shared" ref="AG161:AG206" si="59">IF(C161&lt;6," ",IF(C161&lt;=9,K161, IF(C161&gt;=10," ")))</f>
        <v xml:space="preserve"> </v>
      </c>
      <c r="AH161" s="14" t="str">
        <f t="shared" ref="AH161:AH206" si="60">IF(V161=" ", " ", IF(V161&gt;0, SUM(AF161:AG161)))</f>
        <v xml:space="preserve"> </v>
      </c>
      <c r="AI161" s="11" t="str">
        <f t="shared" ref="AI161:AI206" si="61">IF(C161&lt;6," ",IF(C161&lt;=9,P161, IF(C161&gt;=10," ")))</f>
        <v xml:space="preserve"> </v>
      </c>
      <c r="AJ161" s="17" t="str">
        <f t="shared" ref="AJ161:AJ206" si="62">IF(V161=" ", " ", IF(V161&gt;0, AI161-AE161))</f>
        <v xml:space="preserve"> </v>
      </c>
      <c r="AL161" s="14" t="s">
        <v>222</v>
      </c>
      <c r="AQ161" t="s">
        <v>1</v>
      </c>
      <c r="AR161" s="12"/>
      <c r="AS161" s="12"/>
      <c r="AT161" s="12"/>
      <c r="AU161" s="12"/>
      <c r="AV161" s="12"/>
      <c r="AW161" s="14"/>
      <c r="AX161" s="14"/>
      <c r="AY161" s="14"/>
      <c r="AZ161" s="14"/>
    </row>
    <row r="162" spans="1:52" x14ac:dyDescent="0.2">
      <c r="A162" s="9"/>
      <c r="B162" s="9"/>
      <c r="C162" s="9"/>
      <c r="D162" s="9"/>
      <c r="E162" s="10"/>
      <c r="F162" s="10"/>
      <c r="G162" s="10"/>
      <c r="I162" s="10"/>
      <c r="K162" s="10"/>
      <c r="M162" s="10"/>
      <c r="N162" s="10"/>
      <c r="O162" s="10"/>
      <c r="V162" t="str">
        <f t="shared" si="48"/>
        <v xml:space="preserve"> </v>
      </c>
      <c r="W162" s="14" t="str">
        <f t="shared" si="49"/>
        <v xml:space="preserve"> </v>
      </c>
      <c r="X162" t="str">
        <f t="shared" si="50"/>
        <v xml:space="preserve"> </v>
      </c>
      <c r="Y162" t="str">
        <f t="shared" si="51"/>
        <v xml:space="preserve"> </v>
      </c>
      <c r="Z162" s="14" t="str">
        <f t="shared" si="52"/>
        <v xml:space="preserve"> </v>
      </c>
      <c r="AA162" s="14" t="str">
        <f t="shared" si="53"/>
        <v xml:space="preserve"> </v>
      </c>
      <c r="AB162" s="14" t="str">
        <f t="shared" si="54"/>
        <v xml:space="preserve"> </v>
      </c>
      <c r="AC162" t="str">
        <f t="shared" si="55"/>
        <v xml:space="preserve"> </v>
      </c>
      <c r="AD162" t="str">
        <f t="shared" si="56"/>
        <v xml:space="preserve"> </v>
      </c>
      <c r="AE162" s="14" t="str">
        <f t="shared" si="57"/>
        <v xml:space="preserve"> </v>
      </c>
      <c r="AF162" t="str">
        <f t="shared" si="58"/>
        <v xml:space="preserve"> </v>
      </c>
      <c r="AG162" t="str">
        <f t="shared" si="59"/>
        <v xml:space="preserve"> </v>
      </c>
      <c r="AH162" s="14" t="str">
        <f t="shared" si="60"/>
        <v xml:space="preserve"> </v>
      </c>
      <c r="AI162" s="11" t="str">
        <f t="shared" si="61"/>
        <v xml:space="preserve"> </v>
      </c>
      <c r="AJ162" s="17" t="str">
        <f t="shared" si="62"/>
        <v xml:space="preserve"> </v>
      </c>
      <c r="AL162" t="s">
        <v>237</v>
      </c>
      <c r="AM162" t="s">
        <v>92</v>
      </c>
      <c r="AN162" s="12" t="s">
        <v>61</v>
      </c>
      <c r="AO162" s="12" t="s">
        <v>62</v>
      </c>
      <c r="AP162" s="12" t="s">
        <v>63</v>
      </c>
      <c r="AQ162" t="s">
        <v>58</v>
      </c>
      <c r="AR162" s="12">
        <v>0.4</v>
      </c>
      <c r="AS162">
        <v>17</v>
      </c>
      <c r="AT162" s="13">
        <v>10</v>
      </c>
      <c r="AU162" s="12">
        <v>10</v>
      </c>
      <c r="AV162" s="13">
        <v>43</v>
      </c>
      <c r="AW162" s="14"/>
      <c r="AX162" s="14"/>
      <c r="AY162" s="14"/>
      <c r="AZ162" s="14"/>
    </row>
    <row r="163" spans="1:52" x14ac:dyDescent="0.2">
      <c r="A163" s="9"/>
      <c r="B163" s="9"/>
      <c r="C163" s="9"/>
      <c r="D163" s="9"/>
      <c r="E163" s="10"/>
      <c r="F163" s="10"/>
      <c r="G163" s="10"/>
      <c r="I163" s="10"/>
      <c r="K163" s="10"/>
      <c r="M163" s="10"/>
      <c r="N163" s="10"/>
      <c r="O163" s="10"/>
      <c r="V163" t="str">
        <f t="shared" si="48"/>
        <v xml:space="preserve"> </v>
      </c>
      <c r="W163" s="14" t="str">
        <f t="shared" si="49"/>
        <v xml:space="preserve"> </v>
      </c>
      <c r="X163" t="str">
        <f t="shared" si="50"/>
        <v xml:space="preserve"> </v>
      </c>
      <c r="Y163" t="str">
        <f t="shared" si="51"/>
        <v xml:space="preserve"> </v>
      </c>
      <c r="Z163" s="14" t="str">
        <f t="shared" si="52"/>
        <v xml:space="preserve"> </v>
      </c>
      <c r="AA163" s="14" t="str">
        <f t="shared" si="53"/>
        <v xml:space="preserve"> </v>
      </c>
      <c r="AB163" s="14" t="str">
        <f t="shared" si="54"/>
        <v xml:space="preserve"> </v>
      </c>
      <c r="AC163" t="str">
        <f t="shared" si="55"/>
        <v xml:space="preserve"> </v>
      </c>
      <c r="AD163" t="str">
        <f t="shared" si="56"/>
        <v xml:space="preserve"> </v>
      </c>
      <c r="AE163" s="14" t="str">
        <f t="shared" si="57"/>
        <v xml:space="preserve"> </v>
      </c>
      <c r="AF163" t="str">
        <f t="shared" si="58"/>
        <v xml:space="preserve"> </v>
      </c>
      <c r="AG163" t="str">
        <f t="shared" si="59"/>
        <v xml:space="preserve"> </v>
      </c>
      <c r="AH163" s="14" t="str">
        <f t="shared" si="60"/>
        <v xml:space="preserve"> </v>
      </c>
      <c r="AI163" s="11" t="str">
        <f t="shared" si="61"/>
        <v xml:space="preserve"> </v>
      </c>
      <c r="AJ163" s="17" t="str">
        <f t="shared" si="62"/>
        <v xml:space="preserve"> </v>
      </c>
      <c r="AL163" t="s">
        <v>61</v>
      </c>
      <c r="AM163" s="12" t="s">
        <v>61</v>
      </c>
      <c r="AN163" s="12" t="s">
        <v>7</v>
      </c>
      <c r="AO163" s="12" t="s">
        <v>223</v>
      </c>
      <c r="AP163" s="12"/>
      <c r="AQ163" t="s">
        <v>64</v>
      </c>
      <c r="AR163" s="12">
        <v>0.9</v>
      </c>
      <c r="AS163">
        <v>0.5</v>
      </c>
      <c r="AT163" s="13">
        <v>1</v>
      </c>
      <c r="AU163" s="12">
        <v>3</v>
      </c>
      <c r="AV163" s="13">
        <v>20</v>
      </c>
      <c r="AW163" s="14"/>
      <c r="AX163" s="14"/>
      <c r="AY163" s="14"/>
      <c r="AZ163" s="14"/>
    </row>
    <row r="164" spans="1:52" x14ac:dyDescent="0.2">
      <c r="A164" s="9"/>
      <c r="B164" s="9"/>
      <c r="C164" s="9"/>
      <c r="D164" s="9"/>
      <c r="E164" s="10"/>
      <c r="F164" s="10"/>
      <c r="G164" s="10"/>
      <c r="I164" s="10"/>
      <c r="K164" s="10"/>
      <c r="M164" s="10"/>
      <c r="N164" s="10"/>
      <c r="O164" s="10"/>
      <c r="V164" t="str">
        <f t="shared" si="48"/>
        <v xml:space="preserve"> </v>
      </c>
      <c r="W164" s="14" t="str">
        <f t="shared" si="49"/>
        <v xml:space="preserve"> </v>
      </c>
      <c r="X164" t="str">
        <f t="shared" si="50"/>
        <v xml:space="preserve"> </v>
      </c>
      <c r="Y164" t="str">
        <f t="shared" si="51"/>
        <v xml:space="preserve"> </v>
      </c>
      <c r="Z164" s="14" t="str">
        <f t="shared" si="52"/>
        <v xml:space="preserve"> </v>
      </c>
      <c r="AA164" s="14" t="str">
        <f t="shared" si="53"/>
        <v xml:space="preserve"> </v>
      </c>
      <c r="AB164" s="14" t="str">
        <f t="shared" si="54"/>
        <v xml:space="preserve"> </v>
      </c>
      <c r="AC164" t="str">
        <f t="shared" si="55"/>
        <v xml:space="preserve"> </v>
      </c>
      <c r="AD164" t="str">
        <f t="shared" si="56"/>
        <v xml:space="preserve"> </v>
      </c>
      <c r="AE164" s="14" t="str">
        <f t="shared" si="57"/>
        <v xml:space="preserve"> </v>
      </c>
      <c r="AF164" t="str">
        <f t="shared" si="58"/>
        <v xml:space="preserve"> </v>
      </c>
      <c r="AG164" t="str">
        <f t="shared" si="59"/>
        <v xml:space="preserve"> </v>
      </c>
      <c r="AH164" s="14" t="str">
        <f t="shared" si="60"/>
        <v xml:space="preserve"> </v>
      </c>
      <c r="AI164" s="11" t="str">
        <f t="shared" si="61"/>
        <v xml:space="preserve"> </v>
      </c>
      <c r="AJ164" s="17" t="str">
        <f t="shared" si="62"/>
        <v xml:space="preserve"> </v>
      </c>
      <c r="AL164" t="s">
        <v>224</v>
      </c>
      <c r="AM164" t="s">
        <v>225</v>
      </c>
      <c r="AN164" t="s">
        <v>74</v>
      </c>
      <c r="AO164" t="s">
        <v>75</v>
      </c>
      <c r="AP164" t="s">
        <v>74</v>
      </c>
      <c r="AR164" s="12" t="s">
        <v>68</v>
      </c>
      <c r="AS164" s="12" t="s">
        <v>92</v>
      </c>
      <c r="AT164" s="12" t="s">
        <v>7</v>
      </c>
      <c r="AU164" s="12" t="s">
        <v>69</v>
      </c>
      <c r="AV164" s="12" t="s">
        <v>8</v>
      </c>
      <c r="AW164" s="22" t="s">
        <v>70</v>
      </c>
      <c r="AX164" s="14"/>
      <c r="AY164" s="14" t="s">
        <v>226</v>
      </c>
      <c r="AZ164" s="14" t="s">
        <v>227</v>
      </c>
    </row>
    <row r="165" spans="1:52" x14ac:dyDescent="0.2">
      <c r="A165" s="9"/>
      <c r="B165" s="9"/>
      <c r="C165" s="9"/>
      <c r="D165" s="9"/>
      <c r="E165" s="10"/>
      <c r="F165" s="10"/>
      <c r="G165" s="10"/>
      <c r="I165" s="10"/>
      <c r="K165" s="10"/>
      <c r="M165" s="10"/>
      <c r="N165" s="10"/>
      <c r="O165" s="10"/>
      <c r="V165" t="str">
        <f t="shared" si="48"/>
        <v xml:space="preserve"> </v>
      </c>
      <c r="W165" s="14" t="str">
        <f t="shared" si="49"/>
        <v xml:space="preserve"> </v>
      </c>
      <c r="X165" t="str">
        <f t="shared" si="50"/>
        <v xml:space="preserve"> </v>
      </c>
      <c r="Y165" t="str">
        <f t="shared" si="51"/>
        <v xml:space="preserve"> </v>
      </c>
      <c r="Z165" s="14" t="str">
        <f t="shared" si="52"/>
        <v xml:space="preserve"> </v>
      </c>
      <c r="AA165" s="14" t="str">
        <f t="shared" si="53"/>
        <v xml:space="preserve"> </v>
      </c>
      <c r="AB165" s="14" t="str">
        <f t="shared" si="54"/>
        <v xml:space="preserve"> </v>
      </c>
      <c r="AC165" t="str">
        <f t="shared" si="55"/>
        <v xml:space="preserve"> </v>
      </c>
      <c r="AD165" t="str">
        <f t="shared" si="56"/>
        <v xml:space="preserve"> </v>
      </c>
      <c r="AE165" s="14" t="str">
        <f t="shared" si="57"/>
        <v xml:space="preserve"> </v>
      </c>
      <c r="AF165" t="str">
        <f t="shared" si="58"/>
        <v xml:space="preserve"> </v>
      </c>
      <c r="AG165" t="str">
        <f t="shared" si="59"/>
        <v xml:space="preserve"> </v>
      </c>
      <c r="AH165" s="14" t="str">
        <f t="shared" si="60"/>
        <v xml:space="preserve"> </v>
      </c>
      <c r="AI165" s="11" t="str">
        <f t="shared" si="61"/>
        <v xml:space="preserve"> </v>
      </c>
      <c r="AJ165" s="17" t="str">
        <f t="shared" si="62"/>
        <v xml:space="preserve"> </v>
      </c>
      <c r="AL165" t="e">
        <f>AA207</f>
        <v>#DIV/0!</v>
      </c>
      <c r="AM165" t="e">
        <f>AB207</f>
        <v>#DIV/0!</v>
      </c>
      <c r="AN165" t="e">
        <f>AE207</f>
        <v>#DIV/0!</v>
      </c>
      <c r="AO165" t="e">
        <f>AH207</f>
        <v>#DIV/0!</v>
      </c>
      <c r="AP165" s="11" t="e">
        <f>AJ207</f>
        <v>#DIV/0!</v>
      </c>
      <c r="AR165" s="12" t="s">
        <v>77</v>
      </c>
      <c r="AS165" s="12" t="s">
        <v>77</v>
      </c>
      <c r="AT165" s="12" t="s">
        <v>77</v>
      </c>
      <c r="AU165" s="12" t="s">
        <v>77</v>
      </c>
      <c r="AV165" s="12" t="s">
        <v>77</v>
      </c>
      <c r="AW165" s="22" t="s">
        <v>78</v>
      </c>
      <c r="AX165" s="14"/>
      <c r="AY165" s="14"/>
      <c r="AZ165" s="14"/>
    </row>
    <row r="166" spans="1:52" x14ac:dyDescent="0.2">
      <c r="A166" s="9"/>
      <c r="B166" s="9"/>
      <c r="C166" s="9"/>
      <c r="D166" s="9"/>
      <c r="E166" s="10"/>
      <c r="F166" s="10"/>
      <c r="G166" s="10"/>
      <c r="I166" s="10"/>
      <c r="K166" s="10"/>
      <c r="M166" s="10"/>
      <c r="N166" s="10"/>
      <c r="O166" s="10"/>
      <c r="V166" t="str">
        <f t="shared" si="48"/>
        <v xml:space="preserve"> </v>
      </c>
      <c r="W166" s="14" t="str">
        <f t="shared" si="49"/>
        <v xml:space="preserve"> </v>
      </c>
      <c r="X166" t="str">
        <f t="shared" si="50"/>
        <v xml:space="preserve"> </v>
      </c>
      <c r="Y166" t="str">
        <f t="shared" si="51"/>
        <v xml:space="preserve"> </v>
      </c>
      <c r="Z166" s="14" t="str">
        <f t="shared" si="52"/>
        <v xml:space="preserve"> </v>
      </c>
      <c r="AA166" s="14" t="str">
        <f t="shared" si="53"/>
        <v xml:space="preserve"> </v>
      </c>
      <c r="AB166" s="14" t="str">
        <f t="shared" si="54"/>
        <v xml:space="preserve"> </v>
      </c>
      <c r="AC166" t="str">
        <f t="shared" si="55"/>
        <v xml:space="preserve"> </v>
      </c>
      <c r="AD166" t="str">
        <f t="shared" si="56"/>
        <v xml:space="preserve"> </v>
      </c>
      <c r="AE166" s="14" t="str">
        <f t="shared" si="57"/>
        <v xml:space="preserve"> </v>
      </c>
      <c r="AF166" t="str">
        <f t="shared" si="58"/>
        <v xml:space="preserve"> </v>
      </c>
      <c r="AG166" t="str">
        <f t="shared" si="59"/>
        <v xml:space="preserve"> </v>
      </c>
      <c r="AH166" s="14" t="str">
        <f t="shared" si="60"/>
        <v xml:space="preserve"> </v>
      </c>
      <c r="AI166" s="11" t="str">
        <f t="shared" si="61"/>
        <v xml:space="preserve"> </v>
      </c>
      <c r="AJ166" s="17" t="str">
        <f t="shared" si="62"/>
        <v xml:space="preserve"> </v>
      </c>
      <c r="AR166" s="12" t="e">
        <f>((LN(AL165)-LN(0.4))/(LN(0.9)-LN(0.4))*100)</f>
        <v>#DIV/0!</v>
      </c>
      <c r="AS166" s="12" t="e">
        <f>((LN(AM165)-LN(17))/(LN(0.5)-LN(17))*100)</f>
        <v>#DIV/0!</v>
      </c>
      <c r="AT166" s="12" t="e">
        <f>((LN(AN165)-LN(10))/(LN(1)-LN(10))*100)</f>
        <v>#DIV/0!</v>
      </c>
      <c r="AU166" s="12" t="e">
        <f>((LN(AO165)-LN(10))/(LN(3)-LN(10))*100)</f>
        <v>#DIV/0!</v>
      </c>
      <c r="AV166" s="12" t="e">
        <f>((LN(AP165)-LN(43))/(LN(20)-LN(43))*100)</f>
        <v>#DIV/0!</v>
      </c>
      <c r="AW166" s="14"/>
      <c r="AX166" s="14"/>
      <c r="AY166" s="14"/>
      <c r="AZ166" s="14"/>
    </row>
    <row r="167" spans="1:52" x14ac:dyDescent="0.2">
      <c r="A167" s="9"/>
      <c r="B167" s="9"/>
      <c r="C167" s="9"/>
      <c r="D167" s="9"/>
      <c r="E167" s="10"/>
      <c r="F167" s="10"/>
      <c r="G167" s="10"/>
      <c r="I167" s="10"/>
      <c r="K167" s="10"/>
      <c r="M167" s="10"/>
      <c r="N167" s="10"/>
      <c r="O167" s="10"/>
      <c r="V167" t="str">
        <f t="shared" si="48"/>
        <v xml:space="preserve"> </v>
      </c>
      <c r="W167" s="14" t="str">
        <f t="shared" si="49"/>
        <v xml:space="preserve"> </v>
      </c>
      <c r="X167" t="str">
        <f t="shared" si="50"/>
        <v xml:space="preserve"> </v>
      </c>
      <c r="Y167" t="str">
        <f t="shared" si="51"/>
        <v xml:space="preserve"> </v>
      </c>
      <c r="Z167" s="14" t="str">
        <f t="shared" si="52"/>
        <v xml:space="preserve"> </v>
      </c>
      <c r="AA167" s="14" t="str">
        <f t="shared" si="53"/>
        <v xml:space="preserve"> </v>
      </c>
      <c r="AB167" s="14" t="str">
        <f t="shared" si="54"/>
        <v xml:space="preserve"> </v>
      </c>
      <c r="AC167" t="str">
        <f t="shared" si="55"/>
        <v xml:space="preserve"> </v>
      </c>
      <c r="AD167" t="str">
        <f t="shared" si="56"/>
        <v xml:space="preserve"> </v>
      </c>
      <c r="AE167" s="14" t="str">
        <f t="shared" si="57"/>
        <v xml:space="preserve"> </v>
      </c>
      <c r="AF167" t="str">
        <f t="shared" si="58"/>
        <v xml:space="preserve"> </v>
      </c>
      <c r="AG167" t="str">
        <f t="shared" si="59"/>
        <v xml:space="preserve"> </v>
      </c>
      <c r="AH167" s="14" t="str">
        <f t="shared" si="60"/>
        <v xml:space="preserve"> </v>
      </c>
      <c r="AI167" s="11" t="str">
        <f t="shared" si="61"/>
        <v xml:space="preserve"> </v>
      </c>
      <c r="AJ167" s="17" t="str">
        <f t="shared" si="62"/>
        <v xml:space="preserve"> </v>
      </c>
      <c r="AO167" t="s">
        <v>228</v>
      </c>
      <c r="AR167" t="e">
        <f>IF(AR166&gt;100, 100, IF(AR166&lt;0, 0, AR166))</f>
        <v>#DIV/0!</v>
      </c>
      <c r="AS167" t="e">
        <f t="shared" ref="AS167:AV167" si="63">IF(AS166&gt;100, 100, IF(AS166&lt;0, 0, AS166))</f>
        <v>#DIV/0!</v>
      </c>
      <c r="AT167" t="e">
        <f t="shared" si="63"/>
        <v>#DIV/0!</v>
      </c>
      <c r="AU167" t="e">
        <f t="shared" si="63"/>
        <v>#DIV/0!</v>
      </c>
      <c r="AV167" t="e">
        <f t="shared" si="63"/>
        <v>#DIV/0!</v>
      </c>
      <c r="AW167" s="22" t="e">
        <f>AVERAGE(AR167:AV167)</f>
        <v>#DIV/0!</v>
      </c>
      <c r="AX167" s="14"/>
      <c r="AY167" s="14" t="e">
        <f>IF(AW167&lt;35, "Poor", IF(AW167&lt;65, "Fair", IF(AW167&gt;65, "Excellent")))</f>
        <v>#DIV/0!</v>
      </c>
      <c r="AZ167" s="14" t="e">
        <f>IF(AY167="Excellent", "Acceptable; Ongoing Protection is Required", "Unacceptable; Immediate Restoration is Required")</f>
        <v>#DIV/0!</v>
      </c>
    </row>
    <row r="168" spans="1:52" x14ac:dyDescent="0.2">
      <c r="A168" s="9"/>
      <c r="B168" s="9"/>
      <c r="C168" s="9"/>
      <c r="D168" s="9"/>
      <c r="E168" s="10"/>
      <c r="F168" s="10"/>
      <c r="G168" s="10"/>
      <c r="I168" s="10"/>
      <c r="K168" s="10"/>
      <c r="M168" s="10"/>
      <c r="N168" s="10"/>
      <c r="O168" s="10"/>
      <c r="V168" t="str">
        <f t="shared" si="48"/>
        <v xml:space="preserve"> </v>
      </c>
      <c r="W168" s="14" t="str">
        <f t="shared" si="49"/>
        <v xml:space="preserve"> </v>
      </c>
      <c r="X168" t="str">
        <f t="shared" si="50"/>
        <v xml:space="preserve"> </v>
      </c>
      <c r="Y168" t="str">
        <f t="shared" si="51"/>
        <v xml:space="preserve"> </v>
      </c>
      <c r="Z168" s="14" t="str">
        <f t="shared" si="52"/>
        <v xml:space="preserve"> </v>
      </c>
      <c r="AA168" s="14" t="str">
        <f t="shared" si="53"/>
        <v xml:space="preserve"> </v>
      </c>
      <c r="AB168" s="14" t="str">
        <f t="shared" si="54"/>
        <v xml:space="preserve"> </v>
      </c>
      <c r="AC168" t="str">
        <f t="shared" si="55"/>
        <v xml:space="preserve"> </v>
      </c>
      <c r="AD168" t="str">
        <f t="shared" si="56"/>
        <v xml:space="preserve"> </v>
      </c>
      <c r="AE168" s="14" t="str">
        <f t="shared" si="57"/>
        <v xml:space="preserve"> </v>
      </c>
      <c r="AF168" t="str">
        <f t="shared" si="58"/>
        <v xml:space="preserve"> </v>
      </c>
      <c r="AG168" t="str">
        <f t="shared" si="59"/>
        <v xml:space="preserve"> </v>
      </c>
      <c r="AH168" s="14" t="str">
        <f t="shared" si="60"/>
        <v xml:space="preserve"> </v>
      </c>
      <c r="AI168" s="11" t="str">
        <f t="shared" si="61"/>
        <v xml:space="preserve"> </v>
      </c>
      <c r="AJ168" s="17" t="str">
        <f t="shared" si="62"/>
        <v xml:space="preserve"> </v>
      </c>
      <c r="AL168" s="5"/>
      <c r="AM168" s="5"/>
      <c r="AN168" s="5"/>
      <c r="AO168" s="5"/>
      <c r="AP168" s="5"/>
      <c r="AQ168" s="5"/>
      <c r="AR168" s="5"/>
      <c r="AS168" s="5"/>
      <c r="AT168" s="5"/>
      <c r="AU168" s="5"/>
      <c r="AV168" s="5"/>
      <c r="AW168" s="25"/>
      <c r="AX168" s="25"/>
      <c r="AY168" s="14"/>
      <c r="AZ168" s="14"/>
    </row>
    <row r="169" spans="1:52" x14ac:dyDescent="0.2">
      <c r="A169" s="9"/>
      <c r="B169" s="9"/>
      <c r="C169" s="9"/>
      <c r="D169" s="9"/>
      <c r="E169" s="10"/>
      <c r="F169" s="10"/>
      <c r="G169" s="10"/>
      <c r="I169" s="10"/>
      <c r="K169" s="10"/>
      <c r="M169" s="10"/>
      <c r="N169" s="10"/>
      <c r="O169" s="10"/>
      <c r="V169" t="str">
        <f t="shared" si="48"/>
        <v xml:space="preserve"> </v>
      </c>
      <c r="W169" s="14" t="str">
        <f t="shared" si="49"/>
        <v xml:space="preserve"> </v>
      </c>
      <c r="X169" t="str">
        <f t="shared" si="50"/>
        <v xml:space="preserve"> </v>
      </c>
      <c r="Y169" t="str">
        <f t="shared" si="51"/>
        <v xml:space="preserve"> </v>
      </c>
      <c r="Z169" s="14" t="str">
        <f t="shared" si="52"/>
        <v xml:space="preserve"> </v>
      </c>
      <c r="AA169" s="14" t="str">
        <f t="shared" si="53"/>
        <v xml:space="preserve"> </v>
      </c>
      <c r="AB169" s="14" t="str">
        <f t="shared" si="54"/>
        <v xml:space="preserve"> </v>
      </c>
      <c r="AC169" t="str">
        <f t="shared" si="55"/>
        <v xml:space="preserve"> </v>
      </c>
      <c r="AD169" t="str">
        <f t="shared" si="56"/>
        <v xml:space="preserve"> </v>
      </c>
      <c r="AE169" s="14" t="str">
        <f t="shared" si="57"/>
        <v xml:space="preserve"> </v>
      </c>
      <c r="AF169" t="str">
        <f t="shared" si="58"/>
        <v xml:space="preserve"> </v>
      </c>
      <c r="AG169" t="str">
        <f t="shared" si="59"/>
        <v xml:space="preserve"> </v>
      </c>
      <c r="AH169" s="14" t="str">
        <f t="shared" si="60"/>
        <v xml:space="preserve"> </v>
      </c>
      <c r="AI169" s="11" t="str">
        <f t="shared" si="61"/>
        <v xml:space="preserve"> </v>
      </c>
      <c r="AJ169" s="17" t="str">
        <f t="shared" si="62"/>
        <v xml:space="preserve"> </v>
      </c>
      <c r="AL169" s="5"/>
      <c r="AM169" s="5"/>
      <c r="AN169" s="5"/>
      <c r="AO169" s="5"/>
      <c r="AP169" s="5"/>
      <c r="AQ169" s="5"/>
      <c r="AR169" s="5"/>
      <c r="AS169" s="5"/>
      <c r="AT169" s="5"/>
      <c r="AU169" s="5"/>
      <c r="AV169" s="5"/>
      <c r="AW169" s="25"/>
      <c r="AX169" s="25"/>
      <c r="AY169" s="14"/>
      <c r="AZ169" s="14"/>
    </row>
    <row r="170" spans="1:52" x14ac:dyDescent="0.2">
      <c r="A170" s="9"/>
      <c r="B170" s="9"/>
      <c r="C170" s="9"/>
      <c r="D170" s="9"/>
      <c r="E170" s="10"/>
      <c r="F170" s="10"/>
      <c r="G170" s="10"/>
      <c r="I170" s="10"/>
      <c r="K170" s="10"/>
      <c r="M170" s="10"/>
      <c r="N170" s="10"/>
      <c r="O170" s="10"/>
      <c r="V170" t="str">
        <f t="shared" si="48"/>
        <v xml:space="preserve"> </v>
      </c>
      <c r="W170" s="14" t="str">
        <f t="shared" si="49"/>
        <v xml:space="preserve"> </v>
      </c>
      <c r="X170" t="str">
        <f t="shared" si="50"/>
        <v xml:space="preserve"> </v>
      </c>
      <c r="Y170" t="str">
        <f t="shared" si="51"/>
        <v xml:space="preserve"> </v>
      </c>
      <c r="Z170" s="14" t="str">
        <f t="shared" si="52"/>
        <v xml:space="preserve"> </v>
      </c>
      <c r="AA170" s="14" t="str">
        <f t="shared" si="53"/>
        <v xml:space="preserve"> </v>
      </c>
      <c r="AB170" s="14" t="str">
        <f t="shared" si="54"/>
        <v xml:space="preserve"> </v>
      </c>
      <c r="AC170" t="str">
        <f t="shared" si="55"/>
        <v xml:space="preserve"> </v>
      </c>
      <c r="AD170" t="str">
        <f t="shared" si="56"/>
        <v xml:space="preserve"> </v>
      </c>
      <c r="AE170" s="14" t="str">
        <f t="shared" si="57"/>
        <v xml:space="preserve"> </v>
      </c>
      <c r="AF170" t="str">
        <f t="shared" si="58"/>
        <v xml:space="preserve"> </v>
      </c>
      <c r="AG170" t="str">
        <f t="shared" si="59"/>
        <v xml:space="preserve"> </v>
      </c>
      <c r="AH170" s="14" t="str">
        <f t="shared" si="60"/>
        <v xml:space="preserve"> </v>
      </c>
      <c r="AI170" s="11" t="str">
        <f t="shared" si="61"/>
        <v xml:space="preserve"> </v>
      </c>
      <c r="AJ170" s="17" t="str">
        <f t="shared" si="62"/>
        <v xml:space="preserve"> </v>
      </c>
      <c r="AL170" s="5"/>
      <c r="AM170" s="5"/>
      <c r="AN170" s="5"/>
      <c r="AO170" s="5"/>
      <c r="AP170" s="5"/>
      <c r="AQ170" s="5"/>
      <c r="AR170" s="5"/>
      <c r="AS170" s="5"/>
      <c r="AT170" s="5"/>
      <c r="AU170" s="5"/>
      <c r="AV170" s="5"/>
      <c r="AW170" s="25"/>
      <c r="AX170" s="25"/>
      <c r="AY170" s="14"/>
      <c r="AZ170" s="14"/>
    </row>
    <row r="171" spans="1:52" x14ac:dyDescent="0.2">
      <c r="A171" s="9"/>
      <c r="B171" s="9"/>
      <c r="C171" s="9"/>
      <c r="D171" s="9"/>
      <c r="E171" s="10"/>
      <c r="F171" s="10"/>
      <c r="G171" s="10"/>
      <c r="I171" s="10"/>
      <c r="K171" s="10"/>
      <c r="M171" s="10"/>
      <c r="N171" s="10"/>
      <c r="O171" s="10"/>
      <c r="V171" t="str">
        <f t="shared" si="48"/>
        <v xml:space="preserve"> </v>
      </c>
      <c r="W171" s="14" t="str">
        <f t="shared" si="49"/>
        <v xml:space="preserve"> </v>
      </c>
      <c r="X171" t="str">
        <f t="shared" si="50"/>
        <v xml:space="preserve"> </v>
      </c>
      <c r="Y171" t="str">
        <f t="shared" si="51"/>
        <v xml:space="preserve"> </v>
      </c>
      <c r="Z171" s="14" t="str">
        <f t="shared" si="52"/>
        <v xml:space="preserve"> </v>
      </c>
      <c r="AA171" s="14" t="str">
        <f t="shared" si="53"/>
        <v xml:space="preserve"> </v>
      </c>
      <c r="AB171" s="14" t="str">
        <f t="shared" si="54"/>
        <v xml:space="preserve"> </v>
      </c>
      <c r="AC171" t="str">
        <f t="shared" si="55"/>
        <v xml:space="preserve"> </v>
      </c>
      <c r="AD171" t="str">
        <f t="shared" si="56"/>
        <v xml:space="preserve"> </v>
      </c>
      <c r="AE171" s="14" t="str">
        <f t="shared" si="57"/>
        <v xml:space="preserve"> </v>
      </c>
      <c r="AF171" t="str">
        <f t="shared" si="58"/>
        <v xml:space="preserve"> </v>
      </c>
      <c r="AG171" t="str">
        <f t="shared" si="59"/>
        <v xml:space="preserve"> </v>
      </c>
      <c r="AH171" s="14" t="str">
        <f t="shared" si="60"/>
        <v xml:space="preserve"> </v>
      </c>
      <c r="AI171" s="11" t="str">
        <f t="shared" si="61"/>
        <v xml:space="preserve"> </v>
      </c>
      <c r="AJ171" s="17" t="str">
        <f t="shared" si="62"/>
        <v xml:space="preserve"> </v>
      </c>
      <c r="AL171" s="5"/>
      <c r="AM171" s="5"/>
      <c r="AN171" s="5"/>
      <c r="AO171" s="5"/>
      <c r="AP171" s="5"/>
      <c r="AQ171" s="5"/>
      <c r="AR171" s="5"/>
      <c r="AS171" s="5"/>
      <c r="AT171" s="5"/>
      <c r="AU171" s="5"/>
      <c r="AV171" s="5"/>
      <c r="AW171" s="25"/>
      <c r="AX171" s="25"/>
      <c r="AY171" s="14"/>
      <c r="AZ171" s="14"/>
    </row>
    <row r="172" spans="1:52" x14ac:dyDescent="0.2">
      <c r="A172" s="9"/>
      <c r="B172" s="9"/>
      <c r="C172" s="9"/>
      <c r="D172" s="9"/>
      <c r="E172" s="10"/>
      <c r="F172" s="10"/>
      <c r="G172" s="10"/>
      <c r="I172" s="10"/>
      <c r="K172" s="10"/>
      <c r="M172" s="10"/>
      <c r="N172" s="10"/>
      <c r="O172" s="10"/>
      <c r="V172" t="str">
        <f t="shared" si="48"/>
        <v xml:space="preserve"> </v>
      </c>
      <c r="W172" s="14" t="str">
        <f t="shared" si="49"/>
        <v xml:space="preserve"> </v>
      </c>
      <c r="X172" t="str">
        <f t="shared" si="50"/>
        <v xml:space="preserve"> </v>
      </c>
      <c r="Y172" t="str">
        <f t="shared" si="51"/>
        <v xml:space="preserve"> </v>
      </c>
      <c r="Z172" s="14" t="str">
        <f t="shared" si="52"/>
        <v xml:space="preserve"> </v>
      </c>
      <c r="AA172" s="14" t="str">
        <f t="shared" si="53"/>
        <v xml:space="preserve"> </v>
      </c>
      <c r="AB172" s="14" t="str">
        <f t="shared" si="54"/>
        <v xml:space="preserve"> </v>
      </c>
      <c r="AC172" t="str">
        <f t="shared" si="55"/>
        <v xml:space="preserve"> </v>
      </c>
      <c r="AD172" t="str">
        <f t="shared" si="56"/>
        <v xml:space="preserve"> </v>
      </c>
      <c r="AE172" s="14" t="str">
        <f t="shared" si="57"/>
        <v xml:space="preserve"> </v>
      </c>
      <c r="AF172" t="str">
        <f t="shared" si="58"/>
        <v xml:space="preserve"> </v>
      </c>
      <c r="AG172" t="str">
        <f t="shared" si="59"/>
        <v xml:space="preserve"> </v>
      </c>
      <c r="AH172" s="14" t="str">
        <f t="shared" si="60"/>
        <v xml:space="preserve"> </v>
      </c>
      <c r="AI172" s="11" t="str">
        <f t="shared" si="61"/>
        <v xml:space="preserve"> </v>
      </c>
      <c r="AJ172" s="17" t="str">
        <f t="shared" si="62"/>
        <v xml:space="preserve"> </v>
      </c>
      <c r="AL172" s="5"/>
      <c r="AM172" s="5"/>
      <c r="AN172" s="5"/>
      <c r="AO172" s="5"/>
      <c r="AP172" s="5"/>
      <c r="AQ172" s="5"/>
      <c r="AR172" s="5"/>
      <c r="AS172" s="5"/>
      <c r="AT172" s="5"/>
      <c r="AU172" s="5"/>
      <c r="AV172" s="5"/>
      <c r="AW172" s="25"/>
      <c r="AX172" s="25"/>
      <c r="AY172" s="14"/>
      <c r="AZ172" s="14"/>
    </row>
    <row r="173" spans="1:52" x14ac:dyDescent="0.2">
      <c r="A173" s="9"/>
      <c r="B173" s="9"/>
      <c r="C173" s="9"/>
      <c r="D173" s="9"/>
      <c r="E173" s="10"/>
      <c r="F173" s="10"/>
      <c r="G173" s="10"/>
      <c r="I173" s="10"/>
      <c r="K173" s="10"/>
      <c r="M173" s="10"/>
      <c r="N173" s="10"/>
      <c r="O173" s="10"/>
      <c r="V173" t="str">
        <f t="shared" si="48"/>
        <v xml:space="preserve"> </v>
      </c>
      <c r="W173" s="14" t="str">
        <f t="shared" si="49"/>
        <v xml:space="preserve"> </v>
      </c>
      <c r="X173" t="str">
        <f t="shared" si="50"/>
        <v xml:space="preserve"> </v>
      </c>
      <c r="Y173" t="str">
        <f t="shared" si="51"/>
        <v xml:space="preserve"> </v>
      </c>
      <c r="Z173" s="14" t="str">
        <f t="shared" si="52"/>
        <v xml:space="preserve"> </v>
      </c>
      <c r="AA173" s="14" t="str">
        <f t="shared" si="53"/>
        <v xml:space="preserve"> </v>
      </c>
      <c r="AB173" s="14" t="str">
        <f t="shared" si="54"/>
        <v xml:space="preserve"> </v>
      </c>
      <c r="AC173" t="str">
        <f t="shared" si="55"/>
        <v xml:space="preserve"> </v>
      </c>
      <c r="AD173" t="str">
        <f t="shared" si="56"/>
        <v xml:space="preserve"> </v>
      </c>
      <c r="AE173" s="14" t="str">
        <f t="shared" si="57"/>
        <v xml:space="preserve"> </v>
      </c>
      <c r="AF173" t="str">
        <f t="shared" si="58"/>
        <v xml:space="preserve"> </v>
      </c>
      <c r="AG173" t="str">
        <f t="shared" si="59"/>
        <v xml:space="preserve"> </v>
      </c>
      <c r="AH173" s="14" t="str">
        <f t="shared" si="60"/>
        <v xml:space="preserve"> </v>
      </c>
      <c r="AI173" s="11" t="str">
        <f t="shared" si="61"/>
        <v xml:space="preserve"> </v>
      </c>
      <c r="AJ173" s="17" t="str">
        <f t="shared" si="62"/>
        <v xml:space="preserve"> </v>
      </c>
      <c r="AL173" s="5"/>
      <c r="AM173" s="5"/>
      <c r="AN173" s="5"/>
      <c r="AO173" s="5"/>
      <c r="AP173" s="5"/>
      <c r="AQ173" s="5"/>
      <c r="AR173" s="5"/>
      <c r="AS173" s="5"/>
      <c r="AT173" s="5"/>
      <c r="AU173" s="5"/>
      <c r="AV173" s="5"/>
      <c r="AW173" s="25"/>
      <c r="AX173" s="25"/>
      <c r="AY173" s="14"/>
      <c r="AZ173" s="14"/>
    </row>
    <row r="174" spans="1:52" x14ac:dyDescent="0.2">
      <c r="A174" s="9"/>
      <c r="B174" s="9"/>
      <c r="C174" s="9"/>
      <c r="D174" s="9"/>
      <c r="E174" s="10"/>
      <c r="F174" s="10"/>
      <c r="G174" s="10"/>
      <c r="I174" s="10"/>
      <c r="K174" s="10"/>
      <c r="M174" s="10"/>
      <c r="N174" s="10"/>
      <c r="O174" s="10"/>
      <c r="V174" t="str">
        <f t="shared" si="48"/>
        <v xml:space="preserve"> </v>
      </c>
      <c r="W174" s="14" t="str">
        <f t="shared" si="49"/>
        <v xml:space="preserve"> </v>
      </c>
      <c r="X174" t="str">
        <f t="shared" si="50"/>
        <v xml:space="preserve"> </v>
      </c>
      <c r="Y174" t="str">
        <f t="shared" si="51"/>
        <v xml:space="preserve"> </v>
      </c>
      <c r="Z174" s="14" t="str">
        <f t="shared" si="52"/>
        <v xml:space="preserve"> </v>
      </c>
      <c r="AA174" s="14" t="str">
        <f t="shared" si="53"/>
        <v xml:space="preserve"> </v>
      </c>
      <c r="AB174" s="14" t="str">
        <f t="shared" si="54"/>
        <v xml:space="preserve"> </v>
      </c>
      <c r="AC174" t="str">
        <f t="shared" si="55"/>
        <v xml:space="preserve"> </v>
      </c>
      <c r="AD174" t="str">
        <f t="shared" si="56"/>
        <v xml:space="preserve"> </v>
      </c>
      <c r="AE174" s="14" t="str">
        <f t="shared" si="57"/>
        <v xml:space="preserve"> </v>
      </c>
      <c r="AF174" t="str">
        <f t="shared" si="58"/>
        <v xml:space="preserve"> </v>
      </c>
      <c r="AG174" t="str">
        <f t="shared" si="59"/>
        <v xml:space="preserve"> </v>
      </c>
      <c r="AH174" s="14" t="str">
        <f t="shared" si="60"/>
        <v xml:space="preserve"> </v>
      </c>
      <c r="AI174" s="11" t="str">
        <f t="shared" si="61"/>
        <v xml:space="preserve"> </v>
      </c>
      <c r="AJ174" s="17" t="str">
        <f t="shared" si="62"/>
        <v xml:space="preserve"> </v>
      </c>
      <c r="AL174" s="5"/>
      <c r="AM174" s="5"/>
      <c r="AN174" s="5"/>
      <c r="AO174" s="5"/>
      <c r="AP174" s="5"/>
      <c r="AQ174" s="5"/>
      <c r="AR174" s="5"/>
      <c r="AS174" s="5"/>
      <c r="AT174" s="5"/>
      <c r="AU174" s="5"/>
      <c r="AV174" s="5"/>
      <c r="AW174" s="25"/>
      <c r="AX174" s="25"/>
      <c r="AY174" s="14"/>
      <c r="AZ174" s="14"/>
    </row>
    <row r="175" spans="1:52" x14ac:dyDescent="0.2">
      <c r="A175" s="9"/>
      <c r="B175" s="9"/>
      <c r="C175" s="9"/>
      <c r="D175" s="9"/>
      <c r="E175" s="10"/>
      <c r="F175" s="10"/>
      <c r="G175" s="10"/>
      <c r="I175" s="10"/>
      <c r="K175" s="10"/>
      <c r="M175" s="10"/>
      <c r="N175" s="10"/>
      <c r="O175" s="10"/>
      <c r="V175" t="str">
        <f t="shared" si="48"/>
        <v xml:space="preserve"> </v>
      </c>
      <c r="W175" s="14" t="str">
        <f t="shared" si="49"/>
        <v xml:space="preserve"> </v>
      </c>
      <c r="X175" t="str">
        <f t="shared" si="50"/>
        <v xml:space="preserve"> </v>
      </c>
      <c r="Y175" t="str">
        <f t="shared" si="51"/>
        <v xml:space="preserve"> </v>
      </c>
      <c r="Z175" s="14" t="str">
        <f t="shared" si="52"/>
        <v xml:space="preserve"> </v>
      </c>
      <c r="AA175" s="14" t="str">
        <f t="shared" si="53"/>
        <v xml:space="preserve"> </v>
      </c>
      <c r="AB175" s="14" t="str">
        <f t="shared" si="54"/>
        <v xml:space="preserve"> </v>
      </c>
      <c r="AC175" t="str">
        <f t="shared" si="55"/>
        <v xml:space="preserve"> </v>
      </c>
      <c r="AD175" t="str">
        <f t="shared" si="56"/>
        <v xml:space="preserve"> </v>
      </c>
      <c r="AE175" s="14" t="str">
        <f t="shared" si="57"/>
        <v xml:space="preserve"> </v>
      </c>
      <c r="AF175" t="str">
        <f t="shared" si="58"/>
        <v xml:space="preserve"> </v>
      </c>
      <c r="AG175" t="str">
        <f t="shared" si="59"/>
        <v xml:space="preserve"> </v>
      </c>
      <c r="AH175" s="14" t="str">
        <f t="shared" si="60"/>
        <v xml:space="preserve"> </v>
      </c>
      <c r="AI175" s="11" t="str">
        <f t="shared" si="61"/>
        <v xml:space="preserve"> </v>
      </c>
      <c r="AJ175" s="17" t="str">
        <f t="shared" si="62"/>
        <v xml:space="preserve"> </v>
      </c>
      <c r="AL175" s="5"/>
      <c r="AM175" s="5"/>
      <c r="AN175" s="5"/>
      <c r="AO175" s="5"/>
      <c r="AP175" s="5"/>
      <c r="AQ175" s="5"/>
      <c r="AR175" s="5"/>
      <c r="AS175" s="5"/>
      <c r="AT175" s="5"/>
      <c r="AU175" s="5"/>
      <c r="AV175" s="5"/>
      <c r="AW175" s="25"/>
      <c r="AX175" s="25"/>
      <c r="AY175" s="14"/>
      <c r="AZ175" s="14"/>
    </row>
    <row r="176" spans="1:52" x14ac:dyDescent="0.2">
      <c r="A176" s="9"/>
      <c r="B176" s="9"/>
      <c r="C176" s="9"/>
      <c r="D176" s="9"/>
      <c r="E176" s="10"/>
      <c r="F176" s="10"/>
      <c r="G176" s="10"/>
      <c r="I176" s="10"/>
      <c r="K176" s="10"/>
      <c r="M176" s="10"/>
      <c r="N176" s="10"/>
      <c r="O176" s="10"/>
      <c r="V176" t="str">
        <f t="shared" si="48"/>
        <v xml:space="preserve"> </v>
      </c>
      <c r="W176" s="14" t="str">
        <f t="shared" si="49"/>
        <v xml:space="preserve"> </v>
      </c>
      <c r="X176" t="str">
        <f t="shared" si="50"/>
        <v xml:space="preserve"> </v>
      </c>
      <c r="Y176" t="str">
        <f t="shared" si="51"/>
        <v xml:space="preserve"> </v>
      </c>
      <c r="Z176" s="14" t="str">
        <f t="shared" si="52"/>
        <v xml:space="preserve"> </v>
      </c>
      <c r="AA176" s="14" t="str">
        <f t="shared" si="53"/>
        <v xml:space="preserve"> </v>
      </c>
      <c r="AB176" s="14" t="str">
        <f t="shared" si="54"/>
        <v xml:space="preserve"> </v>
      </c>
      <c r="AC176" t="str">
        <f t="shared" si="55"/>
        <v xml:space="preserve"> </v>
      </c>
      <c r="AD176" t="str">
        <f t="shared" si="56"/>
        <v xml:space="preserve"> </v>
      </c>
      <c r="AE176" s="14" t="str">
        <f t="shared" si="57"/>
        <v xml:space="preserve"> </v>
      </c>
      <c r="AF176" t="str">
        <f t="shared" si="58"/>
        <v xml:space="preserve"> </v>
      </c>
      <c r="AG176" t="str">
        <f t="shared" si="59"/>
        <v xml:space="preserve"> </v>
      </c>
      <c r="AH176" s="14" t="str">
        <f t="shared" si="60"/>
        <v xml:space="preserve"> </v>
      </c>
      <c r="AI176" s="11" t="str">
        <f t="shared" si="61"/>
        <v xml:space="preserve"> </v>
      </c>
      <c r="AJ176" s="17" t="str">
        <f t="shared" si="62"/>
        <v xml:space="preserve"> </v>
      </c>
      <c r="AL176" s="5"/>
      <c r="AM176" s="5"/>
      <c r="AN176" s="5"/>
      <c r="AO176" s="5"/>
      <c r="AP176" s="5"/>
      <c r="AQ176" s="5"/>
      <c r="AR176" s="5"/>
      <c r="AS176" s="5"/>
      <c r="AT176" s="5"/>
      <c r="AU176" s="5"/>
      <c r="AV176" s="5"/>
      <c r="AW176" s="25"/>
      <c r="AX176" s="25"/>
      <c r="AY176" s="14"/>
      <c r="AZ176" s="14"/>
    </row>
    <row r="177" spans="1:52" x14ac:dyDescent="0.2">
      <c r="A177" s="9"/>
      <c r="B177" s="9"/>
      <c r="C177" s="9"/>
      <c r="D177" s="9"/>
      <c r="E177" s="10"/>
      <c r="F177" s="10"/>
      <c r="G177" s="10"/>
      <c r="I177" s="10"/>
      <c r="K177" s="10"/>
      <c r="M177" s="10"/>
      <c r="N177" s="10"/>
      <c r="O177" s="10"/>
      <c r="V177" t="str">
        <f t="shared" si="48"/>
        <v xml:space="preserve"> </v>
      </c>
      <c r="W177" s="14" t="str">
        <f t="shared" si="49"/>
        <v xml:space="preserve"> </v>
      </c>
      <c r="X177" t="str">
        <f t="shared" si="50"/>
        <v xml:space="preserve"> </v>
      </c>
      <c r="Y177" t="str">
        <f t="shared" si="51"/>
        <v xml:space="preserve"> </v>
      </c>
      <c r="Z177" s="14" t="str">
        <f t="shared" si="52"/>
        <v xml:space="preserve"> </v>
      </c>
      <c r="AA177" s="14" t="str">
        <f t="shared" si="53"/>
        <v xml:space="preserve"> </v>
      </c>
      <c r="AB177" s="14" t="str">
        <f t="shared" si="54"/>
        <v xml:space="preserve"> </v>
      </c>
      <c r="AC177" t="str">
        <f t="shared" si="55"/>
        <v xml:space="preserve"> </v>
      </c>
      <c r="AD177" t="str">
        <f t="shared" si="56"/>
        <v xml:space="preserve"> </v>
      </c>
      <c r="AE177" s="14" t="str">
        <f t="shared" si="57"/>
        <v xml:space="preserve"> </v>
      </c>
      <c r="AF177" t="str">
        <f t="shared" si="58"/>
        <v xml:space="preserve"> </v>
      </c>
      <c r="AG177" t="str">
        <f t="shared" si="59"/>
        <v xml:space="preserve"> </v>
      </c>
      <c r="AH177" s="14" t="str">
        <f t="shared" si="60"/>
        <v xml:space="preserve"> </v>
      </c>
      <c r="AI177" s="11" t="str">
        <f t="shared" si="61"/>
        <v xml:space="preserve"> </v>
      </c>
      <c r="AJ177" s="17" t="str">
        <f t="shared" si="62"/>
        <v xml:space="preserve"> </v>
      </c>
      <c r="AL177" s="5"/>
      <c r="AM177" s="5"/>
      <c r="AN177" s="5"/>
      <c r="AO177" s="5"/>
      <c r="AP177" s="5"/>
      <c r="AQ177" s="5"/>
      <c r="AR177" s="5"/>
      <c r="AS177" s="5"/>
      <c r="AT177" s="5"/>
      <c r="AU177" s="5"/>
      <c r="AV177" s="5"/>
      <c r="AW177" s="25"/>
      <c r="AX177" s="25"/>
      <c r="AY177" s="14"/>
      <c r="AZ177" s="14"/>
    </row>
    <row r="178" spans="1:52" x14ac:dyDescent="0.2">
      <c r="A178" s="9"/>
      <c r="B178" s="9"/>
      <c r="C178" s="9"/>
      <c r="D178" s="9"/>
      <c r="E178" s="10"/>
      <c r="F178" s="10"/>
      <c r="G178" s="10"/>
      <c r="I178" s="10"/>
      <c r="K178" s="10"/>
      <c r="M178" s="10"/>
      <c r="N178" s="10"/>
      <c r="O178" s="10"/>
      <c r="V178" t="str">
        <f t="shared" si="48"/>
        <v xml:space="preserve"> </v>
      </c>
      <c r="W178" s="14" t="str">
        <f t="shared" si="49"/>
        <v xml:space="preserve"> </v>
      </c>
      <c r="X178" t="str">
        <f t="shared" si="50"/>
        <v xml:space="preserve"> </v>
      </c>
      <c r="Y178" t="str">
        <f t="shared" si="51"/>
        <v xml:space="preserve"> </v>
      </c>
      <c r="Z178" s="14" t="str">
        <f t="shared" si="52"/>
        <v xml:space="preserve"> </v>
      </c>
      <c r="AA178" s="14" t="str">
        <f t="shared" si="53"/>
        <v xml:space="preserve"> </v>
      </c>
      <c r="AB178" s="14" t="str">
        <f t="shared" si="54"/>
        <v xml:space="preserve"> </v>
      </c>
      <c r="AC178" t="str">
        <f t="shared" si="55"/>
        <v xml:space="preserve"> </v>
      </c>
      <c r="AD178" t="str">
        <f t="shared" si="56"/>
        <v xml:space="preserve"> </v>
      </c>
      <c r="AE178" s="14" t="str">
        <f t="shared" si="57"/>
        <v xml:space="preserve"> </v>
      </c>
      <c r="AF178" t="str">
        <f t="shared" si="58"/>
        <v xml:space="preserve"> </v>
      </c>
      <c r="AG178" t="str">
        <f t="shared" si="59"/>
        <v xml:space="preserve"> </v>
      </c>
      <c r="AH178" s="14" t="str">
        <f t="shared" si="60"/>
        <v xml:space="preserve"> </v>
      </c>
      <c r="AI178" s="11" t="str">
        <f t="shared" si="61"/>
        <v xml:space="preserve"> </v>
      </c>
      <c r="AJ178" s="17" t="str">
        <f t="shared" si="62"/>
        <v xml:space="preserve"> </v>
      </c>
      <c r="AL178" s="5"/>
      <c r="AM178" s="5"/>
      <c r="AN178" s="5"/>
      <c r="AO178" s="5"/>
      <c r="AP178" s="5"/>
      <c r="AQ178" s="5"/>
      <c r="AR178" s="5"/>
      <c r="AS178" s="5"/>
      <c r="AT178" s="5"/>
      <c r="AU178" s="5"/>
      <c r="AV178" s="5"/>
      <c r="AW178" s="25"/>
      <c r="AX178" s="25"/>
      <c r="AY178" s="14"/>
      <c r="AZ178" s="14"/>
    </row>
    <row r="179" spans="1:52" x14ac:dyDescent="0.2">
      <c r="A179" s="9"/>
      <c r="B179" s="9"/>
      <c r="C179" s="9"/>
      <c r="D179" s="9"/>
      <c r="E179" s="10"/>
      <c r="F179" s="10"/>
      <c r="G179" s="10"/>
      <c r="I179" s="10"/>
      <c r="K179" s="10"/>
      <c r="M179" s="10"/>
      <c r="N179" s="10"/>
      <c r="O179" s="10"/>
      <c r="V179" t="str">
        <f t="shared" si="48"/>
        <v xml:space="preserve"> </v>
      </c>
      <c r="W179" s="14" t="str">
        <f t="shared" si="49"/>
        <v xml:space="preserve"> </v>
      </c>
      <c r="X179" t="str">
        <f t="shared" si="50"/>
        <v xml:space="preserve"> </v>
      </c>
      <c r="Y179" t="str">
        <f t="shared" si="51"/>
        <v xml:space="preserve"> </v>
      </c>
      <c r="Z179" s="14" t="str">
        <f t="shared" si="52"/>
        <v xml:space="preserve"> </v>
      </c>
      <c r="AA179" s="14" t="str">
        <f t="shared" si="53"/>
        <v xml:space="preserve"> </v>
      </c>
      <c r="AB179" s="14" t="str">
        <f t="shared" si="54"/>
        <v xml:space="preserve"> </v>
      </c>
      <c r="AC179" t="str">
        <f t="shared" si="55"/>
        <v xml:space="preserve"> </v>
      </c>
      <c r="AD179" t="str">
        <f t="shared" si="56"/>
        <v xml:space="preserve"> </v>
      </c>
      <c r="AE179" s="14" t="str">
        <f t="shared" si="57"/>
        <v xml:space="preserve"> </v>
      </c>
      <c r="AF179" t="str">
        <f t="shared" si="58"/>
        <v xml:space="preserve"> </v>
      </c>
      <c r="AG179" t="str">
        <f t="shared" si="59"/>
        <v xml:space="preserve"> </v>
      </c>
      <c r="AH179" s="14" t="str">
        <f t="shared" si="60"/>
        <v xml:space="preserve"> </v>
      </c>
      <c r="AI179" s="11" t="str">
        <f t="shared" si="61"/>
        <v xml:space="preserve"> </v>
      </c>
      <c r="AJ179" s="17" t="str">
        <f t="shared" si="62"/>
        <v xml:space="preserve"> </v>
      </c>
      <c r="AL179" s="5"/>
      <c r="AM179" s="5"/>
      <c r="AN179" s="5"/>
      <c r="AO179" s="5"/>
      <c r="AP179" s="5"/>
      <c r="AQ179" s="5"/>
      <c r="AR179" s="5"/>
      <c r="AS179" s="5"/>
      <c r="AT179" s="5"/>
      <c r="AU179" s="5"/>
      <c r="AV179" s="5"/>
      <c r="AW179" s="25"/>
      <c r="AX179" s="25"/>
      <c r="AY179" s="14"/>
      <c r="AZ179" s="14"/>
    </row>
    <row r="180" spans="1:52" x14ac:dyDescent="0.2">
      <c r="A180" s="9"/>
      <c r="B180" s="9"/>
      <c r="C180" s="9"/>
      <c r="D180" s="9"/>
      <c r="E180" s="10"/>
      <c r="F180" s="10"/>
      <c r="G180" s="10"/>
      <c r="I180" s="10"/>
      <c r="K180" s="10"/>
      <c r="M180" s="10"/>
      <c r="N180" s="10"/>
      <c r="O180" s="10"/>
      <c r="V180" t="str">
        <f t="shared" si="48"/>
        <v xml:space="preserve"> </v>
      </c>
      <c r="W180" s="14" t="str">
        <f t="shared" si="49"/>
        <v xml:space="preserve"> </v>
      </c>
      <c r="X180" t="str">
        <f t="shared" si="50"/>
        <v xml:space="preserve"> </v>
      </c>
      <c r="Y180" t="str">
        <f t="shared" si="51"/>
        <v xml:space="preserve"> </v>
      </c>
      <c r="Z180" s="14" t="str">
        <f t="shared" si="52"/>
        <v xml:space="preserve"> </v>
      </c>
      <c r="AA180" s="14" t="str">
        <f t="shared" si="53"/>
        <v xml:space="preserve"> </v>
      </c>
      <c r="AB180" s="14" t="str">
        <f t="shared" si="54"/>
        <v xml:space="preserve"> </v>
      </c>
      <c r="AC180" t="str">
        <f t="shared" si="55"/>
        <v xml:space="preserve"> </v>
      </c>
      <c r="AD180" t="str">
        <f t="shared" si="56"/>
        <v xml:space="preserve"> </v>
      </c>
      <c r="AE180" s="14" t="str">
        <f t="shared" si="57"/>
        <v xml:space="preserve"> </v>
      </c>
      <c r="AF180" t="str">
        <f t="shared" si="58"/>
        <v xml:space="preserve"> </v>
      </c>
      <c r="AG180" t="str">
        <f t="shared" si="59"/>
        <v xml:space="preserve"> </v>
      </c>
      <c r="AH180" s="14" t="str">
        <f t="shared" si="60"/>
        <v xml:space="preserve"> </v>
      </c>
      <c r="AI180" s="11" t="str">
        <f t="shared" si="61"/>
        <v xml:space="preserve"> </v>
      </c>
      <c r="AJ180" s="17" t="str">
        <f t="shared" si="62"/>
        <v xml:space="preserve"> </v>
      </c>
      <c r="AL180" s="5"/>
      <c r="AM180" s="5"/>
      <c r="AN180" s="5"/>
      <c r="AO180" s="5"/>
      <c r="AP180" s="5"/>
      <c r="AQ180" s="5"/>
      <c r="AR180" s="5"/>
      <c r="AS180" s="5"/>
      <c r="AT180" s="5"/>
      <c r="AU180" s="5"/>
      <c r="AV180" s="5"/>
      <c r="AW180" s="25"/>
      <c r="AX180" s="25"/>
      <c r="AY180" s="14"/>
      <c r="AZ180" s="14"/>
    </row>
    <row r="181" spans="1:52" x14ac:dyDescent="0.2">
      <c r="A181" s="9"/>
      <c r="B181" s="9"/>
      <c r="C181" s="9"/>
      <c r="D181" s="9"/>
      <c r="E181" s="10"/>
      <c r="F181" s="10"/>
      <c r="G181" s="10"/>
      <c r="I181" s="10"/>
      <c r="K181" s="10"/>
      <c r="M181" s="10"/>
      <c r="N181" s="10"/>
      <c r="O181" s="10"/>
      <c r="V181" t="str">
        <f t="shared" si="48"/>
        <v xml:space="preserve"> </v>
      </c>
      <c r="W181" s="14" t="str">
        <f t="shared" si="49"/>
        <v xml:space="preserve"> </v>
      </c>
      <c r="X181" t="str">
        <f t="shared" si="50"/>
        <v xml:space="preserve"> </v>
      </c>
      <c r="Y181" t="str">
        <f t="shared" si="51"/>
        <v xml:space="preserve"> </v>
      </c>
      <c r="Z181" s="14" t="str">
        <f t="shared" si="52"/>
        <v xml:space="preserve"> </v>
      </c>
      <c r="AA181" s="14" t="str">
        <f t="shared" si="53"/>
        <v xml:space="preserve"> </v>
      </c>
      <c r="AB181" s="14" t="str">
        <f t="shared" si="54"/>
        <v xml:space="preserve"> </v>
      </c>
      <c r="AC181" t="str">
        <f t="shared" si="55"/>
        <v xml:space="preserve"> </v>
      </c>
      <c r="AD181" t="str">
        <f t="shared" si="56"/>
        <v xml:space="preserve"> </v>
      </c>
      <c r="AE181" s="14" t="str">
        <f t="shared" si="57"/>
        <v xml:space="preserve"> </v>
      </c>
      <c r="AF181" t="str">
        <f t="shared" si="58"/>
        <v xml:space="preserve"> </v>
      </c>
      <c r="AG181" t="str">
        <f t="shared" si="59"/>
        <v xml:space="preserve"> </v>
      </c>
      <c r="AH181" s="14" t="str">
        <f t="shared" si="60"/>
        <v xml:space="preserve"> </v>
      </c>
      <c r="AI181" s="11" t="str">
        <f t="shared" si="61"/>
        <v xml:space="preserve"> </v>
      </c>
      <c r="AJ181" s="17" t="str">
        <f t="shared" si="62"/>
        <v xml:space="preserve"> </v>
      </c>
      <c r="AL181" s="5"/>
      <c r="AM181" s="5"/>
      <c r="AN181" s="5"/>
      <c r="AO181" s="5"/>
      <c r="AP181" s="5"/>
      <c r="AQ181" s="5"/>
      <c r="AR181" s="5"/>
      <c r="AS181" s="5"/>
      <c r="AT181" s="5"/>
      <c r="AU181" s="5"/>
      <c r="AV181" s="5"/>
      <c r="AW181" s="25"/>
      <c r="AX181" s="25"/>
      <c r="AY181" s="14"/>
      <c r="AZ181" s="14"/>
    </row>
    <row r="182" spans="1:52" x14ac:dyDescent="0.2">
      <c r="A182" s="9"/>
      <c r="B182" s="9"/>
      <c r="C182" s="9"/>
      <c r="D182" s="9"/>
      <c r="E182" s="10"/>
      <c r="F182" s="10"/>
      <c r="G182" s="10"/>
      <c r="I182" s="10"/>
      <c r="K182" s="10"/>
      <c r="M182" s="10"/>
      <c r="N182" s="10"/>
      <c r="O182" s="10"/>
      <c r="V182" t="str">
        <f t="shared" si="48"/>
        <v xml:space="preserve"> </v>
      </c>
      <c r="W182" s="14" t="str">
        <f t="shared" si="49"/>
        <v xml:space="preserve"> </v>
      </c>
      <c r="X182" t="str">
        <f t="shared" si="50"/>
        <v xml:space="preserve"> </v>
      </c>
      <c r="Y182" t="str">
        <f t="shared" si="51"/>
        <v xml:space="preserve"> </v>
      </c>
      <c r="Z182" s="14" t="str">
        <f t="shared" si="52"/>
        <v xml:space="preserve"> </v>
      </c>
      <c r="AA182" s="14" t="str">
        <f t="shared" si="53"/>
        <v xml:space="preserve"> </v>
      </c>
      <c r="AB182" s="14" t="str">
        <f t="shared" si="54"/>
        <v xml:space="preserve"> </v>
      </c>
      <c r="AC182" t="str">
        <f t="shared" si="55"/>
        <v xml:space="preserve"> </v>
      </c>
      <c r="AD182" t="str">
        <f t="shared" si="56"/>
        <v xml:space="preserve"> </v>
      </c>
      <c r="AE182" s="14" t="str">
        <f t="shared" si="57"/>
        <v xml:space="preserve"> </v>
      </c>
      <c r="AF182" t="str">
        <f t="shared" si="58"/>
        <v xml:space="preserve"> </v>
      </c>
      <c r="AG182" t="str">
        <f t="shared" si="59"/>
        <v xml:space="preserve"> </v>
      </c>
      <c r="AH182" s="14" t="str">
        <f t="shared" si="60"/>
        <v xml:space="preserve"> </v>
      </c>
      <c r="AI182" s="11" t="str">
        <f t="shared" si="61"/>
        <v xml:space="preserve"> </v>
      </c>
      <c r="AJ182" s="17" t="str">
        <f t="shared" si="62"/>
        <v xml:space="preserve"> </v>
      </c>
      <c r="AL182" s="5"/>
      <c r="AM182" s="5"/>
      <c r="AN182" s="5"/>
      <c r="AO182" s="5"/>
      <c r="AP182" s="5"/>
      <c r="AQ182" s="5"/>
      <c r="AR182" s="5"/>
      <c r="AS182" s="5"/>
      <c r="AT182" s="5"/>
      <c r="AU182" s="5"/>
      <c r="AV182" s="5"/>
      <c r="AW182" s="25"/>
      <c r="AX182" s="25"/>
      <c r="AY182" s="14"/>
      <c r="AZ182" s="14"/>
    </row>
    <row r="183" spans="1:52" x14ac:dyDescent="0.2">
      <c r="A183" s="9"/>
      <c r="B183" s="9"/>
      <c r="C183" s="9"/>
      <c r="D183" s="9"/>
      <c r="E183" s="10"/>
      <c r="F183" s="10"/>
      <c r="G183" s="10"/>
      <c r="I183" s="10"/>
      <c r="K183" s="10"/>
      <c r="M183" s="10"/>
      <c r="N183" s="10"/>
      <c r="O183" s="10"/>
      <c r="V183" t="str">
        <f t="shared" si="48"/>
        <v xml:space="preserve"> </v>
      </c>
      <c r="W183" s="14" t="str">
        <f t="shared" si="49"/>
        <v xml:space="preserve"> </v>
      </c>
      <c r="X183" t="str">
        <f t="shared" si="50"/>
        <v xml:space="preserve"> </v>
      </c>
      <c r="Y183" t="str">
        <f t="shared" si="51"/>
        <v xml:space="preserve"> </v>
      </c>
      <c r="Z183" s="14" t="str">
        <f t="shared" si="52"/>
        <v xml:space="preserve"> </v>
      </c>
      <c r="AA183" s="14" t="str">
        <f t="shared" si="53"/>
        <v xml:space="preserve"> </v>
      </c>
      <c r="AB183" s="14" t="str">
        <f t="shared" si="54"/>
        <v xml:space="preserve"> </v>
      </c>
      <c r="AC183" t="str">
        <f t="shared" si="55"/>
        <v xml:space="preserve"> </v>
      </c>
      <c r="AD183" t="str">
        <f t="shared" si="56"/>
        <v xml:space="preserve"> </v>
      </c>
      <c r="AE183" s="14" t="str">
        <f t="shared" si="57"/>
        <v xml:space="preserve"> </v>
      </c>
      <c r="AF183" t="str">
        <f t="shared" si="58"/>
        <v xml:space="preserve"> </v>
      </c>
      <c r="AG183" t="str">
        <f t="shared" si="59"/>
        <v xml:space="preserve"> </v>
      </c>
      <c r="AH183" s="14" t="str">
        <f t="shared" si="60"/>
        <v xml:space="preserve"> </v>
      </c>
      <c r="AI183" s="11" t="str">
        <f t="shared" si="61"/>
        <v xml:space="preserve"> </v>
      </c>
      <c r="AJ183" s="17" t="str">
        <f t="shared" si="62"/>
        <v xml:space="preserve"> </v>
      </c>
      <c r="AL183" s="5"/>
      <c r="AM183" s="5"/>
      <c r="AN183" s="5"/>
      <c r="AO183" s="5"/>
      <c r="AP183" s="5"/>
      <c r="AQ183" s="5"/>
      <c r="AR183" s="5"/>
      <c r="AS183" s="5"/>
      <c r="AT183" s="5"/>
      <c r="AU183" s="5"/>
      <c r="AV183" s="5"/>
      <c r="AW183" s="25"/>
      <c r="AX183" s="25"/>
      <c r="AY183" s="14"/>
      <c r="AZ183" s="14"/>
    </row>
    <row r="184" spans="1:52" x14ac:dyDescent="0.2">
      <c r="A184" s="9"/>
      <c r="B184" s="9"/>
      <c r="C184" s="9"/>
      <c r="D184" s="9"/>
      <c r="E184" s="10"/>
      <c r="F184" s="10"/>
      <c r="G184" s="10"/>
      <c r="I184" s="10"/>
      <c r="K184" s="10"/>
      <c r="M184" s="10"/>
      <c r="N184" s="10"/>
      <c r="O184" s="10"/>
      <c r="V184" t="str">
        <f t="shared" si="48"/>
        <v xml:space="preserve"> </v>
      </c>
      <c r="W184" s="14" t="str">
        <f t="shared" si="49"/>
        <v xml:space="preserve"> </v>
      </c>
      <c r="X184" t="str">
        <f t="shared" si="50"/>
        <v xml:space="preserve"> </v>
      </c>
      <c r="Y184" t="str">
        <f t="shared" si="51"/>
        <v xml:space="preserve"> </v>
      </c>
      <c r="Z184" s="14" t="str">
        <f t="shared" si="52"/>
        <v xml:space="preserve"> </v>
      </c>
      <c r="AA184" s="14" t="str">
        <f t="shared" si="53"/>
        <v xml:space="preserve"> </v>
      </c>
      <c r="AB184" s="14" t="str">
        <f t="shared" si="54"/>
        <v xml:space="preserve"> </v>
      </c>
      <c r="AC184" t="str">
        <f t="shared" si="55"/>
        <v xml:space="preserve"> </v>
      </c>
      <c r="AD184" t="str">
        <f t="shared" si="56"/>
        <v xml:space="preserve"> </v>
      </c>
      <c r="AE184" s="14" t="str">
        <f t="shared" si="57"/>
        <v xml:space="preserve"> </v>
      </c>
      <c r="AF184" t="str">
        <f t="shared" si="58"/>
        <v xml:space="preserve"> </v>
      </c>
      <c r="AG184" t="str">
        <f t="shared" si="59"/>
        <v xml:space="preserve"> </v>
      </c>
      <c r="AH184" s="14" t="str">
        <f t="shared" si="60"/>
        <v xml:space="preserve"> </v>
      </c>
      <c r="AI184" s="11" t="str">
        <f t="shared" si="61"/>
        <v xml:space="preserve"> </v>
      </c>
      <c r="AJ184" s="17" t="str">
        <f t="shared" si="62"/>
        <v xml:space="preserve"> </v>
      </c>
      <c r="AL184" s="5"/>
      <c r="AM184" s="5"/>
      <c r="AN184" s="5"/>
      <c r="AO184" s="5"/>
      <c r="AP184" s="5"/>
      <c r="AQ184" s="5"/>
      <c r="AR184" s="5"/>
      <c r="AS184" s="5"/>
      <c r="AT184" s="5"/>
      <c r="AU184" s="5"/>
      <c r="AV184" s="5"/>
      <c r="AW184" s="25"/>
      <c r="AX184" s="25"/>
      <c r="AY184" s="14"/>
      <c r="AZ184" s="14"/>
    </row>
    <row r="185" spans="1:52" x14ac:dyDescent="0.2">
      <c r="A185" s="9"/>
      <c r="B185" s="9"/>
      <c r="C185" s="9"/>
      <c r="D185" s="9"/>
      <c r="E185" s="10"/>
      <c r="F185" s="10"/>
      <c r="G185" s="10"/>
      <c r="I185" s="10"/>
      <c r="K185" s="10"/>
      <c r="M185" s="10"/>
      <c r="N185" s="10"/>
      <c r="O185" s="10"/>
      <c r="V185" t="str">
        <f t="shared" si="48"/>
        <v xml:space="preserve"> </v>
      </c>
      <c r="W185" s="14" t="str">
        <f t="shared" si="49"/>
        <v xml:space="preserve"> </v>
      </c>
      <c r="X185" t="str">
        <f t="shared" si="50"/>
        <v xml:space="preserve"> </v>
      </c>
      <c r="Y185" t="str">
        <f t="shared" si="51"/>
        <v xml:space="preserve"> </v>
      </c>
      <c r="Z185" s="14" t="str">
        <f t="shared" si="52"/>
        <v xml:space="preserve"> </v>
      </c>
      <c r="AA185" s="14" t="str">
        <f t="shared" si="53"/>
        <v xml:space="preserve"> </v>
      </c>
      <c r="AB185" s="14" t="str">
        <f t="shared" si="54"/>
        <v xml:space="preserve"> </v>
      </c>
      <c r="AC185" t="str">
        <f t="shared" si="55"/>
        <v xml:space="preserve"> </v>
      </c>
      <c r="AD185" t="str">
        <f t="shared" si="56"/>
        <v xml:space="preserve"> </v>
      </c>
      <c r="AE185" s="14" t="str">
        <f t="shared" si="57"/>
        <v xml:space="preserve"> </v>
      </c>
      <c r="AF185" t="str">
        <f t="shared" si="58"/>
        <v xml:space="preserve"> </v>
      </c>
      <c r="AG185" t="str">
        <f t="shared" si="59"/>
        <v xml:space="preserve"> </v>
      </c>
      <c r="AH185" s="14" t="str">
        <f t="shared" si="60"/>
        <v xml:space="preserve"> </v>
      </c>
      <c r="AI185" s="11" t="str">
        <f t="shared" si="61"/>
        <v xml:space="preserve"> </v>
      </c>
      <c r="AJ185" s="17" t="str">
        <f t="shared" si="62"/>
        <v xml:space="preserve"> </v>
      </c>
      <c r="AL185" s="5"/>
      <c r="AM185" s="5"/>
      <c r="AN185" s="5"/>
      <c r="AO185" s="5"/>
      <c r="AP185" s="5"/>
      <c r="AQ185" s="5"/>
      <c r="AR185" s="5"/>
      <c r="AS185" s="5"/>
      <c r="AT185" s="5"/>
      <c r="AU185" s="5"/>
      <c r="AV185" s="5"/>
      <c r="AW185" s="25"/>
      <c r="AX185" s="25"/>
      <c r="AY185" s="14"/>
      <c r="AZ185" s="14"/>
    </row>
    <row r="186" spans="1:52" x14ac:dyDescent="0.2">
      <c r="A186" s="9"/>
      <c r="B186" s="9"/>
      <c r="C186" s="9"/>
      <c r="D186" s="9"/>
      <c r="E186" s="10"/>
      <c r="F186" s="10"/>
      <c r="G186" s="10"/>
      <c r="I186" s="10"/>
      <c r="K186" s="10"/>
      <c r="M186" s="10"/>
      <c r="N186" s="10"/>
      <c r="O186" s="10"/>
      <c r="V186" t="str">
        <f t="shared" si="48"/>
        <v xml:space="preserve"> </v>
      </c>
      <c r="W186" s="14" t="str">
        <f t="shared" si="49"/>
        <v xml:space="preserve"> </v>
      </c>
      <c r="X186" t="str">
        <f t="shared" si="50"/>
        <v xml:space="preserve"> </v>
      </c>
      <c r="Y186" t="str">
        <f t="shared" si="51"/>
        <v xml:space="preserve"> </v>
      </c>
      <c r="Z186" s="14" t="str">
        <f t="shared" si="52"/>
        <v xml:space="preserve"> </v>
      </c>
      <c r="AA186" s="14" t="str">
        <f t="shared" si="53"/>
        <v xml:space="preserve"> </v>
      </c>
      <c r="AB186" s="14" t="str">
        <f t="shared" si="54"/>
        <v xml:space="preserve"> </v>
      </c>
      <c r="AC186" t="str">
        <f t="shared" si="55"/>
        <v xml:space="preserve"> </v>
      </c>
      <c r="AD186" t="str">
        <f t="shared" si="56"/>
        <v xml:space="preserve"> </v>
      </c>
      <c r="AE186" s="14" t="str">
        <f t="shared" si="57"/>
        <v xml:space="preserve"> </v>
      </c>
      <c r="AF186" t="str">
        <f t="shared" si="58"/>
        <v xml:space="preserve"> </v>
      </c>
      <c r="AG186" t="str">
        <f t="shared" si="59"/>
        <v xml:space="preserve"> </v>
      </c>
      <c r="AH186" s="14" t="str">
        <f t="shared" si="60"/>
        <v xml:space="preserve"> </v>
      </c>
      <c r="AI186" s="11" t="str">
        <f t="shared" si="61"/>
        <v xml:space="preserve"> </v>
      </c>
      <c r="AJ186" s="17" t="str">
        <f t="shared" si="62"/>
        <v xml:space="preserve"> </v>
      </c>
      <c r="AL186" s="5"/>
      <c r="AM186" s="5"/>
      <c r="AN186" s="5"/>
      <c r="AO186" s="5"/>
      <c r="AP186" s="5"/>
      <c r="AQ186" s="5"/>
      <c r="AR186" s="5"/>
      <c r="AS186" s="5"/>
      <c r="AT186" s="5"/>
      <c r="AU186" s="5"/>
      <c r="AV186" s="5"/>
      <c r="AW186" s="25"/>
      <c r="AX186" s="25"/>
      <c r="AY186" s="14"/>
      <c r="AZ186" s="14"/>
    </row>
    <row r="187" spans="1:52" x14ac:dyDescent="0.2">
      <c r="A187" s="9"/>
      <c r="B187" s="9"/>
      <c r="C187" s="9"/>
      <c r="D187" s="9"/>
      <c r="E187" s="10"/>
      <c r="F187" s="10"/>
      <c r="G187" s="10"/>
      <c r="I187" s="10"/>
      <c r="K187" s="10"/>
      <c r="M187" s="10"/>
      <c r="N187" s="10"/>
      <c r="O187" s="10"/>
      <c r="V187" t="str">
        <f t="shared" si="48"/>
        <v xml:space="preserve"> </v>
      </c>
      <c r="W187" s="14" t="str">
        <f t="shared" si="49"/>
        <v xml:space="preserve"> </v>
      </c>
      <c r="X187" t="str">
        <f t="shared" si="50"/>
        <v xml:space="preserve"> </v>
      </c>
      <c r="Y187" t="str">
        <f t="shared" si="51"/>
        <v xml:space="preserve"> </v>
      </c>
      <c r="Z187" s="14" t="str">
        <f t="shared" si="52"/>
        <v xml:space="preserve"> </v>
      </c>
      <c r="AA187" s="14" t="str">
        <f t="shared" si="53"/>
        <v xml:space="preserve"> </v>
      </c>
      <c r="AB187" s="14" t="str">
        <f t="shared" si="54"/>
        <v xml:space="preserve"> </v>
      </c>
      <c r="AC187" t="str">
        <f t="shared" si="55"/>
        <v xml:space="preserve"> </v>
      </c>
      <c r="AD187" t="str">
        <f t="shared" si="56"/>
        <v xml:space="preserve"> </v>
      </c>
      <c r="AE187" s="14" t="str">
        <f t="shared" si="57"/>
        <v xml:space="preserve"> </v>
      </c>
      <c r="AF187" t="str">
        <f t="shared" si="58"/>
        <v xml:space="preserve"> </v>
      </c>
      <c r="AG187" t="str">
        <f t="shared" si="59"/>
        <v xml:space="preserve"> </v>
      </c>
      <c r="AH187" s="14" t="str">
        <f t="shared" si="60"/>
        <v xml:space="preserve"> </v>
      </c>
      <c r="AI187" s="11" t="str">
        <f t="shared" si="61"/>
        <v xml:space="preserve"> </v>
      </c>
      <c r="AJ187" s="17" t="str">
        <f t="shared" si="62"/>
        <v xml:space="preserve"> </v>
      </c>
      <c r="AL187" s="5"/>
      <c r="AM187" s="5"/>
      <c r="AN187" s="5"/>
      <c r="AO187" s="5"/>
      <c r="AP187" s="5"/>
      <c r="AQ187" s="5"/>
      <c r="AR187" s="5"/>
      <c r="AS187" s="5"/>
      <c r="AT187" s="5"/>
      <c r="AU187" s="5"/>
      <c r="AV187" s="5"/>
      <c r="AW187" s="25"/>
      <c r="AX187" s="25"/>
      <c r="AY187" s="14"/>
      <c r="AZ187" s="14"/>
    </row>
    <row r="188" spans="1:52" x14ac:dyDescent="0.2">
      <c r="A188" s="9"/>
      <c r="B188" s="9"/>
      <c r="C188" s="9"/>
      <c r="D188" s="9"/>
      <c r="E188" s="10"/>
      <c r="F188" s="10"/>
      <c r="G188" s="10"/>
      <c r="I188" s="10"/>
      <c r="K188" s="10"/>
      <c r="M188" s="10"/>
      <c r="N188" s="10"/>
      <c r="O188" s="10"/>
      <c r="V188" t="str">
        <f t="shared" si="48"/>
        <v xml:space="preserve"> </v>
      </c>
      <c r="W188" s="14" t="str">
        <f t="shared" si="49"/>
        <v xml:space="preserve"> </v>
      </c>
      <c r="X188" t="str">
        <f t="shared" si="50"/>
        <v xml:space="preserve"> </v>
      </c>
      <c r="Y188" t="str">
        <f t="shared" si="51"/>
        <v xml:space="preserve"> </v>
      </c>
      <c r="Z188" s="14" t="str">
        <f t="shared" si="52"/>
        <v xml:space="preserve"> </v>
      </c>
      <c r="AA188" s="14" t="str">
        <f t="shared" si="53"/>
        <v xml:space="preserve"> </v>
      </c>
      <c r="AB188" s="14" t="str">
        <f t="shared" si="54"/>
        <v xml:space="preserve"> </v>
      </c>
      <c r="AC188" t="str">
        <f t="shared" si="55"/>
        <v xml:space="preserve"> </v>
      </c>
      <c r="AD188" t="str">
        <f t="shared" si="56"/>
        <v xml:space="preserve"> </v>
      </c>
      <c r="AE188" s="14" t="str">
        <f t="shared" si="57"/>
        <v xml:space="preserve"> </v>
      </c>
      <c r="AF188" t="str">
        <f t="shared" si="58"/>
        <v xml:space="preserve"> </v>
      </c>
      <c r="AG188" t="str">
        <f t="shared" si="59"/>
        <v xml:space="preserve"> </v>
      </c>
      <c r="AH188" s="14" t="str">
        <f t="shared" si="60"/>
        <v xml:space="preserve"> </v>
      </c>
      <c r="AI188" s="11" t="str">
        <f t="shared" si="61"/>
        <v xml:space="preserve"> </v>
      </c>
      <c r="AJ188" s="17" t="str">
        <f t="shared" si="62"/>
        <v xml:space="preserve"> </v>
      </c>
      <c r="AL188" s="5"/>
      <c r="AM188" s="5"/>
      <c r="AN188" s="5"/>
      <c r="AO188" s="5"/>
      <c r="AP188" s="5"/>
      <c r="AQ188" s="5"/>
      <c r="AR188" s="5"/>
      <c r="AS188" s="5"/>
      <c r="AT188" s="5"/>
      <c r="AU188" s="5"/>
      <c r="AV188" s="5"/>
      <c r="AW188" s="25"/>
      <c r="AX188" s="25"/>
      <c r="AY188" s="14"/>
      <c r="AZ188" s="14"/>
    </row>
    <row r="189" spans="1:52" x14ac:dyDescent="0.2">
      <c r="A189" s="9"/>
      <c r="B189" s="9"/>
      <c r="C189" s="9"/>
      <c r="D189" s="9"/>
      <c r="E189" s="10"/>
      <c r="F189" s="10"/>
      <c r="G189" s="10"/>
      <c r="I189" s="10"/>
      <c r="K189" s="10"/>
      <c r="M189" s="10"/>
      <c r="N189" s="10"/>
      <c r="O189" s="10"/>
      <c r="V189" t="str">
        <f t="shared" si="48"/>
        <v xml:space="preserve"> </v>
      </c>
      <c r="W189" s="14" t="str">
        <f t="shared" si="49"/>
        <v xml:space="preserve"> </v>
      </c>
      <c r="X189" t="str">
        <f t="shared" si="50"/>
        <v xml:space="preserve"> </v>
      </c>
      <c r="Y189" t="str">
        <f t="shared" si="51"/>
        <v xml:space="preserve"> </v>
      </c>
      <c r="Z189" s="14" t="str">
        <f t="shared" si="52"/>
        <v xml:space="preserve"> </v>
      </c>
      <c r="AA189" s="14" t="str">
        <f t="shared" si="53"/>
        <v xml:space="preserve"> </v>
      </c>
      <c r="AB189" s="14" t="str">
        <f t="shared" si="54"/>
        <v xml:space="preserve"> </v>
      </c>
      <c r="AC189" t="str">
        <f t="shared" si="55"/>
        <v xml:space="preserve"> </v>
      </c>
      <c r="AD189" t="str">
        <f t="shared" si="56"/>
        <v xml:space="preserve"> </v>
      </c>
      <c r="AE189" s="14" t="str">
        <f t="shared" si="57"/>
        <v xml:space="preserve"> </v>
      </c>
      <c r="AF189" t="str">
        <f t="shared" si="58"/>
        <v xml:space="preserve"> </v>
      </c>
      <c r="AG189" t="str">
        <f t="shared" si="59"/>
        <v xml:space="preserve"> </v>
      </c>
      <c r="AH189" s="14" t="str">
        <f t="shared" si="60"/>
        <v xml:space="preserve"> </v>
      </c>
      <c r="AI189" s="11" t="str">
        <f t="shared" si="61"/>
        <v xml:space="preserve"> </v>
      </c>
      <c r="AJ189" s="17" t="str">
        <f t="shared" si="62"/>
        <v xml:space="preserve"> </v>
      </c>
      <c r="AL189" s="5"/>
      <c r="AM189" s="5"/>
      <c r="AN189" s="5"/>
      <c r="AO189" s="5"/>
      <c r="AP189" s="5"/>
      <c r="AQ189" s="5"/>
      <c r="AR189" s="5"/>
      <c r="AS189" s="5"/>
      <c r="AT189" s="5"/>
      <c r="AU189" s="5"/>
      <c r="AV189" s="5"/>
      <c r="AW189" s="25"/>
      <c r="AX189" s="25"/>
      <c r="AY189" s="14"/>
      <c r="AZ189" s="14"/>
    </row>
    <row r="190" spans="1:52" x14ac:dyDescent="0.2">
      <c r="A190" s="9"/>
      <c r="B190" s="9"/>
      <c r="C190" s="9"/>
      <c r="D190" s="9"/>
      <c r="E190" s="10"/>
      <c r="F190" s="10"/>
      <c r="G190" s="10"/>
      <c r="I190" s="10"/>
      <c r="K190" s="10"/>
      <c r="M190" s="10"/>
      <c r="N190" s="10"/>
      <c r="O190" s="10"/>
      <c r="V190" t="str">
        <f t="shared" si="48"/>
        <v xml:space="preserve"> </v>
      </c>
      <c r="W190" s="14" t="str">
        <f t="shared" si="49"/>
        <v xml:space="preserve"> </v>
      </c>
      <c r="X190" t="str">
        <f t="shared" si="50"/>
        <v xml:space="preserve"> </v>
      </c>
      <c r="Y190" t="str">
        <f t="shared" si="51"/>
        <v xml:space="preserve"> </v>
      </c>
      <c r="Z190" s="14" t="str">
        <f t="shared" si="52"/>
        <v xml:space="preserve"> </v>
      </c>
      <c r="AA190" s="14" t="str">
        <f t="shared" si="53"/>
        <v xml:space="preserve"> </v>
      </c>
      <c r="AB190" s="14" t="str">
        <f t="shared" si="54"/>
        <v xml:space="preserve"> </v>
      </c>
      <c r="AC190" t="str">
        <f t="shared" si="55"/>
        <v xml:space="preserve"> </v>
      </c>
      <c r="AD190" t="str">
        <f t="shared" si="56"/>
        <v xml:space="preserve"> </v>
      </c>
      <c r="AE190" s="14" t="str">
        <f t="shared" si="57"/>
        <v xml:space="preserve"> </v>
      </c>
      <c r="AF190" t="str">
        <f t="shared" si="58"/>
        <v xml:space="preserve"> </v>
      </c>
      <c r="AG190" t="str">
        <f t="shared" si="59"/>
        <v xml:space="preserve"> </v>
      </c>
      <c r="AH190" s="14" t="str">
        <f t="shared" si="60"/>
        <v xml:space="preserve"> </v>
      </c>
      <c r="AI190" s="11" t="str">
        <f t="shared" si="61"/>
        <v xml:space="preserve"> </v>
      </c>
      <c r="AJ190" s="17" t="str">
        <f t="shared" si="62"/>
        <v xml:space="preserve"> </v>
      </c>
      <c r="AL190" s="5"/>
      <c r="AM190" s="5"/>
      <c r="AN190" s="5"/>
      <c r="AO190" s="5"/>
      <c r="AP190" s="5"/>
      <c r="AQ190" s="5"/>
      <c r="AR190" s="5"/>
      <c r="AS190" s="5"/>
      <c r="AT190" s="5"/>
      <c r="AU190" s="5"/>
      <c r="AV190" s="5"/>
      <c r="AW190" s="25"/>
      <c r="AX190" s="25"/>
      <c r="AY190" s="14"/>
      <c r="AZ190" s="14"/>
    </row>
    <row r="191" spans="1:52" x14ac:dyDescent="0.2">
      <c r="A191" s="9"/>
      <c r="B191" s="9"/>
      <c r="C191" s="9"/>
      <c r="D191" s="9"/>
      <c r="E191" s="10"/>
      <c r="F191" s="10"/>
      <c r="G191" s="10"/>
      <c r="I191" s="10"/>
      <c r="K191" s="10"/>
      <c r="M191" s="10"/>
      <c r="N191" s="10"/>
      <c r="O191" s="10"/>
      <c r="V191" t="str">
        <f t="shared" si="48"/>
        <v xml:space="preserve"> </v>
      </c>
      <c r="W191" s="14" t="str">
        <f t="shared" si="49"/>
        <v xml:space="preserve"> </v>
      </c>
      <c r="X191" t="str">
        <f t="shared" si="50"/>
        <v xml:space="preserve"> </v>
      </c>
      <c r="Y191" t="str">
        <f t="shared" si="51"/>
        <v xml:space="preserve"> </v>
      </c>
      <c r="Z191" s="14" t="str">
        <f t="shared" si="52"/>
        <v xml:space="preserve"> </v>
      </c>
      <c r="AA191" s="14" t="str">
        <f t="shared" si="53"/>
        <v xml:space="preserve"> </v>
      </c>
      <c r="AB191" s="14" t="str">
        <f t="shared" si="54"/>
        <v xml:space="preserve"> </v>
      </c>
      <c r="AC191" t="str">
        <f t="shared" si="55"/>
        <v xml:space="preserve"> </v>
      </c>
      <c r="AD191" t="str">
        <f t="shared" si="56"/>
        <v xml:space="preserve"> </v>
      </c>
      <c r="AE191" s="14" t="str">
        <f t="shared" si="57"/>
        <v xml:space="preserve"> </v>
      </c>
      <c r="AF191" t="str">
        <f t="shared" si="58"/>
        <v xml:space="preserve"> </v>
      </c>
      <c r="AG191" t="str">
        <f t="shared" si="59"/>
        <v xml:space="preserve"> </v>
      </c>
      <c r="AH191" s="14" t="str">
        <f t="shared" si="60"/>
        <v xml:space="preserve"> </v>
      </c>
      <c r="AI191" s="11" t="str">
        <f t="shared" si="61"/>
        <v xml:space="preserve"> </v>
      </c>
      <c r="AJ191" s="17" t="str">
        <f t="shared" si="62"/>
        <v xml:space="preserve"> </v>
      </c>
      <c r="AL191" s="5"/>
      <c r="AM191" s="5"/>
      <c r="AN191" s="5"/>
      <c r="AO191" s="5"/>
      <c r="AP191" s="5"/>
      <c r="AQ191" s="5"/>
      <c r="AR191" s="5"/>
      <c r="AS191" s="5"/>
      <c r="AT191" s="5"/>
      <c r="AU191" s="5"/>
      <c r="AV191" s="5"/>
      <c r="AW191" s="25"/>
      <c r="AX191" s="25"/>
      <c r="AY191" s="14"/>
      <c r="AZ191" s="14"/>
    </row>
    <row r="192" spans="1:52" x14ac:dyDescent="0.2">
      <c r="A192" s="9"/>
      <c r="B192" s="9"/>
      <c r="C192" s="9"/>
      <c r="D192" s="9"/>
      <c r="E192" s="10"/>
      <c r="F192" s="10"/>
      <c r="G192" s="10"/>
      <c r="I192" s="10"/>
      <c r="K192" s="10"/>
      <c r="M192" s="10"/>
      <c r="N192" s="10"/>
      <c r="O192" s="10"/>
      <c r="V192" t="str">
        <f t="shared" si="48"/>
        <v xml:space="preserve"> </v>
      </c>
      <c r="W192" s="14" t="str">
        <f t="shared" si="49"/>
        <v xml:space="preserve"> </v>
      </c>
      <c r="X192" t="str">
        <f t="shared" si="50"/>
        <v xml:space="preserve"> </v>
      </c>
      <c r="Y192" t="str">
        <f t="shared" si="51"/>
        <v xml:space="preserve"> </v>
      </c>
      <c r="Z192" s="14" t="str">
        <f t="shared" si="52"/>
        <v xml:space="preserve"> </v>
      </c>
      <c r="AA192" s="14" t="str">
        <f t="shared" si="53"/>
        <v xml:space="preserve"> </v>
      </c>
      <c r="AB192" s="14" t="str">
        <f t="shared" si="54"/>
        <v xml:space="preserve"> </v>
      </c>
      <c r="AC192" t="str">
        <f t="shared" si="55"/>
        <v xml:space="preserve"> </v>
      </c>
      <c r="AD192" t="str">
        <f t="shared" si="56"/>
        <v xml:space="preserve"> </v>
      </c>
      <c r="AE192" s="14" t="str">
        <f t="shared" si="57"/>
        <v xml:space="preserve"> </v>
      </c>
      <c r="AF192" t="str">
        <f t="shared" si="58"/>
        <v xml:space="preserve"> </v>
      </c>
      <c r="AG192" t="str">
        <f t="shared" si="59"/>
        <v xml:space="preserve"> </v>
      </c>
      <c r="AH192" s="14" t="str">
        <f t="shared" si="60"/>
        <v xml:space="preserve"> </v>
      </c>
      <c r="AI192" s="11" t="str">
        <f t="shared" si="61"/>
        <v xml:space="preserve"> </v>
      </c>
      <c r="AJ192" s="17" t="str">
        <f t="shared" si="62"/>
        <v xml:space="preserve"> </v>
      </c>
      <c r="AL192" s="5"/>
      <c r="AM192" s="5"/>
      <c r="AN192" s="5"/>
      <c r="AO192" s="5"/>
      <c r="AP192" s="5"/>
      <c r="AQ192" s="5"/>
      <c r="AR192" s="5"/>
      <c r="AS192" s="5"/>
      <c r="AT192" s="5"/>
      <c r="AU192" s="5"/>
      <c r="AV192" s="5"/>
      <c r="AW192" s="25"/>
      <c r="AX192" s="25"/>
      <c r="AY192" s="14"/>
      <c r="AZ192" s="14"/>
    </row>
    <row r="193" spans="1:52" x14ac:dyDescent="0.2">
      <c r="A193" s="9"/>
      <c r="B193" s="9"/>
      <c r="C193" s="9"/>
      <c r="D193" s="9"/>
      <c r="E193" s="10"/>
      <c r="F193" s="10"/>
      <c r="G193" s="10"/>
      <c r="I193" s="10"/>
      <c r="K193" s="10"/>
      <c r="M193" s="10"/>
      <c r="N193" s="10"/>
      <c r="O193" s="10"/>
      <c r="V193" t="str">
        <f t="shared" si="48"/>
        <v xml:space="preserve"> </v>
      </c>
      <c r="W193" s="14" t="str">
        <f t="shared" si="49"/>
        <v xml:space="preserve"> </v>
      </c>
      <c r="X193" t="str">
        <f t="shared" si="50"/>
        <v xml:space="preserve"> </v>
      </c>
      <c r="Y193" t="str">
        <f t="shared" si="51"/>
        <v xml:space="preserve"> </v>
      </c>
      <c r="Z193" s="14" t="str">
        <f t="shared" si="52"/>
        <v xml:space="preserve"> </v>
      </c>
      <c r="AA193" s="14" t="str">
        <f t="shared" si="53"/>
        <v xml:space="preserve"> </v>
      </c>
      <c r="AB193" s="14" t="str">
        <f t="shared" si="54"/>
        <v xml:space="preserve"> </v>
      </c>
      <c r="AC193" t="str">
        <f t="shared" si="55"/>
        <v xml:space="preserve"> </v>
      </c>
      <c r="AD193" t="str">
        <f t="shared" si="56"/>
        <v xml:space="preserve"> </v>
      </c>
      <c r="AE193" s="14" t="str">
        <f t="shared" si="57"/>
        <v xml:space="preserve"> </v>
      </c>
      <c r="AF193" t="str">
        <f t="shared" si="58"/>
        <v xml:space="preserve"> </v>
      </c>
      <c r="AG193" t="str">
        <f t="shared" si="59"/>
        <v xml:space="preserve"> </v>
      </c>
      <c r="AH193" s="14" t="str">
        <f t="shared" si="60"/>
        <v xml:space="preserve"> </v>
      </c>
      <c r="AI193" s="11" t="str">
        <f t="shared" si="61"/>
        <v xml:space="preserve"> </v>
      </c>
      <c r="AJ193" s="17" t="str">
        <f t="shared" si="62"/>
        <v xml:space="preserve"> </v>
      </c>
      <c r="AL193" s="5"/>
      <c r="AM193" s="5"/>
      <c r="AN193" s="5"/>
      <c r="AO193" s="5"/>
      <c r="AP193" s="5"/>
      <c r="AQ193" s="5"/>
      <c r="AR193" s="5"/>
      <c r="AS193" s="5"/>
      <c r="AT193" s="5"/>
      <c r="AU193" s="5"/>
      <c r="AV193" s="5"/>
      <c r="AW193" s="25"/>
      <c r="AX193" s="25"/>
      <c r="AY193" s="14"/>
      <c r="AZ193" s="14"/>
    </row>
    <row r="194" spans="1:52" x14ac:dyDescent="0.2">
      <c r="A194" s="9"/>
      <c r="B194" s="9"/>
      <c r="C194" s="9"/>
      <c r="D194" s="9"/>
      <c r="E194" s="10"/>
      <c r="F194" s="10"/>
      <c r="G194" s="10"/>
      <c r="I194" s="10"/>
      <c r="K194" s="10"/>
      <c r="M194" s="10"/>
      <c r="N194" s="10"/>
      <c r="O194" s="10"/>
      <c r="V194" t="str">
        <f t="shared" si="48"/>
        <v xml:space="preserve"> </v>
      </c>
      <c r="W194" s="14" t="str">
        <f t="shared" si="49"/>
        <v xml:space="preserve"> </v>
      </c>
      <c r="X194" t="str">
        <f t="shared" si="50"/>
        <v xml:space="preserve"> </v>
      </c>
      <c r="Y194" t="str">
        <f t="shared" si="51"/>
        <v xml:space="preserve"> </v>
      </c>
      <c r="Z194" s="14" t="str">
        <f t="shared" si="52"/>
        <v xml:space="preserve"> </v>
      </c>
      <c r="AA194" s="14" t="str">
        <f t="shared" si="53"/>
        <v xml:space="preserve"> </v>
      </c>
      <c r="AB194" s="14" t="str">
        <f t="shared" si="54"/>
        <v xml:space="preserve"> </v>
      </c>
      <c r="AC194" t="str">
        <f t="shared" si="55"/>
        <v xml:space="preserve"> </v>
      </c>
      <c r="AD194" t="str">
        <f t="shared" si="56"/>
        <v xml:space="preserve"> </v>
      </c>
      <c r="AE194" s="14" t="str">
        <f t="shared" si="57"/>
        <v xml:space="preserve"> </v>
      </c>
      <c r="AF194" t="str">
        <f t="shared" si="58"/>
        <v xml:space="preserve"> </v>
      </c>
      <c r="AG194" t="str">
        <f t="shared" si="59"/>
        <v xml:space="preserve"> </v>
      </c>
      <c r="AH194" s="14" t="str">
        <f t="shared" si="60"/>
        <v xml:space="preserve"> </v>
      </c>
      <c r="AI194" s="11" t="str">
        <f t="shared" si="61"/>
        <v xml:space="preserve"> </v>
      </c>
      <c r="AJ194" s="17" t="str">
        <f t="shared" si="62"/>
        <v xml:space="preserve"> </v>
      </c>
      <c r="AL194" s="5"/>
      <c r="AM194" s="5"/>
      <c r="AN194" s="5"/>
      <c r="AO194" s="5"/>
      <c r="AP194" s="5"/>
      <c r="AQ194" s="5"/>
      <c r="AR194" s="5"/>
      <c r="AS194" s="5"/>
      <c r="AT194" s="5"/>
      <c r="AU194" s="5"/>
      <c r="AV194" s="5"/>
      <c r="AW194" s="25"/>
      <c r="AX194" s="25"/>
      <c r="AY194" s="14"/>
      <c r="AZ194" s="14"/>
    </row>
    <row r="195" spans="1:52" x14ac:dyDescent="0.2">
      <c r="A195" s="9"/>
      <c r="B195" s="9"/>
      <c r="C195" s="9"/>
      <c r="D195" s="9"/>
      <c r="E195" s="10"/>
      <c r="F195" s="10"/>
      <c r="G195" s="10"/>
      <c r="I195" s="10"/>
      <c r="K195" s="10"/>
      <c r="M195" s="10"/>
      <c r="N195" s="10"/>
      <c r="O195" s="10"/>
      <c r="V195" t="str">
        <f t="shared" si="48"/>
        <v xml:space="preserve"> </v>
      </c>
      <c r="W195" s="14" t="str">
        <f t="shared" si="49"/>
        <v xml:space="preserve"> </v>
      </c>
      <c r="X195" t="str">
        <f t="shared" si="50"/>
        <v xml:space="preserve"> </v>
      </c>
      <c r="Y195" t="str">
        <f t="shared" si="51"/>
        <v xml:space="preserve"> </v>
      </c>
      <c r="Z195" s="14" t="str">
        <f t="shared" si="52"/>
        <v xml:space="preserve"> </v>
      </c>
      <c r="AA195" s="14" t="str">
        <f t="shared" si="53"/>
        <v xml:space="preserve"> </v>
      </c>
      <c r="AB195" s="14" t="str">
        <f t="shared" si="54"/>
        <v xml:space="preserve"> </v>
      </c>
      <c r="AC195" t="str">
        <f t="shared" si="55"/>
        <v xml:space="preserve"> </v>
      </c>
      <c r="AD195" t="str">
        <f t="shared" si="56"/>
        <v xml:space="preserve"> </v>
      </c>
      <c r="AE195" s="14" t="str">
        <f t="shared" si="57"/>
        <v xml:space="preserve"> </v>
      </c>
      <c r="AF195" t="str">
        <f t="shared" si="58"/>
        <v xml:space="preserve"> </v>
      </c>
      <c r="AG195" t="str">
        <f t="shared" si="59"/>
        <v xml:space="preserve"> </v>
      </c>
      <c r="AH195" s="14" t="str">
        <f t="shared" si="60"/>
        <v xml:space="preserve"> </v>
      </c>
      <c r="AI195" s="11" t="str">
        <f t="shared" si="61"/>
        <v xml:space="preserve"> </v>
      </c>
      <c r="AJ195" s="17" t="str">
        <f t="shared" si="62"/>
        <v xml:space="preserve"> </v>
      </c>
      <c r="AL195" s="5"/>
      <c r="AM195" s="5"/>
      <c r="AN195" s="5"/>
      <c r="AO195" s="5"/>
      <c r="AP195" s="5"/>
      <c r="AQ195" s="5"/>
      <c r="AR195" s="5"/>
      <c r="AS195" s="5"/>
      <c r="AT195" s="5"/>
      <c r="AU195" s="5"/>
      <c r="AV195" s="5"/>
      <c r="AW195" s="25"/>
      <c r="AX195" s="25"/>
      <c r="AY195" s="14"/>
      <c r="AZ195" s="14"/>
    </row>
    <row r="196" spans="1:52" x14ac:dyDescent="0.2">
      <c r="A196" s="9"/>
      <c r="B196" s="9"/>
      <c r="C196" s="9"/>
      <c r="D196" s="9"/>
      <c r="E196" s="10"/>
      <c r="F196" s="10"/>
      <c r="G196" s="10"/>
      <c r="I196" s="10"/>
      <c r="K196" s="10"/>
      <c r="M196" s="10"/>
      <c r="N196" s="10"/>
      <c r="O196" s="10"/>
      <c r="V196" t="str">
        <f t="shared" si="48"/>
        <v xml:space="preserve"> </v>
      </c>
      <c r="W196" s="14" t="str">
        <f t="shared" si="49"/>
        <v xml:space="preserve"> </v>
      </c>
      <c r="X196" t="str">
        <f t="shared" si="50"/>
        <v xml:space="preserve"> </v>
      </c>
      <c r="Y196" t="str">
        <f t="shared" si="51"/>
        <v xml:space="preserve"> </v>
      </c>
      <c r="Z196" s="14" t="str">
        <f t="shared" si="52"/>
        <v xml:space="preserve"> </v>
      </c>
      <c r="AA196" s="14" t="str">
        <f t="shared" si="53"/>
        <v xml:space="preserve"> </v>
      </c>
      <c r="AB196" s="14" t="str">
        <f t="shared" si="54"/>
        <v xml:space="preserve"> </v>
      </c>
      <c r="AC196" t="str">
        <f t="shared" si="55"/>
        <v xml:space="preserve"> </v>
      </c>
      <c r="AD196" t="str">
        <f t="shared" si="56"/>
        <v xml:space="preserve"> </v>
      </c>
      <c r="AE196" s="14" t="str">
        <f t="shared" si="57"/>
        <v xml:space="preserve"> </v>
      </c>
      <c r="AF196" t="str">
        <f t="shared" si="58"/>
        <v xml:space="preserve"> </v>
      </c>
      <c r="AG196" t="str">
        <f t="shared" si="59"/>
        <v xml:space="preserve"> </v>
      </c>
      <c r="AH196" s="14" t="str">
        <f t="shared" si="60"/>
        <v xml:space="preserve"> </v>
      </c>
      <c r="AI196" s="11" t="str">
        <f t="shared" si="61"/>
        <v xml:space="preserve"> </v>
      </c>
      <c r="AJ196" s="17" t="str">
        <f t="shared" si="62"/>
        <v xml:space="preserve"> </v>
      </c>
      <c r="AW196" s="14"/>
      <c r="AX196" s="14"/>
      <c r="AY196" s="14"/>
      <c r="AZ196" s="14"/>
    </row>
    <row r="197" spans="1:52" x14ac:dyDescent="0.2">
      <c r="A197" s="9"/>
      <c r="B197" s="9"/>
      <c r="C197" s="9"/>
      <c r="D197" s="9"/>
      <c r="E197" s="10"/>
      <c r="F197" s="10"/>
      <c r="G197" s="10"/>
      <c r="I197" s="10"/>
      <c r="K197" s="10"/>
      <c r="M197" s="10"/>
      <c r="N197" s="10"/>
      <c r="O197" s="10"/>
      <c r="V197" t="str">
        <f t="shared" si="48"/>
        <v xml:space="preserve"> </v>
      </c>
      <c r="W197" s="14" t="str">
        <f t="shared" si="49"/>
        <v xml:space="preserve"> </v>
      </c>
      <c r="X197" t="str">
        <f t="shared" si="50"/>
        <v xml:space="preserve"> </v>
      </c>
      <c r="Y197" t="str">
        <f t="shared" si="51"/>
        <v xml:space="preserve"> </v>
      </c>
      <c r="Z197" s="14" t="str">
        <f t="shared" si="52"/>
        <v xml:space="preserve"> </v>
      </c>
      <c r="AA197" s="14" t="str">
        <f t="shared" si="53"/>
        <v xml:space="preserve"> </v>
      </c>
      <c r="AB197" s="14" t="str">
        <f t="shared" si="54"/>
        <v xml:space="preserve"> </v>
      </c>
      <c r="AC197" t="str">
        <f t="shared" si="55"/>
        <v xml:space="preserve"> </v>
      </c>
      <c r="AD197" t="str">
        <f t="shared" si="56"/>
        <v xml:space="preserve"> </v>
      </c>
      <c r="AE197" s="14" t="str">
        <f t="shared" si="57"/>
        <v xml:space="preserve"> </v>
      </c>
      <c r="AF197" t="str">
        <f t="shared" si="58"/>
        <v xml:space="preserve"> </v>
      </c>
      <c r="AG197" t="str">
        <f t="shared" si="59"/>
        <v xml:space="preserve"> </v>
      </c>
      <c r="AH197" s="14" t="str">
        <f t="shared" si="60"/>
        <v xml:space="preserve"> </v>
      </c>
      <c r="AI197" s="11" t="str">
        <f t="shared" si="61"/>
        <v xml:space="preserve"> </v>
      </c>
      <c r="AJ197" s="17" t="str">
        <f t="shared" si="62"/>
        <v xml:space="preserve"> </v>
      </c>
      <c r="AW197" s="14"/>
      <c r="AX197" s="14"/>
      <c r="AY197" s="14"/>
      <c r="AZ197" s="14"/>
    </row>
    <row r="198" spans="1:52" x14ac:dyDescent="0.2">
      <c r="A198" s="9"/>
      <c r="B198" s="9"/>
      <c r="C198" s="9"/>
      <c r="D198" s="9"/>
      <c r="E198" s="10"/>
      <c r="F198" s="10"/>
      <c r="G198" s="10"/>
      <c r="I198" s="10"/>
      <c r="K198" s="10"/>
      <c r="M198" s="10"/>
      <c r="N198" s="10"/>
      <c r="O198" s="10"/>
      <c r="V198" t="str">
        <f t="shared" si="48"/>
        <v xml:space="preserve"> </v>
      </c>
      <c r="W198" s="14" t="str">
        <f t="shared" si="49"/>
        <v xml:space="preserve"> </v>
      </c>
      <c r="X198" t="str">
        <f t="shared" si="50"/>
        <v xml:space="preserve"> </v>
      </c>
      <c r="Y198" t="str">
        <f t="shared" si="51"/>
        <v xml:space="preserve"> </v>
      </c>
      <c r="Z198" s="14" t="str">
        <f t="shared" si="52"/>
        <v xml:space="preserve"> </v>
      </c>
      <c r="AA198" s="14" t="str">
        <f t="shared" si="53"/>
        <v xml:space="preserve"> </v>
      </c>
      <c r="AB198" s="14" t="str">
        <f t="shared" si="54"/>
        <v xml:space="preserve"> </v>
      </c>
      <c r="AC198" t="str">
        <f t="shared" si="55"/>
        <v xml:space="preserve"> </v>
      </c>
      <c r="AD198" t="str">
        <f t="shared" si="56"/>
        <v xml:space="preserve"> </v>
      </c>
      <c r="AE198" s="14" t="str">
        <f t="shared" si="57"/>
        <v xml:space="preserve"> </v>
      </c>
      <c r="AF198" t="str">
        <f t="shared" si="58"/>
        <v xml:space="preserve"> </v>
      </c>
      <c r="AG198" t="str">
        <f t="shared" si="59"/>
        <v xml:space="preserve"> </v>
      </c>
      <c r="AH198" s="14" t="str">
        <f t="shared" si="60"/>
        <v xml:space="preserve"> </v>
      </c>
      <c r="AI198" s="11" t="str">
        <f t="shared" si="61"/>
        <v xml:space="preserve"> </v>
      </c>
      <c r="AJ198" s="17" t="str">
        <f t="shared" si="62"/>
        <v xml:space="preserve"> </v>
      </c>
      <c r="AW198" s="14"/>
      <c r="AX198" s="14"/>
      <c r="AY198" s="14"/>
      <c r="AZ198" s="14"/>
    </row>
    <row r="199" spans="1:52" x14ac:dyDescent="0.2">
      <c r="A199" s="9"/>
      <c r="B199" s="9"/>
      <c r="C199" s="9"/>
      <c r="D199" s="9"/>
      <c r="E199" s="10"/>
      <c r="F199" s="10"/>
      <c r="G199" s="10"/>
      <c r="I199" s="10"/>
      <c r="K199" s="10"/>
      <c r="M199" s="10"/>
      <c r="N199" s="10"/>
      <c r="O199" s="10"/>
      <c r="V199" t="str">
        <f t="shared" si="48"/>
        <v xml:space="preserve"> </v>
      </c>
      <c r="W199" s="14" t="str">
        <f t="shared" si="49"/>
        <v xml:space="preserve"> </v>
      </c>
      <c r="X199" t="str">
        <f t="shared" si="50"/>
        <v xml:space="preserve"> </v>
      </c>
      <c r="Y199" t="str">
        <f t="shared" si="51"/>
        <v xml:space="preserve"> </v>
      </c>
      <c r="Z199" s="14" t="str">
        <f t="shared" si="52"/>
        <v xml:space="preserve"> </v>
      </c>
      <c r="AA199" s="14" t="str">
        <f t="shared" si="53"/>
        <v xml:space="preserve"> </v>
      </c>
      <c r="AB199" s="14" t="str">
        <f t="shared" si="54"/>
        <v xml:space="preserve"> </v>
      </c>
      <c r="AC199" t="str">
        <f t="shared" si="55"/>
        <v xml:space="preserve"> </v>
      </c>
      <c r="AD199" t="str">
        <f t="shared" si="56"/>
        <v xml:space="preserve"> </v>
      </c>
      <c r="AE199" s="14" t="str">
        <f t="shared" si="57"/>
        <v xml:space="preserve"> </v>
      </c>
      <c r="AF199" t="str">
        <f t="shared" si="58"/>
        <v xml:space="preserve"> </v>
      </c>
      <c r="AG199" t="str">
        <f t="shared" si="59"/>
        <v xml:space="preserve"> </v>
      </c>
      <c r="AH199" s="14" t="str">
        <f t="shared" si="60"/>
        <v xml:space="preserve"> </v>
      </c>
      <c r="AI199" s="11" t="str">
        <f t="shared" si="61"/>
        <v xml:space="preserve"> </v>
      </c>
      <c r="AJ199" s="17" t="str">
        <f t="shared" si="62"/>
        <v xml:space="preserve"> </v>
      </c>
      <c r="AW199" s="14"/>
      <c r="AX199" s="14"/>
      <c r="AY199" s="14"/>
      <c r="AZ199" s="14"/>
    </row>
    <row r="200" spans="1:52" x14ac:dyDescent="0.2">
      <c r="A200" s="9"/>
      <c r="B200" s="9"/>
      <c r="C200" s="9"/>
      <c r="D200" s="9"/>
      <c r="E200" s="10"/>
      <c r="F200" s="10"/>
      <c r="G200" s="10"/>
      <c r="I200" s="10"/>
      <c r="K200" s="10"/>
      <c r="M200" s="10"/>
      <c r="N200" s="10"/>
      <c r="O200" s="10"/>
      <c r="V200" t="str">
        <f t="shared" si="48"/>
        <v xml:space="preserve"> </v>
      </c>
      <c r="W200" s="14" t="str">
        <f t="shared" si="49"/>
        <v xml:space="preserve"> </v>
      </c>
      <c r="X200" t="str">
        <f t="shared" si="50"/>
        <v xml:space="preserve"> </v>
      </c>
      <c r="Y200" t="str">
        <f t="shared" si="51"/>
        <v xml:space="preserve"> </v>
      </c>
      <c r="Z200" s="14" t="str">
        <f t="shared" si="52"/>
        <v xml:space="preserve"> </v>
      </c>
      <c r="AA200" s="14" t="str">
        <f t="shared" si="53"/>
        <v xml:space="preserve"> </v>
      </c>
      <c r="AB200" s="14" t="str">
        <f t="shared" si="54"/>
        <v xml:space="preserve"> </v>
      </c>
      <c r="AC200" t="str">
        <f t="shared" si="55"/>
        <v xml:space="preserve"> </v>
      </c>
      <c r="AD200" t="str">
        <f t="shared" si="56"/>
        <v xml:space="preserve"> </v>
      </c>
      <c r="AE200" s="14" t="str">
        <f t="shared" si="57"/>
        <v xml:space="preserve"> </v>
      </c>
      <c r="AF200" t="str">
        <f t="shared" si="58"/>
        <v xml:space="preserve"> </v>
      </c>
      <c r="AG200" t="str">
        <f t="shared" si="59"/>
        <v xml:space="preserve"> </v>
      </c>
      <c r="AH200" s="14" t="str">
        <f t="shared" si="60"/>
        <v xml:space="preserve"> </v>
      </c>
      <c r="AI200" s="11" t="str">
        <f t="shared" si="61"/>
        <v xml:space="preserve"> </v>
      </c>
      <c r="AJ200" s="17" t="str">
        <f t="shared" si="62"/>
        <v xml:space="preserve"> </v>
      </c>
      <c r="AL200" s="16"/>
      <c r="AM200" s="16"/>
      <c r="AN200" s="16"/>
      <c r="AO200" s="16"/>
      <c r="AP200" s="16"/>
      <c r="AQ200" s="16"/>
      <c r="AR200" s="16"/>
      <c r="AS200" s="16"/>
      <c r="AT200" s="16"/>
      <c r="AU200" s="16"/>
      <c r="AV200" s="16"/>
      <c r="AW200" s="15"/>
      <c r="AX200" s="15"/>
      <c r="AY200" s="15"/>
      <c r="AZ200" s="15"/>
    </row>
    <row r="201" spans="1:52" x14ac:dyDescent="0.2">
      <c r="A201" s="9"/>
      <c r="B201" s="9"/>
      <c r="C201" s="9"/>
      <c r="D201" s="9"/>
      <c r="E201" s="10"/>
      <c r="F201" s="10"/>
      <c r="G201" s="10"/>
      <c r="I201" s="10"/>
      <c r="K201" s="10"/>
      <c r="M201" s="10"/>
      <c r="N201" s="10"/>
      <c r="O201" s="10"/>
      <c r="V201" t="str">
        <f t="shared" si="48"/>
        <v xml:space="preserve"> </v>
      </c>
      <c r="W201" s="14" t="str">
        <f t="shared" si="49"/>
        <v xml:space="preserve"> </v>
      </c>
      <c r="X201" t="str">
        <f t="shared" si="50"/>
        <v xml:space="preserve"> </v>
      </c>
      <c r="Y201" t="str">
        <f t="shared" si="51"/>
        <v xml:space="preserve"> </v>
      </c>
      <c r="Z201" s="14" t="str">
        <f t="shared" si="52"/>
        <v xml:space="preserve"> </v>
      </c>
      <c r="AA201" s="14" t="str">
        <f t="shared" si="53"/>
        <v xml:space="preserve"> </v>
      </c>
      <c r="AB201" s="14" t="str">
        <f t="shared" si="54"/>
        <v xml:space="preserve"> </v>
      </c>
      <c r="AC201" t="str">
        <f t="shared" si="55"/>
        <v xml:space="preserve"> </v>
      </c>
      <c r="AD201" t="str">
        <f t="shared" si="56"/>
        <v xml:space="preserve"> </v>
      </c>
      <c r="AE201" s="14" t="str">
        <f t="shared" si="57"/>
        <v xml:space="preserve"> </v>
      </c>
      <c r="AF201" t="str">
        <f t="shared" si="58"/>
        <v xml:space="preserve"> </v>
      </c>
      <c r="AG201" t="str">
        <f t="shared" si="59"/>
        <v xml:space="preserve"> </v>
      </c>
      <c r="AH201" s="14" t="str">
        <f t="shared" si="60"/>
        <v xml:space="preserve"> </v>
      </c>
      <c r="AI201" s="11" t="str">
        <f t="shared" si="61"/>
        <v xml:space="preserve"> </v>
      </c>
      <c r="AJ201" s="17" t="str">
        <f t="shared" si="62"/>
        <v xml:space="preserve"> </v>
      </c>
      <c r="AW201" s="14"/>
      <c r="AX201" s="14"/>
      <c r="AY201" s="14"/>
      <c r="AZ201" s="14"/>
    </row>
    <row r="202" spans="1:52" x14ac:dyDescent="0.2">
      <c r="A202" s="9"/>
      <c r="B202" s="9"/>
      <c r="C202" s="9"/>
      <c r="D202" s="9"/>
      <c r="E202" s="10"/>
      <c r="F202" s="10"/>
      <c r="G202" s="10"/>
      <c r="I202" s="10"/>
      <c r="K202" s="10"/>
      <c r="M202" s="10"/>
      <c r="N202" s="10"/>
      <c r="O202" s="10"/>
      <c r="V202" t="str">
        <f t="shared" si="48"/>
        <v xml:space="preserve"> </v>
      </c>
      <c r="W202" s="14" t="str">
        <f t="shared" si="49"/>
        <v xml:space="preserve"> </v>
      </c>
      <c r="X202" t="str">
        <f t="shared" si="50"/>
        <v xml:space="preserve"> </v>
      </c>
      <c r="Y202" t="str">
        <f t="shared" si="51"/>
        <v xml:space="preserve"> </v>
      </c>
      <c r="Z202" s="14" t="str">
        <f t="shared" si="52"/>
        <v xml:space="preserve"> </v>
      </c>
      <c r="AA202" s="14" t="str">
        <f t="shared" si="53"/>
        <v xml:space="preserve"> </v>
      </c>
      <c r="AB202" s="14" t="str">
        <f t="shared" si="54"/>
        <v xml:space="preserve"> </v>
      </c>
      <c r="AC202" t="str">
        <f t="shared" si="55"/>
        <v xml:space="preserve"> </v>
      </c>
      <c r="AD202" t="str">
        <f t="shared" si="56"/>
        <v xml:space="preserve"> </v>
      </c>
      <c r="AE202" s="14" t="str">
        <f t="shared" si="57"/>
        <v xml:space="preserve"> </v>
      </c>
      <c r="AF202" t="str">
        <f t="shared" si="58"/>
        <v xml:space="preserve"> </v>
      </c>
      <c r="AG202" t="str">
        <f t="shared" si="59"/>
        <v xml:space="preserve"> </v>
      </c>
      <c r="AH202" s="14" t="str">
        <f t="shared" si="60"/>
        <v xml:space="preserve"> </v>
      </c>
      <c r="AI202" s="11" t="str">
        <f t="shared" si="61"/>
        <v xml:space="preserve"> </v>
      </c>
      <c r="AJ202" s="17" t="str">
        <f t="shared" si="62"/>
        <v xml:space="preserve"> </v>
      </c>
      <c r="AW202" s="14"/>
      <c r="AX202" s="14"/>
      <c r="AY202" s="14"/>
      <c r="AZ202" s="14"/>
    </row>
    <row r="203" spans="1:52" x14ac:dyDescent="0.2">
      <c r="A203" s="9"/>
      <c r="B203" s="9"/>
      <c r="C203" s="9"/>
      <c r="D203" s="9"/>
      <c r="E203" s="10"/>
      <c r="F203" s="10"/>
      <c r="G203" s="10"/>
      <c r="I203" s="10"/>
      <c r="K203" s="10"/>
      <c r="M203" s="10"/>
      <c r="N203" s="10"/>
      <c r="O203" s="10"/>
      <c r="V203" t="str">
        <f t="shared" si="48"/>
        <v xml:space="preserve"> </v>
      </c>
      <c r="W203" s="14" t="str">
        <f t="shared" si="49"/>
        <v xml:space="preserve"> </v>
      </c>
      <c r="X203" t="str">
        <f t="shared" si="50"/>
        <v xml:space="preserve"> </v>
      </c>
      <c r="Y203" t="str">
        <f t="shared" si="51"/>
        <v xml:space="preserve"> </v>
      </c>
      <c r="Z203" s="14" t="str">
        <f t="shared" si="52"/>
        <v xml:space="preserve"> </v>
      </c>
      <c r="AA203" s="14" t="str">
        <f t="shared" si="53"/>
        <v xml:space="preserve"> </v>
      </c>
      <c r="AB203" s="14" t="str">
        <f t="shared" si="54"/>
        <v xml:space="preserve"> </v>
      </c>
      <c r="AC203" t="str">
        <f t="shared" si="55"/>
        <v xml:space="preserve"> </v>
      </c>
      <c r="AD203" t="str">
        <f t="shared" si="56"/>
        <v xml:space="preserve"> </v>
      </c>
      <c r="AE203" s="14" t="str">
        <f t="shared" si="57"/>
        <v xml:space="preserve"> </v>
      </c>
      <c r="AF203" t="str">
        <f t="shared" si="58"/>
        <v xml:space="preserve"> </v>
      </c>
      <c r="AG203" t="str">
        <f t="shared" si="59"/>
        <v xml:space="preserve"> </v>
      </c>
      <c r="AH203" s="14" t="str">
        <f t="shared" si="60"/>
        <v xml:space="preserve"> </v>
      </c>
      <c r="AI203" s="11" t="str">
        <f t="shared" si="61"/>
        <v xml:space="preserve"> </v>
      </c>
      <c r="AJ203" s="17" t="str">
        <f t="shared" si="62"/>
        <v xml:space="preserve"> </v>
      </c>
      <c r="AW203" s="14"/>
      <c r="AX203" s="14"/>
      <c r="AY203" s="14"/>
      <c r="AZ203" s="14"/>
    </row>
    <row r="204" spans="1:52" x14ac:dyDescent="0.2">
      <c r="A204" s="9"/>
      <c r="B204" s="9"/>
      <c r="C204" s="9"/>
      <c r="D204" s="9"/>
      <c r="E204" s="10"/>
      <c r="F204" s="10"/>
      <c r="G204" s="10"/>
      <c r="I204" s="10"/>
      <c r="K204" s="10"/>
      <c r="M204" s="10"/>
      <c r="N204" s="10"/>
      <c r="O204" s="10"/>
      <c r="V204" t="str">
        <f t="shared" si="48"/>
        <v xml:space="preserve"> </v>
      </c>
      <c r="W204" s="14" t="str">
        <f t="shared" si="49"/>
        <v xml:space="preserve"> </v>
      </c>
      <c r="X204" t="str">
        <f t="shared" si="50"/>
        <v xml:space="preserve"> </v>
      </c>
      <c r="Y204" t="str">
        <f t="shared" si="51"/>
        <v xml:space="preserve"> </v>
      </c>
      <c r="Z204" s="14" t="str">
        <f t="shared" si="52"/>
        <v xml:space="preserve"> </v>
      </c>
      <c r="AA204" s="14" t="str">
        <f t="shared" si="53"/>
        <v xml:space="preserve"> </v>
      </c>
      <c r="AB204" s="14" t="str">
        <f t="shared" si="54"/>
        <v xml:space="preserve"> </v>
      </c>
      <c r="AC204" t="str">
        <f t="shared" si="55"/>
        <v xml:space="preserve"> </v>
      </c>
      <c r="AD204" t="str">
        <f t="shared" si="56"/>
        <v xml:space="preserve"> </v>
      </c>
      <c r="AE204" s="14" t="str">
        <f t="shared" si="57"/>
        <v xml:space="preserve"> </v>
      </c>
      <c r="AF204" t="str">
        <f t="shared" si="58"/>
        <v xml:space="preserve"> </v>
      </c>
      <c r="AG204" t="str">
        <f t="shared" si="59"/>
        <v xml:space="preserve"> </v>
      </c>
      <c r="AH204" s="14" t="str">
        <f t="shared" si="60"/>
        <v xml:space="preserve"> </v>
      </c>
      <c r="AI204" s="11" t="str">
        <f t="shared" si="61"/>
        <v xml:space="preserve"> </v>
      </c>
      <c r="AJ204" s="17" t="str">
        <f t="shared" si="62"/>
        <v xml:space="preserve"> </v>
      </c>
      <c r="AW204" s="14"/>
      <c r="AX204" s="14"/>
      <c r="AY204" s="14"/>
      <c r="AZ204" s="14"/>
    </row>
    <row r="205" spans="1:52" x14ac:dyDescent="0.2">
      <c r="A205" s="9"/>
      <c r="B205" s="9"/>
      <c r="C205" s="9"/>
      <c r="D205" s="9"/>
      <c r="E205" s="10"/>
      <c r="F205" s="10"/>
      <c r="G205" s="10"/>
      <c r="I205" s="10"/>
      <c r="K205" s="10"/>
      <c r="M205" s="10"/>
      <c r="N205" s="10"/>
      <c r="O205" s="10"/>
      <c r="V205" t="str">
        <f t="shared" si="48"/>
        <v xml:space="preserve"> </v>
      </c>
      <c r="W205" s="14" t="str">
        <f t="shared" si="49"/>
        <v xml:space="preserve"> </v>
      </c>
      <c r="X205" t="str">
        <f t="shared" si="50"/>
        <v xml:space="preserve"> </v>
      </c>
      <c r="Y205" t="str">
        <f t="shared" si="51"/>
        <v xml:space="preserve"> </v>
      </c>
      <c r="Z205" s="14" t="str">
        <f t="shared" si="52"/>
        <v xml:space="preserve"> </v>
      </c>
      <c r="AA205" s="14" t="str">
        <f t="shared" si="53"/>
        <v xml:space="preserve"> </v>
      </c>
      <c r="AB205" s="14" t="str">
        <f t="shared" si="54"/>
        <v xml:space="preserve"> </v>
      </c>
      <c r="AC205" t="str">
        <f t="shared" si="55"/>
        <v xml:space="preserve"> </v>
      </c>
      <c r="AD205" t="str">
        <f t="shared" si="56"/>
        <v xml:space="preserve"> </v>
      </c>
      <c r="AE205" s="14" t="str">
        <f t="shared" si="57"/>
        <v xml:space="preserve"> </v>
      </c>
      <c r="AF205" t="str">
        <f t="shared" si="58"/>
        <v xml:space="preserve"> </v>
      </c>
      <c r="AG205" t="str">
        <f t="shared" si="59"/>
        <v xml:space="preserve"> </v>
      </c>
      <c r="AH205" s="14" t="str">
        <f t="shared" si="60"/>
        <v xml:space="preserve"> </v>
      </c>
      <c r="AI205" s="11" t="str">
        <f t="shared" si="61"/>
        <v xml:space="preserve"> </v>
      </c>
      <c r="AJ205" s="17" t="str">
        <f t="shared" si="62"/>
        <v xml:space="preserve"> </v>
      </c>
      <c r="AW205" s="14"/>
      <c r="AX205" s="14"/>
      <c r="AY205" s="14"/>
      <c r="AZ205" s="14"/>
    </row>
    <row r="206" spans="1:52" x14ac:dyDescent="0.2">
      <c r="A206" s="9"/>
      <c r="B206" s="9"/>
      <c r="C206" s="9"/>
      <c r="D206" s="9"/>
      <c r="E206" s="10"/>
      <c r="F206" s="10"/>
      <c r="G206" s="10"/>
      <c r="I206" s="10"/>
      <c r="K206" s="10"/>
      <c r="M206" s="10"/>
      <c r="N206" s="10"/>
      <c r="O206" s="10"/>
      <c r="V206" t="str">
        <f t="shared" si="48"/>
        <v xml:space="preserve"> </v>
      </c>
      <c r="W206" s="14" t="str">
        <f t="shared" si="49"/>
        <v xml:space="preserve"> </v>
      </c>
      <c r="X206" t="str">
        <f t="shared" si="50"/>
        <v xml:space="preserve"> </v>
      </c>
      <c r="Y206" t="str">
        <f t="shared" si="51"/>
        <v xml:space="preserve"> </v>
      </c>
      <c r="Z206" s="14" t="str">
        <f t="shared" si="52"/>
        <v xml:space="preserve"> </v>
      </c>
      <c r="AA206" s="14" t="str">
        <f t="shared" si="53"/>
        <v xml:space="preserve"> </v>
      </c>
      <c r="AB206" s="14" t="str">
        <f t="shared" si="54"/>
        <v xml:space="preserve"> </v>
      </c>
      <c r="AC206" t="str">
        <f t="shared" si="55"/>
        <v xml:space="preserve"> </v>
      </c>
      <c r="AD206" t="str">
        <f t="shared" si="56"/>
        <v xml:space="preserve"> </v>
      </c>
      <c r="AE206" s="14" t="str">
        <f t="shared" si="57"/>
        <v xml:space="preserve"> </v>
      </c>
      <c r="AF206" t="str">
        <f t="shared" si="58"/>
        <v xml:space="preserve"> </v>
      </c>
      <c r="AG206" t="str">
        <f t="shared" si="59"/>
        <v xml:space="preserve"> </v>
      </c>
      <c r="AH206" s="14" t="str">
        <f t="shared" si="60"/>
        <v xml:space="preserve"> </v>
      </c>
      <c r="AI206" s="11" t="str">
        <f t="shared" si="61"/>
        <v xml:space="preserve"> </v>
      </c>
      <c r="AJ206" s="17" t="str">
        <f t="shared" si="62"/>
        <v xml:space="preserve"> </v>
      </c>
      <c r="AW206" s="14"/>
      <c r="AX206" s="14"/>
      <c r="AY206" s="14"/>
      <c r="AZ206" s="14"/>
    </row>
    <row r="207" spans="1:52" ht="13" customHeight="1" x14ac:dyDescent="0.2">
      <c r="AA207" s="14" t="e">
        <f>_xlfn.AGGREGATE(1, 6,AA160:AA206)</f>
        <v>#DIV/0!</v>
      </c>
      <c r="AB207" s="14" t="e">
        <f>_xlfn.AGGREGATE(1, 6,AB160:AB206)</f>
        <v>#DIV/0!</v>
      </c>
      <c r="AE207" s="14" t="e">
        <f>_xlfn.AGGREGATE(1, 6,AE160:AE206)</f>
        <v>#DIV/0!</v>
      </c>
      <c r="AH207" s="14" t="e">
        <f>_xlfn.AGGREGATE(1, 6,AH160:AH206)</f>
        <v>#DIV/0!</v>
      </c>
      <c r="AJ207" s="14" t="e">
        <f>_xlfn.AGGREGATE(1, 6,AJ160:AJ206)</f>
        <v>#DIV/0!</v>
      </c>
      <c r="AW207" s="14"/>
      <c r="AX207" s="14"/>
      <c r="AY207" s="14"/>
      <c r="AZ207" s="14"/>
    </row>
    <row r="208" spans="1:52" x14ac:dyDescent="0.2">
      <c r="AL208" s="16"/>
      <c r="AM208" s="16"/>
      <c r="AN208" s="16"/>
      <c r="AO208" s="16"/>
      <c r="AP208" s="16"/>
      <c r="AQ208" s="16"/>
      <c r="AR208" s="16"/>
      <c r="AS208" s="16"/>
      <c r="AT208" s="16"/>
      <c r="AU208" s="16"/>
      <c r="AV208" s="16"/>
      <c r="AW208" s="15"/>
      <c r="AX208" s="15"/>
      <c r="AY208" s="15"/>
      <c r="AZ208" s="15"/>
    </row>
    <row r="209" spans="1:52" x14ac:dyDescent="0.2">
      <c r="W209" s="14">
        <v>273.14999999999998</v>
      </c>
      <c r="AW209" s="14"/>
      <c r="AX209" s="14"/>
      <c r="AY209" s="14"/>
      <c r="AZ209" s="14"/>
    </row>
    <row r="210" spans="1:52" ht="32" x14ac:dyDescent="0.2">
      <c r="A210" s="16" t="s">
        <v>195</v>
      </c>
      <c r="B210" s="16" t="s">
        <v>196</v>
      </c>
      <c r="C210" s="16" t="s">
        <v>197</v>
      </c>
      <c r="D210" s="16" t="s">
        <v>198</v>
      </c>
      <c r="E210" s="16" t="s">
        <v>199</v>
      </c>
      <c r="F210" s="16" t="s">
        <v>200</v>
      </c>
      <c r="G210" s="16" t="s">
        <v>201</v>
      </c>
      <c r="H210" s="16" t="s">
        <v>202</v>
      </c>
      <c r="I210" s="16" t="s">
        <v>203</v>
      </c>
      <c r="J210" s="16" t="s">
        <v>204</v>
      </c>
      <c r="K210" s="16" t="s">
        <v>205</v>
      </c>
      <c r="L210" s="16" t="s">
        <v>206</v>
      </c>
      <c r="M210" s="16" t="s">
        <v>207</v>
      </c>
      <c r="N210" s="16" t="s">
        <v>208</v>
      </c>
      <c r="O210" s="16" t="s">
        <v>209</v>
      </c>
      <c r="P210" s="16" t="s">
        <v>210</v>
      </c>
      <c r="Q210" s="16" t="s">
        <v>211</v>
      </c>
      <c r="R210" s="16" t="s">
        <v>7</v>
      </c>
      <c r="S210" s="16" t="s">
        <v>212</v>
      </c>
      <c r="T210" s="16" t="s">
        <v>213</v>
      </c>
      <c r="U210" s="16"/>
      <c r="V210" s="16" t="s">
        <v>32</v>
      </c>
      <c r="W210" s="15" t="s">
        <v>214</v>
      </c>
      <c r="X210" s="16" t="s">
        <v>215</v>
      </c>
      <c r="Y210" s="16" t="s">
        <v>202</v>
      </c>
      <c r="Z210" s="15" t="s">
        <v>216</v>
      </c>
      <c r="AA210" s="15" t="s">
        <v>217</v>
      </c>
      <c r="AB210" s="15" t="s">
        <v>92</v>
      </c>
      <c r="AC210" s="16" t="s">
        <v>218</v>
      </c>
      <c r="AD210" s="16" t="s">
        <v>206</v>
      </c>
      <c r="AE210" s="15" t="s">
        <v>7</v>
      </c>
      <c r="AF210" s="16" t="s">
        <v>219</v>
      </c>
      <c r="AG210" s="16" t="s">
        <v>220</v>
      </c>
      <c r="AH210" s="15" t="s">
        <v>6</v>
      </c>
      <c r="AI210" s="16" t="s">
        <v>210</v>
      </c>
      <c r="AJ210" s="15" t="s">
        <v>8</v>
      </c>
      <c r="AQ210" s="14" t="s">
        <v>221</v>
      </c>
      <c r="AR210" s="14"/>
      <c r="AS210" s="14"/>
      <c r="AT210" s="14"/>
      <c r="AU210" s="14"/>
      <c r="AV210" s="14"/>
      <c r="AW210" s="14"/>
      <c r="AX210" s="14"/>
      <c r="AY210" s="14"/>
      <c r="AZ210" s="14"/>
    </row>
    <row r="211" spans="1:52" x14ac:dyDescent="0.2">
      <c r="A211" s="9"/>
      <c r="B211" s="9"/>
      <c r="C211" s="9"/>
      <c r="D211" s="9"/>
      <c r="E211" s="10"/>
      <c r="F211" s="10"/>
      <c r="G211" s="10"/>
      <c r="I211" s="10"/>
      <c r="K211" s="10"/>
      <c r="M211" s="10"/>
      <c r="N211" s="10"/>
      <c r="O211" s="10"/>
      <c r="V211" t="str">
        <f>IF(C211&lt;6," ",IF(C211&lt;=9,E211, IF(C211&gt;=10," ")))</f>
        <v xml:space="preserve"> </v>
      </c>
      <c r="W211" s="14" t="str">
        <f>IF(V211=" ", " ", IF(V211&gt;0, V211+273.15))</f>
        <v xml:space="preserve"> </v>
      </c>
      <c r="X211" t="str">
        <f>IF(C211&lt;6," ",IF(C211&lt;=9,F211, IF(C211&gt;=10," ")))</f>
        <v xml:space="preserve"> </v>
      </c>
      <c r="Y211" t="str">
        <f>IF(C211&lt;6," ",IF(C211&lt;=9,H211, IF(C211&gt;=10," ")))</f>
        <v xml:space="preserve"> </v>
      </c>
      <c r="Z211" s="14" t="str">
        <f>IF(V211=" "," ",IF(V211&gt;0,EXP(-173.4292+249.6339*100/W211+143.3483*LN(+W211/100)-21.8492*W211/100+X211*(-0.033096+0.014259*W211/100-0.0017*(W211/100)^2))*1.4276))</f>
        <v xml:space="preserve"> </v>
      </c>
      <c r="AA211" s="14" t="str">
        <f>IF(V211=" "," ",IF(V211&gt;0,Y211/Z211))</f>
        <v xml:space="preserve"> </v>
      </c>
      <c r="AB211" s="14" t="str">
        <f>IF(C211&lt;6," ",IF(C211&lt;=9,I211, IF(C211&gt;=10," ")))</f>
        <v xml:space="preserve"> </v>
      </c>
      <c r="AC211" t="str">
        <f>IF(C211&lt;6," ",IF(C211&lt;=9,M211, IF(C211&gt;=10," ")))</f>
        <v xml:space="preserve"> </v>
      </c>
      <c r="AD211" t="str">
        <f>IF(C211&lt;6," ",IF(C211&lt;=9,L211, IF(C211&gt;=10," ")))</f>
        <v xml:space="preserve"> </v>
      </c>
      <c r="AE211" s="14" t="str">
        <f>IF(V211=" "," ",IF(V211&gt;0,SUM(AC211:AD211)))</f>
        <v xml:space="preserve"> </v>
      </c>
      <c r="AF211" t="str">
        <f>IF(C211&lt;6," ",IF(C211&lt;=9,J211, IF(C211&gt;=10," ")))</f>
        <v xml:space="preserve"> </v>
      </c>
      <c r="AG211" t="str">
        <f>IF(C211&lt;6," ",IF(C211&lt;=9,K211, IF(C211&gt;=10," ")))</f>
        <v xml:space="preserve"> </v>
      </c>
      <c r="AH211" s="14" t="str">
        <f>IF(V211=" ", " ", IF(V211&gt;0, SUM(AF211:AG211)))</f>
        <v xml:space="preserve"> </v>
      </c>
      <c r="AI211" s="11" t="str">
        <f>IF(C211&lt;6," ",IF(C211&lt;=9,P211, IF(C211&gt;=10," ")))</f>
        <v xml:space="preserve"> </v>
      </c>
      <c r="AJ211" s="17" t="str">
        <f>IF(V211=" ", " ", IF(V211&gt;0, AI211-AE211))</f>
        <v xml:space="preserve"> </v>
      </c>
      <c r="AQ211" s="22"/>
      <c r="AR211" s="22" t="s">
        <v>68</v>
      </c>
      <c r="AS211" s="22" t="s">
        <v>92</v>
      </c>
      <c r="AT211" s="22" t="s">
        <v>7</v>
      </c>
      <c r="AU211" s="22" t="s">
        <v>93</v>
      </c>
      <c r="AV211" s="22" t="s">
        <v>8</v>
      </c>
      <c r="AW211" s="22"/>
      <c r="AX211" s="14"/>
      <c r="AY211" s="14"/>
      <c r="AZ211" s="14"/>
    </row>
    <row r="212" spans="1:52" x14ac:dyDescent="0.2">
      <c r="A212" s="9"/>
      <c r="B212" s="9"/>
      <c r="C212" s="9"/>
      <c r="D212" s="9"/>
      <c r="E212" s="10"/>
      <c r="F212" s="10"/>
      <c r="G212" s="10"/>
      <c r="I212" s="10"/>
      <c r="K212" s="10"/>
      <c r="M212" s="10"/>
      <c r="N212" s="10"/>
      <c r="O212" s="10"/>
      <c r="V212" t="str">
        <f t="shared" ref="V212:V257" si="64">IF(C212&lt;6," ",IF(C212&lt;=9,E212, IF(C212&gt;=10," ")))</f>
        <v xml:space="preserve"> </v>
      </c>
      <c r="W212" s="14" t="str">
        <f t="shared" ref="W212:W257" si="65">IF(V212=" ", " ", IF(V212&gt;0, V212+273.15))</f>
        <v xml:space="preserve"> </v>
      </c>
      <c r="X212" t="str">
        <f t="shared" ref="X212:X257" si="66">IF(C212&lt;6," ",IF(C212&lt;=9,F212, IF(C212&gt;=10," ")))</f>
        <v xml:space="preserve"> </v>
      </c>
      <c r="Y212" t="str">
        <f t="shared" ref="Y212:Y257" si="67">IF(C212&lt;6," ",IF(C212&lt;=9,H212, IF(C212&gt;=10," ")))</f>
        <v xml:space="preserve"> </v>
      </c>
      <c r="Z212" s="14" t="str">
        <f t="shared" ref="Z212:Z257" si="68">IF(V212=" "," ",IF(V212&gt;0,EXP(-173.4292+249.6339*100/W212+143.3483*LN(+W212/100)-21.8492*W212/100+X212*(-0.033096+0.014259*W212/100-0.0017*(W212/100)^2))*1.4276))</f>
        <v xml:space="preserve"> </v>
      </c>
      <c r="AA212" s="14" t="str">
        <f t="shared" ref="AA212:AA257" si="69">IF(V212=" "," ",IF(V212&gt;0,Y212/Z212))</f>
        <v xml:space="preserve"> </v>
      </c>
      <c r="AB212" s="14" t="str">
        <f t="shared" ref="AB212:AB257" si="70">IF(C212&lt;6," ",IF(C212&lt;=9,I212, IF(C212&gt;=10," ")))</f>
        <v xml:space="preserve"> </v>
      </c>
      <c r="AC212" t="str">
        <f t="shared" ref="AC212:AC257" si="71">IF(C212&lt;6," ",IF(C212&lt;=9,M212, IF(C212&gt;=10," ")))</f>
        <v xml:space="preserve"> </v>
      </c>
      <c r="AD212" t="str">
        <f t="shared" ref="AD212:AD257" si="72">IF(C212&lt;6," ",IF(C212&lt;=9,L212, IF(C212&gt;=10," ")))</f>
        <v xml:space="preserve"> </v>
      </c>
      <c r="AE212" s="14" t="str">
        <f t="shared" ref="AE212:AE257" si="73">IF(V212=" "," ",IF(V212&gt;0,SUM(AC212:AD212)))</f>
        <v xml:space="preserve"> </v>
      </c>
      <c r="AF212" t="str">
        <f t="shared" ref="AF212:AF257" si="74">IF(C212&lt;6," ",IF(C212&lt;=9,J212, IF(C212&gt;=10," ")))</f>
        <v xml:space="preserve"> </v>
      </c>
      <c r="AG212" t="str">
        <f t="shared" ref="AG212:AG257" si="75">IF(C212&lt;6," ",IF(C212&lt;=9,K212, IF(C212&gt;=10," ")))</f>
        <v xml:space="preserve"> </v>
      </c>
      <c r="AH212" s="14" t="str">
        <f t="shared" ref="AH212:AH257" si="76">IF(V212=" ", " ", IF(V212&gt;0, SUM(AF212:AG212)))</f>
        <v xml:space="preserve"> </v>
      </c>
      <c r="AI212" s="11" t="str">
        <f t="shared" ref="AI212:AI257" si="77">IF(C212&lt;6," ",IF(C212&lt;=9,P212, IF(C212&gt;=10," ")))</f>
        <v xml:space="preserve"> </v>
      </c>
      <c r="AJ212" s="17" t="str">
        <f t="shared" ref="AJ212:AJ257" si="78">IF(V212=" ", " ", IF(V212&gt;0, AI212-AE212))</f>
        <v xml:space="preserve"> </v>
      </c>
      <c r="AL212" s="14" t="s">
        <v>222</v>
      </c>
      <c r="AQ212" t="s">
        <v>1</v>
      </c>
      <c r="AR212" s="12"/>
      <c r="AS212" s="12"/>
      <c r="AT212" s="12"/>
      <c r="AU212" s="12"/>
      <c r="AV212" s="12"/>
      <c r="AW212" s="14"/>
      <c r="AX212" s="14"/>
      <c r="AY212" s="14"/>
      <c r="AZ212" s="14"/>
    </row>
    <row r="213" spans="1:52" x14ac:dyDescent="0.2">
      <c r="A213" s="9"/>
      <c r="B213" s="9"/>
      <c r="C213" s="9"/>
      <c r="D213" s="9"/>
      <c r="E213" s="10"/>
      <c r="F213" s="10"/>
      <c r="G213" s="10"/>
      <c r="I213" s="10"/>
      <c r="K213" s="10"/>
      <c r="M213" s="10"/>
      <c r="N213" s="10"/>
      <c r="O213" s="10"/>
      <c r="V213" t="str">
        <f t="shared" si="64"/>
        <v xml:space="preserve"> </v>
      </c>
      <c r="W213" s="14" t="str">
        <f t="shared" si="65"/>
        <v xml:space="preserve"> </v>
      </c>
      <c r="X213" t="str">
        <f t="shared" si="66"/>
        <v xml:space="preserve"> </v>
      </c>
      <c r="Y213" t="str">
        <f t="shared" si="67"/>
        <v xml:space="preserve"> </v>
      </c>
      <c r="Z213" s="14" t="str">
        <f t="shared" si="68"/>
        <v xml:space="preserve"> </v>
      </c>
      <c r="AA213" s="14" t="str">
        <f t="shared" si="69"/>
        <v xml:space="preserve"> </v>
      </c>
      <c r="AB213" s="14" t="str">
        <f t="shared" si="70"/>
        <v xml:space="preserve"> </v>
      </c>
      <c r="AC213" t="str">
        <f t="shared" si="71"/>
        <v xml:space="preserve"> </v>
      </c>
      <c r="AD213" t="str">
        <f t="shared" si="72"/>
        <v xml:space="preserve"> </v>
      </c>
      <c r="AE213" s="14" t="str">
        <f t="shared" si="73"/>
        <v xml:space="preserve"> </v>
      </c>
      <c r="AF213" t="str">
        <f t="shared" si="74"/>
        <v xml:space="preserve"> </v>
      </c>
      <c r="AG213" t="str">
        <f t="shared" si="75"/>
        <v xml:space="preserve"> </v>
      </c>
      <c r="AH213" s="14" t="str">
        <f t="shared" si="76"/>
        <v xml:space="preserve"> </v>
      </c>
      <c r="AI213" s="11" t="str">
        <f t="shared" si="77"/>
        <v xml:space="preserve"> </v>
      </c>
      <c r="AJ213" s="17" t="str">
        <f t="shared" si="78"/>
        <v xml:space="preserve"> </v>
      </c>
      <c r="AL213" t="s">
        <v>237</v>
      </c>
      <c r="AM213" t="s">
        <v>92</v>
      </c>
      <c r="AN213" s="12" t="s">
        <v>61</v>
      </c>
      <c r="AO213" s="12" t="s">
        <v>62</v>
      </c>
      <c r="AP213" s="12" t="s">
        <v>63</v>
      </c>
      <c r="AQ213" t="s">
        <v>58</v>
      </c>
      <c r="AR213" s="12">
        <v>0.4</v>
      </c>
      <c r="AS213">
        <v>17</v>
      </c>
      <c r="AT213" s="13">
        <v>10</v>
      </c>
      <c r="AU213" s="12">
        <v>10</v>
      </c>
      <c r="AV213" s="13">
        <v>43</v>
      </c>
      <c r="AW213" s="14"/>
      <c r="AX213" s="14"/>
      <c r="AY213" s="14"/>
      <c r="AZ213" s="14"/>
    </row>
    <row r="214" spans="1:52" x14ac:dyDescent="0.2">
      <c r="A214" s="9"/>
      <c r="B214" s="9"/>
      <c r="C214" s="9"/>
      <c r="D214" s="9"/>
      <c r="E214" s="10"/>
      <c r="F214" s="10"/>
      <c r="G214" s="10"/>
      <c r="I214" s="10"/>
      <c r="K214" s="10"/>
      <c r="M214" s="10"/>
      <c r="N214" s="10"/>
      <c r="O214" s="10"/>
      <c r="V214" t="str">
        <f t="shared" si="64"/>
        <v xml:space="preserve"> </v>
      </c>
      <c r="W214" s="14" t="str">
        <f t="shared" si="65"/>
        <v xml:space="preserve"> </v>
      </c>
      <c r="X214" t="str">
        <f t="shared" si="66"/>
        <v xml:space="preserve"> </v>
      </c>
      <c r="Y214" t="str">
        <f t="shared" si="67"/>
        <v xml:space="preserve"> </v>
      </c>
      <c r="Z214" s="14" t="str">
        <f t="shared" si="68"/>
        <v xml:space="preserve"> </v>
      </c>
      <c r="AA214" s="14" t="str">
        <f t="shared" si="69"/>
        <v xml:space="preserve"> </v>
      </c>
      <c r="AB214" s="14" t="str">
        <f t="shared" si="70"/>
        <v xml:space="preserve"> </v>
      </c>
      <c r="AC214" t="str">
        <f t="shared" si="71"/>
        <v xml:space="preserve"> </v>
      </c>
      <c r="AD214" t="str">
        <f t="shared" si="72"/>
        <v xml:space="preserve"> </v>
      </c>
      <c r="AE214" s="14" t="str">
        <f t="shared" si="73"/>
        <v xml:space="preserve"> </v>
      </c>
      <c r="AF214" t="str">
        <f t="shared" si="74"/>
        <v xml:space="preserve"> </v>
      </c>
      <c r="AG214" t="str">
        <f t="shared" si="75"/>
        <v xml:space="preserve"> </v>
      </c>
      <c r="AH214" s="14" t="str">
        <f t="shared" si="76"/>
        <v xml:space="preserve"> </v>
      </c>
      <c r="AI214" s="11" t="str">
        <f t="shared" si="77"/>
        <v xml:space="preserve"> </v>
      </c>
      <c r="AJ214" s="17" t="str">
        <f t="shared" si="78"/>
        <v xml:space="preserve"> </v>
      </c>
      <c r="AL214" t="s">
        <v>61</v>
      </c>
      <c r="AM214" s="12" t="s">
        <v>61</v>
      </c>
      <c r="AN214" s="12" t="s">
        <v>7</v>
      </c>
      <c r="AO214" s="12" t="s">
        <v>223</v>
      </c>
      <c r="AP214" s="12"/>
      <c r="AQ214" t="s">
        <v>64</v>
      </c>
      <c r="AR214" s="12">
        <v>0.9</v>
      </c>
      <c r="AS214">
        <v>0.5</v>
      </c>
      <c r="AT214" s="13">
        <v>1</v>
      </c>
      <c r="AU214" s="12">
        <v>3</v>
      </c>
      <c r="AV214" s="13">
        <v>20</v>
      </c>
      <c r="AW214" s="14"/>
      <c r="AX214" s="14"/>
      <c r="AY214" s="14"/>
      <c r="AZ214" s="14"/>
    </row>
    <row r="215" spans="1:52" x14ac:dyDescent="0.2">
      <c r="A215" s="9"/>
      <c r="B215" s="9"/>
      <c r="C215" s="9"/>
      <c r="D215" s="9"/>
      <c r="E215" s="10"/>
      <c r="F215" s="10"/>
      <c r="G215" s="10"/>
      <c r="I215" s="10"/>
      <c r="K215" s="10"/>
      <c r="M215" s="10"/>
      <c r="N215" s="10"/>
      <c r="O215" s="10"/>
      <c r="V215" t="str">
        <f t="shared" si="64"/>
        <v xml:space="preserve"> </v>
      </c>
      <c r="W215" s="14" t="str">
        <f t="shared" si="65"/>
        <v xml:space="preserve"> </v>
      </c>
      <c r="X215" t="str">
        <f t="shared" si="66"/>
        <v xml:space="preserve"> </v>
      </c>
      <c r="Y215" t="str">
        <f t="shared" si="67"/>
        <v xml:space="preserve"> </v>
      </c>
      <c r="Z215" s="14" t="str">
        <f t="shared" si="68"/>
        <v xml:space="preserve"> </v>
      </c>
      <c r="AA215" s="14" t="str">
        <f t="shared" si="69"/>
        <v xml:space="preserve"> </v>
      </c>
      <c r="AB215" s="14" t="str">
        <f t="shared" si="70"/>
        <v xml:space="preserve"> </v>
      </c>
      <c r="AC215" t="str">
        <f t="shared" si="71"/>
        <v xml:space="preserve"> </v>
      </c>
      <c r="AD215" t="str">
        <f t="shared" si="72"/>
        <v xml:space="preserve"> </v>
      </c>
      <c r="AE215" s="14" t="str">
        <f t="shared" si="73"/>
        <v xml:space="preserve"> </v>
      </c>
      <c r="AF215" t="str">
        <f t="shared" si="74"/>
        <v xml:space="preserve"> </v>
      </c>
      <c r="AG215" t="str">
        <f t="shared" si="75"/>
        <v xml:space="preserve"> </v>
      </c>
      <c r="AH215" s="14" t="str">
        <f t="shared" si="76"/>
        <v xml:space="preserve"> </v>
      </c>
      <c r="AI215" s="11" t="str">
        <f t="shared" si="77"/>
        <v xml:space="preserve"> </v>
      </c>
      <c r="AJ215" s="17" t="str">
        <f t="shared" si="78"/>
        <v xml:space="preserve"> </v>
      </c>
      <c r="AL215" t="s">
        <v>224</v>
      </c>
      <c r="AM215" t="s">
        <v>225</v>
      </c>
      <c r="AN215" t="s">
        <v>74</v>
      </c>
      <c r="AO215" t="s">
        <v>75</v>
      </c>
      <c r="AP215" t="s">
        <v>74</v>
      </c>
      <c r="AR215" s="12" t="s">
        <v>68</v>
      </c>
      <c r="AS215" s="12" t="s">
        <v>92</v>
      </c>
      <c r="AT215" s="12" t="s">
        <v>7</v>
      </c>
      <c r="AU215" s="12" t="s">
        <v>69</v>
      </c>
      <c r="AV215" s="12" t="s">
        <v>8</v>
      </c>
      <c r="AW215" s="22" t="s">
        <v>70</v>
      </c>
      <c r="AX215" s="14"/>
      <c r="AY215" s="14" t="s">
        <v>226</v>
      </c>
      <c r="AZ215" s="14" t="s">
        <v>227</v>
      </c>
    </row>
    <row r="216" spans="1:52" x14ac:dyDescent="0.2">
      <c r="A216" s="9"/>
      <c r="B216" s="9"/>
      <c r="C216" s="9"/>
      <c r="D216" s="9"/>
      <c r="E216" s="10"/>
      <c r="F216" s="10"/>
      <c r="G216" s="10"/>
      <c r="I216" s="10"/>
      <c r="K216" s="10"/>
      <c r="M216" s="10"/>
      <c r="N216" s="10"/>
      <c r="O216" s="10"/>
      <c r="V216" t="str">
        <f t="shared" si="64"/>
        <v xml:space="preserve"> </v>
      </c>
      <c r="W216" s="14" t="str">
        <f t="shared" si="65"/>
        <v xml:space="preserve"> </v>
      </c>
      <c r="X216" t="str">
        <f t="shared" si="66"/>
        <v xml:space="preserve"> </v>
      </c>
      <c r="Y216" t="str">
        <f t="shared" si="67"/>
        <v xml:space="preserve"> </v>
      </c>
      <c r="Z216" s="14" t="str">
        <f t="shared" si="68"/>
        <v xml:space="preserve"> </v>
      </c>
      <c r="AA216" s="14" t="str">
        <f t="shared" si="69"/>
        <v xml:space="preserve"> </v>
      </c>
      <c r="AB216" s="14" t="str">
        <f t="shared" si="70"/>
        <v xml:space="preserve"> </v>
      </c>
      <c r="AC216" t="str">
        <f t="shared" si="71"/>
        <v xml:space="preserve"> </v>
      </c>
      <c r="AD216" t="str">
        <f t="shared" si="72"/>
        <v xml:space="preserve"> </v>
      </c>
      <c r="AE216" s="14" t="str">
        <f t="shared" si="73"/>
        <v xml:space="preserve"> </v>
      </c>
      <c r="AF216" t="str">
        <f t="shared" si="74"/>
        <v xml:space="preserve"> </v>
      </c>
      <c r="AG216" t="str">
        <f t="shared" si="75"/>
        <v xml:space="preserve"> </v>
      </c>
      <c r="AH216" s="14" t="str">
        <f t="shared" si="76"/>
        <v xml:space="preserve"> </v>
      </c>
      <c r="AI216" s="11" t="str">
        <f t="shared" si="77"/>
        <v xml:space="preserve"> </v>
      </c>
      <c r="AJ216" s="17" t="str">
        <f t="shared" si="78"/>
        <v xml:space="preserve"> </v>
      </c>
      <c r="AL216" t="str">
        <f>AA88</f>
        <v xml:space="preserve"> </v>
      </c>
      <c r="AM216" t="str">
        <f>AB88</f>
        <v xml:space="preserve"> </v>
      </c>
      <c r="AN216" t="str">
        <f>AE88</f>
        <v xml:space="preserve"> </v>
      </c>
      <c r="AO216" t="str">
        <f>AH88</f>
        <v xml:space="preserve"> </v>
      </c>
      <c r="AP216" s="11" t="str">
        <f>AJ88</f>
        <v xml:space="preserve"> </v>
      </c>
      <c r="AR216" s="12" t="s">
        <v>77</v>
      </c>
      <c r="AS216" s="12" t="s">
        <v>77</v>
      </c>
      <c r="AT216" s="12" t="s">
        <v>77</v>
      </c>
      <c r="AU216" s="12" t="s">
        <v>77</v>
      </c>
      <c r="AV216" s="12" t="s">
        <v>77</v>
      </c>
      <c r="AW216" s="22" t="s">
        <v>78</v>
      </c>
      <c r="AX216" s="14"/>
      <c r="AY216" s="14"/>
      <c r="AZ216" s="14"/>
    </row>
    <row r="217" spans="1:52" x14ac:dyDescent="0.2">
      <c r="A217" s="9"/>
      <c r="B217" s="9"/>
      <c r="C217" s="9"/>
      <c r="D217" s="9"/>
      <c r="E217" s="10"/>
      <c r="F217" s="10"/>
      <c r="G217" s="10"/>
      <c r="I217" s="10"/>
      <c r="K217" s="10"/>
      <c r="M217" s="10"/>
      <c r="N217" s="10"/>
      <c r="O217" s="10"/>
      <c r="V217" t="str">
        <f t="shared" si="64"/>
        <v xml:space="preserve"> </v>
      </c>
      <c r="W217" s="14" t="str">
        <f t="shared" si="65"/>
        <v xml:space="preserve"> </v>
      </c>
      <c r="X217" t="str">
        <f t="shared" si="66"/>
        <v xml:space="preserve"> </v>
      </c>
      <c r="Y217" t="str">
        <f t="shared" si="67"/>
        <v xml:space="preserve"> </v>
      </c>
      <c r="Z217" s="14" t="str">
        <f t="shared" si="68"/>
        <v xml:space="preserve"> </v>
      </c>
      <c r="AA217" s="14" t="str">
        <f t="shared" si="69"/>
        <v xml:space="preserve"> </v>
      </c>
      <c r="AB217" s="14" t="str">
        <f t="shared" si="70"/>
        <v xml:space="preserve"> </v>
      </c>
      <c r="AC217" t="str">
        <f t="shared" si="71"/>
        <v xml:space="preserve"> </v>
      </c>
      <c r="AD217" t="str">
        <f t="shared" si="72"/>
        <v xml:space="preserve"> </v>
      </c>
      <c r="AE217" s="14" t="str">
        <f t="shared" si="73"/>
        <v xml:space="preserve"> </v>
      </c>
      <c r="AF217" t="str">
        <f t="shared" si="74"/>
        <v xml:space="preserve"> </v>
      </c>
      <c r="AG217" t="str">
        <f t="shared" si="75"/>
        <v xml:space="preserve"> </v>
      </c>
      <c r="AH217" s="14" t="str">
        <f t="shared" si="76"/>
        <v xml:space="preserve"> </v>
      </c>
      <c r="AI217" s="11" t="str">
        <f t="shared" si="77"/>
        <v xml:space="preserve"> </v>
      </c>
      <c r="AJ217" s="17" t="str">
        <f t="shared" si="78"/>
        <v xml:space="preserve"> </v>
      </c>
      <c r="AR217" s="12" t="e">
        <f>((LN(AL216)-LN(0.4))/(LN(0.9)-LN(0.4))*100)</f>
        <v>#VALUE!</v>
      </c>
      <c r="AS217" s="12" t="e">
        <f>((LN(AM216)-LN(17))/(LN(0.5)-LN(17))*100)</f>
        <v>#VALUE!</v>
      </c>
      <c r="AT217" s="12" t="e">
        <f>((LN(AN216)-LN(10))/(LN(1)-LN(10))*100)</f>
        <v>#VALUE!</v>
      </c>
      <c r="AU217" s="12" t="e">
        <f>((LN(AO216)-LN(10))/(LN(3)-LN(10))*100)</f>
        <v>#VALUE!</v>
      </c>
      <c r="AV217" s="12" t="e">
        <f>((LN(AP216)-LN(43))/(LN(20)-LN(43))*100)</f>
        <v>#VALUE!</v>
      </c>
      <c r="AW217" s="14"/>
      <c r="AX217" s="14"/>
      <c r="AY217" s="14"/>
      <c r="AZ217" s="14"/>
    </row>
    <row r="218" spans="1:52" x14ac:dyDescent="0.2">
      <c r="A218" s="9"/>
      <c r="B218" s="9"/>
      <c r="C218" s="9"/>
      <c r="D218" s="9"/>
      <c r="E218" s="10"/>
      <c r="F218" s="10"/>
      <c r="G218" s="10"/>
      <c r="I218" s="10"/>
      <c r="K218" s="10"/>
      <c r="M218" s="10"/>
      <c r="N218" s="10"/>
      <c r="O218" s="10"/>
      <c r="V218" t="str">
        <f t="shared" si="64"/>
        <v xml:space="preserve"> </v>
      </c>
      <c r="W218" s="14" t="str">
        <f t="shared" si="65"/>
        <v xml:space="preserve"> </v>
      </c>
      <c r="X218" t="str">
        <f t="shared" si="66"/>
        <v xml:space="preserve"> </v>
      </c>
      <c r="Y218" t="str">
        <f t="shared" si="67"/>
        <v xml:space="preserve"> </v>
      </c>
      <c r="Z218" s="14" t="str">
        <f t="shared" si="68"/>
        <v xml:space="preserve"> </v>
      </c>
      <c r="AA218" s="14" t="str">
        <f t="shared" si="69"/>
        <v xml:space="preserve"> </v>
      </c>
      <c r="AB218" s="14" t="str">
        <f t="shared" si="70"/>
        <v xml:space="preserve"> </v>
      </c>
      <c r="AC218" t="str">
        <f t="shared" si="71"/>
        <v xml:space="preserve"> </v>
      </c>
      <c r="AD218" t="str">
        <f t="shared" si="72"/>
        <v xml:space="preserve"> </v>
      </c>
      <c r="AE218" s="14" t="str">
        <f t="shared" si="73"/>
        <v xml:space="preserve"> </v>
      </c>
      <c r="AF218" t="str">
        <f t="shared" si="74"/>
        <v xml:space="preserve"> </v>
      </c>
      <c r="AG218" t="str">
        <f t="shared" si="75"/>
        <v xml:space="preserve"> </v>
      </c>
      <c r="AH218" s="14" t="str">
        <f t="shared" si="76"/>
        <v xml:space="preserve"> </v>
      </c>
      <c r="AI218" s="11" t="str">
        <f t="shared" si="77"/>
        <v xml:space="preserve"> </v>
      </c>
      <c r="AJ218" s="17" t="str">
        <f t="shared" si="78"/>
        <v xml:space="preserve"> </v>
      </c>
      <c r="AO218" t="s">
        <v>228</v>
      </c>
      <c r="AR218" t="e">
        <f>IF(AR217&gt;100, 100, IF(AR217&lt;0, 0, AR217))</f>
        <v>#VALUE!</v>
      </c>
      <c r="AS218" t="e">
        <f t="shared" ref="AS218:AV218" si="79">IF(AS217&gt;100, 100, IF(AS217&lt;0, 0, AS217))</f>
        <v>#VALUE!</v>
      </c>
      <c r="AT218" t="e">
        <f t="shared" si="79"/>
        <v>#VALUE!</v>
      </c>
      <c r="AU218" t="e">
        <f t="shared" si="79"/>
        <v>#VALUE!</v>
      </c>
      <c r="AV218" t="e">
        <f t="shared" si="79"/>
        <v>#VALUE!</v>
      </c>
      <c r="AW218" s="22" t="e">
        <f>AVERAGE(AR218:AV218)</f>
        <v>#VALUE!</v>
      </c>
      <c r="AX218" s="14"/>
      <c r="AY218" s="14" t="e">
        <f>IF(AW218&lt;35, "Poor", IF(AW218&lt;65, "Fair", IF(AW218&gt;65, "Excellent")))</f>
        <v>#VALUE!</v>
      </c>
      <c r="AZ218" s="14" t="e">
        <f>IF(AY218="Excellent", "Acceptable; Ongoing Protection is Required", "Unacceptable; Immediate Restoration is Required")</f>
        <v>#VALUE!</v>
      </c>
    </row>
    <row r="219" spans="1:52" x14ac:dyDescent="0.2">
      <c r="A219" s="9"/>
      <c r="B219" s="9"/>
      <c r="C219" s="9"/>
      <c r="D219" s="9"/>
      <c r="E219" s="10"/>
      <c r="F219" s="10"/>
      <c r="G219" s="10"/>
      <c r="I219" s="10"/>
      <c r="K219" s="10"/>
      <c r="M219" s="10"/>
      <c r="N219" s="10"/>
      <c r="O219" s="10"/>
      <c r="V219" t="str">
        <f t="shared" si="64"/>
        <v xml:space="preserve"> </v>
      </c>
      <c r="W219" s="14" t="str">
        <f t="shared" si="65"/>
        <v xml:space="preserve"> </v>
      </c>
      <c r="X219" t="str">
        <f t="shared" si="66"/>
        <v xml:space="preserve"> </v>
      </c>
      <c r="Y219" t="str">
        <f t="shared" si="67"/>
        <v xml:space="preserve"> </v>
      </c>
      <c r="Z219" s="14" t="str">
        <f t="shared" si="68"/>
        <v xml:space="preserve"> </v>
      </c>
      <c r="AA219" s="14" t="str">
        <f t="shared" si="69"/>
        <v xml:space="preserve"> </v>
      </c>
      <c r="AB219" s="14" t="str">
        <f t="shared" si="70"/>
        <v xml:space="preserve"> </v>
      </c>
      <c r="AC219" t="str">
        <f t="shared" si="71"/>
        <v xml:space="preserve"> </v>
      </c>
      <c r="AD219" t="str">
        <f t="shared" si="72"/>
        <v xml:space="preserve"> </v>
      </c>
      <c r="AE219" s="14" t="str">
        <f t="shared" si="73"/>
        <v xml:space="preserve"> </v>
      </c>
      <c r="AF219" t="str">
        <f t="shared" si="74"/>
        <v xml:space="preserve"> </v>
      </c>
      <c r="AG219" t="str">
        <f t="shared" si="75"/>
        <v xml:space="preserve"> </v>
      </c>
      <c r="AH219" s="14" t="str">
        <f t="shared" si="76"/>
        <v xml:space="preserve"> </v>
      </c>
      <c r="AI219" s="11" t="str">
        <f t="shared" si="77"/>
        <v xml:space="preserve"> </v>
      </c>
      <c r="AJ219" s="17" t="str">
        <f t="shared" si="78"/>
        <v xml:space="preserve"> </v>
      </c>
      <c r="AW219" s="14"/>
      <c r="AX219" s="14"/>
      <c r="AY219" s="14"/>
      <c r="AZ219" s="14"/>
    </row>
    <row r="220" spans="1:52" x14ac:dyDescent="0.2">
      <c r="A220" s="9"/>
      <c r="B220" s="9"/>
      <c r="C220" s="9"/>
      <c r="D220" s="9"/>
      <c r="E220" s="10"/>
      <c r="F220" s="10"/>
      <c r="G220" s="10"/>
      <c r="I220" s="10"/>
      <c r="K220" s="10"/>
      <c r="M220" s="10"/>
      <c r="N220" s="10"/>
      <c r="O220" s="10"/>
      <c r="V220" t="str">
        <f t="shared" si="64"/>
        <v xml:space="preserve"> </v>
      </c>
      <c r="W220" s="14" t="str">
        <f t="shared" si="65"/>
        <v xml:space="preserve"> </v>
      </c>
      <c r="X220" t="str">
        <f t="shared" si="66"/>
        <v xml:space="preserve"> </v>
      </c>
      <c r="Y220" t="str">
        <f t="shared" si="67"/>
        <v xml:space="preserve"> </v>
      </c>
      <c r="Z220" s="14" t="str">
        <f t="shared" si="68"/>
        <v xml:space="preserve"> </v>
      </c>
      <c r="AA220" s="14" t="str">
        <f t="shared" si="69"/>
        <v xml:space="preserve"> </v>
      </c>
      <c r="AB220" s="14" t="str">
        <f t="shared" si="70"/>
        <v xml:space="preserve"> </v>
      </c>
      <c r="AC220" t="str">
        <f t="shared" si="71"/>
        <v xml:space="preserve"> </v>
      </c>
      <c r="AD220" t="str">
        <f t="shared" si="72"/>
        <v xml:space="preserve"> </v>
      </c>
      <c r="AE220" s="14" t="str">
        <f t="shared" si="73"/>
        <v xml:space="preserve"> </v>
      </c>
      <c r="AF220" t="str">
        <f t="shared" si="74"/>
        <v xml:space="preserve"> </v>
      </c>
      <c r="AG220" t="str">
        <f t="shared" si="75"/>
        <v xml:space="preserve"> </v>
      </c>
      <c r="AH220" s="14" t="str">
        <f t="shared" si="76"/>
        <v xml:space="preserve"> </v>
      </c>
      <c r="AI220" s="11" t="str">
        <f t="shared" si="77"/>
        <v xml:space="preserve"> </v>
      </c>
      <c r="AJ220" s="17" t="str">
        <f t="shared" si="78"/>
        <v xml:space="preserve"> </v>
      </c>
      <c r="AW220" s="14"/>
      <c r="AX220" s="14"/>
      <c r="AY220" s="14"/>
      <c r="AZ220" s="14"/>
    </row>
    <row r="221" spans="1:52" x14ac:dyDescent="0.2">
      <c r="A221" s="9"/>
      <c r="B221" s="9"/>
      <c r="C221" s="9"/>
      <c r="D221" s="9"/>
      <c r="E221" s="10"/>
      <c r="F221" s="10"/>
      <c r="G221" s="10"/>
      <c r="I221" s="10"/>
      <c r="K221" s="10"/>
      <c r="M221" s="10"/>
      <c r="N221" s="10"/>
      <c r="O221" s="10"/>
      <c r="V221" t="str">
        <f t="shared" si="64"/>
        <v xml:space="preserve"> </v>
      </c>
      <c r="W221" s="14" t="str">
        <f t="shared" si="65"/>
        <v xml:space="preserve"> </v>
      </c>
      <c r="X221" t="str">
        <f t="shared" si="66"/>
        <v xml:space="preserve"> </v>
      </c>
      <c r="Y221" t="str">
        <f t="shared" si="67"/>
        <v xml:space="preserve"> </v>
      </c>
      <c r="Z221" s="14" t="str">
        <f t="shared" si="68"/>
        <v xml:space="preserve"> </v>
      </c>
      <c r="AA221" s="14" t="str">
        <f t="shared" si="69"/>
        <v xml:space="preserve"> </v>
      </c>
      <c r="AB221" s="14" t="str">
        <f t="shared" si="70"/>
        <v xml:space="preserve"> </v>
      </c>
      <c r="AC221" t="str">
        <f t="shared" si="71"/>
        <v xml:space="preserve"> </v>
      </c>
      <c r="AD221" t="str">
        <f t="shared" si="72"/>
        <v xml:space="preserve"> </v>
      </c>
      <c r="AE221" s="14" t="str">
        <f t="shared" si="73"/>
        <v xml:space="preserve"> </v>
      </c>
      <c r="AF221" t="str">
        <f t="shared" si="74"/>
        <v xml:space="preserve"> </v>
      </c>
      <c r="AG221" t="str">
        <f t="shared" si="75"/>
        <v xml:space="preserve"> </v>
      </c>
      <c r="AH221" s="14" t="str">
        <f t="shared" si="76"/>
        <v xml:space="preserve"> </v>
      </c>
      <c r="AI221" s="11" t="str">
        <f t="shared" si="77"/>
        <v xml:space="preserve"> </v>
      </c>
      <c r="AJ221" s="17" t="str">
        <f t="shared" si="78"/>
        <v xml:space="preserve"> </v>
      </c>
      <c r="AW221" s="14"/>
      <c r="AX221" s="14"/>
      <c r="AY221" s="14"/>
      <c r="AZ221" s="14"/>
    </row>
    <row r="222" spans="1:52" x14ac:dyDescent="0.2">
      <c r="A222" s="9"/>
      <c r="B222" s="9"/>
      <c r="C222" s="9"/>
      <c r="D222" s="9"/>
      <c r="E222" s="10"/>
      <c r="F222" s="10"/>
      <c r="G222" s="10"/>
      <c r="I222" s="10"/>
      <c r="K222" s="10"/>
      <c r="M222" s="10"/>
      <c r="N222" s="10"/>
      <c r="O222" s="10"/>
      <c r="V222" t="str">
        <f t="shared" si="64"/>
        <v xml:space="preserve"> </v>
      </c>
      <c r="W222" s="14" t="str">
        <f t="shared" si="65"/>
        <v xml:space="preserve"> </v>
      </c>
      <c r="X222" t="str">
        <f t="shared" si="66"/>
        <v xml:space="preserve"> </v>
      </c>
      <c r="Y222" t="str">
        <f t="shared" si="67"/>
        <v xml:space="preserve"> </v>
      </c>
      <c r="Z222" s="14" t="str">
        <f t="shared" si="68"/>
        <v xml:space="preserve"> </v>
      </c>
      <c r="AA222" s="14" t="str">
        <f t="shared" si="69"/>
        <v xml:space="preserve"> </v>
      </c>
      <c r="AB222" s="14" t="str">
        <f t="shared" si="70"/>
        <v xml:space="preserve"> </v>
      </c>
      <c r="AC222" t="str">
        <f t="shared" si="71"/>
        <v xml:space="preserve"> </v>
      </c>
      <c r="AD222" t="str">
        <f t="shared" si="72"/>
        <v xml:space="preserve"> </v>
      </c>
      <c r="AE222" s="14" t="str">
        <f t="shared" si="73"/>
        <v xml:space="preserve"> </v>
      </c>
      <c r="AF222" t="str">
        <f t="shared" si="74"/>
        <v xml:space="preserve"> </v>
      </c>
      <c r="AG222" t="str">
        <f t="shared" si="75"/>
        <v xml:space="preserve"> </v>
      </c>
      <c r="AH222" s="14" t="str">
        <f t="shared" si="76"/>
        <v xml:space="preserve"> </v>
      </c>
      <c r="AI222" s="11" t="str">
        <f t="shared" si="77"/>
        <v xml:space="preserve"> </v>
      </c>
      <c r="AJ222" s="17" t="str">
        <f t="shared" si="78"/>
        <v xml:space="preserve"> </v>
      </c>
      <c r="AW222" s="14"/>
      <c r="AX222" s="14"/>
      <c r="AY222" s="14"/>
      <c r="AZ222" s="14"/>
    </row>
    <row r="223" spans="1:52" x14ac:dyDescent="0.2">
      <c r="A223" s="9"/>
      <c r="B223" s="9"/>
      <c r="C223" s="9"/>
      <c r="D223" s="9"/>
      <c r="E223" s="10"/>
      <c r="F223" s="10"/>
      <c r="G223" s="10"/>
      <c r="I223" s="10"/>
      <c r="K223" s="10"/>
      <c r="M223" s="10"/>
      <c r="N223" s="10"/>
      <c r="O223" s="10"/>
      <c r="V223" t="str">
        <f t="shared" si="64"/>
        <v xml:space="preserve"> </v>
      </c>
      <c r="W223" s="14" t="str">
        <f t="shared" si="65"/>
        <v xml:space="preserve"> </v>
      </c>
      <c r="X223" t="str">
        <f t="shared" si="66"/>
        <v xml:space="preserve"> </v>
      </c>
      <c r="Y223" t="str">
        <f t="shared" si="67"/>
        <v xml:space="preserve"> </v>
      </c>
      <c r="Z223" s="14" t="str">
        <f t="shared" si="68"/>
        <v xml:space="preserve"> </v>
      </c>
      <c r="AA223" s="14" t="str">
        <f t="shared" si="69"/>
        <v xml:space="preserve"> </v>
      </c>
      <c r="AB223" s="14" t="str">
        <f t="shared" si="70"/>
        <v xml:space="preserve"> </v>
      </c>
      <c r="AC223" t="str">
        <f t="shared" si="71"/>
        <v xml:space="preserve"> </v>
      </c>
      <c r="AD223" t="str">
        <f t="shared" si="72"/>
        <v xml:space="preserve"> </v>
      </c>
      <c r="AE223" s="14" t="str">
        <f t="shared" si="73"/>
        <v xml:space="preserve"> </v>
      </c>
      <c r="AF223" t="str">
        <f t="shared" si="74"/>
        <v xml:space="preserve"> </v>
      </c>
      <c r="AG223" t="str">
        <f t="shared" si="75"/>
        <v xml:space="preserve"> </v>
      </c>
      <c r="AH223" s="14" t="str">
        <f t="shared" si="76"/>
        <v xml:space="preserve"> </v>
      </c>
      <c r="AI223" s="11" t="str">
        <f t="shared" si="77"/>
        <v xml:space="preserve"> </v>
      </c>
      <c r="AJ223" s="17" t="str">
        <f t="shared" si="78"/>
        <v xml:space="preserve"> </v>
      </c>
      <c r="AW223" s="14"/>
      <c r="AX223" s="14"/>
      <c r="AY223" s="14"/>
      <c r="AZ223" s="14"/>
    </row>
    <row r="224" spans="1:52" x14ac:dyDescent="0.2">
      <c r="A224" s="9"/>
      <c r="B224" s="9"/>
      <c r="C224" s="9"/>
      <c r="D224" s="9"/>
      <c r="E224" s="10"/>
      <c r="F224" s="10"/>
      <c r="G224" s="10"/>
      <c r="I224" s="10"/>
      <c r="K224" s="10"/>
      <c r="M224" s="10"/>
      <c r="N224" s="10"/>
      <c r="O224" s="10"/>
      <c r="V224" t="str">
        <f t="shared" si="64"/>
        <v xml:space="preserve"> </v>
      </c>
      <c r="W224" s="14" t="str">
        <f t="shared" si="65"/>
        <v xml:space="preserve"> </v>
      </c>
      <c r="X224" t="str">
        <f t="shared" si="66"/>
        <v xml:space="preserve"> </v>
      </c>
      <c r="Y224" t="str">
        <f t="shared" si="67"/>
        <v xml:space="preserve"> </v>
      </c>
      <c r="Z224" s="14" t="str">
        <f t="shared" si="68"/>
        <v xml:space="preserve"> </v>
      </c>
      <c r="AA224" s="14" t="str">
        <f t="shared" si="69"/>
        <v xml:space="preserve"> </v>
      </c>
      <c r="AB224" s="14" t="str">
        <f t="shared" si="70"/>
        <v xml:space="preserve"> </v>
      </c>
      <c r="AC224" t="str">
        <f t="shared" si="71"/>
        <v xml:space="preserve"> </v>
      </c>
      <c r="AD224" t="str">
        <f t="shared" si="72"/>
        <v xml:space="preserve"> </v>
      </c>
      <c r="AE224" s="14" t="str">
        <f t="shared" si="73"/>
        <v xml:space="preserve"> </v>
      </c>
      <c r="AF224" t="str">
        <f t="shared" si="74"/>
        <v xml:space="preserve"> </v>
      </c>
      <c r="AG224" t="str">
        <f t="shared" si="75"/>
        <v xml:space="preserve"> </v>
      </c>
      <c r="AH224" s="14" t="str">
        <f t="shared" si="76"/>
        <v xml:space="preserve"> </v>
      </c>
      <c r="AI224" s="11" t="str">
        <f t="shared" si="77"/>
        <v xml:space="preserve"> </v>
      </c>
      <c r="AJ224" s="17" t="str">
        <f t="shared" si="78"/>
        <v xml:space="preserve"> </v>
      </c>
      <c r="AR224" s="14" t="s">
        <v>233</v>
      </c>
      <c r="AU224" s="14" t="s">
        <v>143</v>
      </c>
      <c r="AV224" s="14" t="s">
        <v>227</v>
      </c>
      <c r="AW224" s="14" t="s">
        <v>234</v>
      </c>
      <c r="AX224" s="14" t="s">
        <v>235</v>
      </c>
      <c r="AY224" s="14"/>
      <c r="AZ224" s="14"/>
    </row>
    <row r="225" spans="1:52" x14ac:dyDescent="0.2">
      <c r="A225" s="9"/>
      <c r="B225" s="9"/>
      <c r="C225" s="9"/>
      <c r="D225" s="9"/>
      <c r="E225" s="10"/>
      <c r="F225" s="10"/>
      <c r="G225" s="10"/>
      <c r="I225" s="10"/>
      <c r="K225" s="10"/>
      <c r="M225" s="10"/>
      <c r="N225" s="10"/>
      <c r="O225" s="10"/>
      <c r="V225" t="str">
        <f t="shared" si="64"/>
        <v xml:space="preserve"> </v>
      </c>
      <c r="W225" s="14" t="str">
        <f t="shared" si="65"/>
        <v xml:space="preserve"> </v>
      </c>
      <c r="X225" t="str">
        <f t="shared" si="66"/>
        <v xml:space="preserve"> </v>
      </c>
      <c r="Y225" t="str">
        <f t="shared" si="67"/>
        <v xml:space="preserve"> </v>
      </c>
      <c r="Z225" s="14" t="str">
        <f t="shared" si="68"/>
        <v xml:space="preserve"> </v>
      </c>
      <c r="AA225" s="14" t="str">
        <f t="shared" si="69"/>
        <v xml:space="preserve"> </v>
      </c>
      <c r="AB225" s="14" t="str">
        <f t="shared" si="70"/>
        <v xml:space="preserve"> </v>
      </c>
      <c r="AC225" t="str">
        <f t="shared" si="71"/>
        <v xml:space="preserve"> </v>
      </c>
      <c r="AD225" t="str">
        <f t="shared" si="72"/>
        <v xml:space="preserve"> </v>
      </c>
      <c r="AE225" s="14" t="str">
        <f t="shared" si="73"/>
        <v xml:space="preserve"> </v>
      </c>
      <c r="AF225" t="str">
        <f t="shared" si="74"/>
        <v xml:space="preserve"> </v>
      </c>
      <c r="AG225" t="str">
        <f t="shared" si="75"/>
        <v xml:space="preserve"> </v>
      </c>
      <c r="AH225" s="14" t="str">
        <f t="shared" si="76"/>
        <v xml:space="preserve"> </v>
      </c>
      <c r="AI225" s="11" t="str">
        <f t="shared" si="77"/>
        <v xml:space="preserve"> </v>
      </c>
      <c r="AJ225" s="17" t="str">
        <f t="shared" si="78"/>
        <v xml:space="preserve"> </v>
      </c>
      <c r="AS225" s="9">
        <f>B7</f>
        <v>0</v>
      </c>
      <c r="AT225" s="12" t="e">
        <f>AW14</f>
        <v>#DIV/0!</v>
      </c>
      <c r="AV225" t="e">
        <f>AZ14</f>
        <v>#DIV/0!</v>
      </c>
      <c r="AW225" s="14"/>
      <c r="AX225" s="14"/>
      <c r="AY225" s="14"/>
      <c r="AZ225" s="14"/>
    </row>
    <row r="226" spans="1:52" x14ac:dyDescent="0.2">
      <c r="A226" s="9"/>
      <c r="B226" s="9"/>
      <c r="C226" s="9"/>
      <c r="D226" s="9"/>
      <c r="E226" s="10"/>
      <c r="F226" s="10"/>
      <c r="G226" s="10"/>
      <c r="I226" s="10"/>
      <c r="K226" s="10"/>
      <c r="M226" s="10"/>
      <c r="N226" s="10"/>
      <c r="O226" s="10"/>
      <c r="V226" t="str">
        <f t="shared" si="64"/>
        <v xml:space="preserve"> </v>
      </c>
      <c r="W226" s="14" t="str">
        <f t="shared" si="65"/>
        <v xml:space="preserve"> </v>
      </c>
      <c r="X226" t="str">
        <f t="shared" si="66"/>
        <v xml:space="preserve"> </v>
      </c>
      <c r="Y226" t="str">
        <f t="shared" si="67"/>
        <v xml:space="preserve"> </v>
      </c>
      <c r="Z226" s="14" t="str">
        <f t="shared" si="68"/>
        <v xml:space="preserve"> </v>
      </c>
      <c r="AA226" s="14" t="str">
        <f t="shared" si="69"/>
        <v xml:space="preserve"> </v>
      </c>
      <c r="AB226" s="14" t="str">
        <f t="shared" si="70"/>
        <v xml:space="preserve"> </v>
      </c>
      <c r="AC226" t="str">
        <f t="shared" si="71"/>
        <v xml:space="preserve"> </v>
      </c>
      <c r="AD226" t="str">
        <f t="shared" si="72"/>
        <v xml:space="preserve"> </v>
      </c>
      <c r="AE226" s="14" t="str">
        <f t="shared" si="73"/>
        <v xml:space="preserve"> </v>
      </c>
      <c r="AF226" t="str">
        <f t="shared" si="74"/>
        <v xml:space="preserve"> </v>
      </c>
      <c r="AG226" t="str">
        <f t="shared" si="75"/>
        <v xml:space="preserve"> </v>
      </c>
      <c r="AH226" s="14" t="str">
        <f t="shared" si="76"/>
        <v xml:space="preserve"> </v>
      </c>
      <c r="AI226" s="11" t="str">
        <f t="shared" si="77"/>
        <v xml:space="preserve"> </v>
      </c>
      <c r="AJ226" s="17" t="str">
        <f t="shared" si="78"/>
        <v xml:space="preserve"> </v>
      </c>
      <c r="AS226" s="9">
        <f>B58</f>
        <v>0</v>
      </c>
      <c r="AT226" s="12" t="e">
        <f>AW65</f>
        <v>#DIV/0!</v>
      </c>
      <c r="AV226" t="e">
        <f>AZ65</f>
        <v>#DIV/0!</v>
      </c>
      <c r="AW226" s="14"/>
      <c r="AX226" s="14"/>
      <c r="AY226" s="14"/>
      <c r="AZ226" s="14"/>
    </row>
    <row r="227" spans="1:52" x14ac:dyDescent="0.2">
      <c r="A227" s="9"/>
      <c r="B227" s="9"/>
      <c r="C227" s="9"/>
      <c r="D227" s="9"/>
      <c r="E227" s="10"/>
      <c r="F227" s="10"/>
      <c r="G227" s="10"/>
      <c r="I227" s="10"/>
      <c r="K227" s="10"/>
      <c r="M227" s="10"/>
      <c r="N227" s="10"/>
      <c r="O227" s="10"/>
      <c r="V227" t="str">
        <f t="shared" si="64"/>
        <v xml:space="preserve"> </v>
      </c>
      <c r="W227" s="14" t="str">
        <f t="shared" si="65"/>
        <v xml:space="preserve"> </v>
      </c>
      <c r="X227" t="str">
        <f t="shared" si="66"/>
        <v xml:space="preserve"> </v>
      </c>
      <c r="Y227" t="str">
        <f t="shared" si="67"/>
        <v xml:space="preserve"> </v>
      </c>
      <c r="Z227" s="14" t="str">
        <f t="shared" si="68"/>
        <v xml:space="preserve"> </v>
      </c>
      <c r="AA227" s="14" t="str">
        <f t="shared" si="69"/>
        <v xml:space="preserve"> </v>
      </c>
      <c r="AB227" s="14" t="str">
        <f t="shared" si="70"/>
        <v xml:space="preserve"> </v>
      </c>
      <c r="AC227" t="str">
        <f t="shared" si="71"/>
        <v xml:space="preserve"> </v>
      </c>
      <c r="AD227" t="str">
        <f t="shared" si="72"/>
        <v xml:space="preserve"> </v>
      </c>
      <c r="AE227" s="14" t="str">
        <f t="shared" si="73"/>
        <v xml:space="preserve"> </v>
      </c>
      <c r="AF227" t="str">
        <f t="shared" si="74"/>
        <v xml:space="preserve"> </v>
      </c>
      <c r="AG227" t="str">
        <f t="shared" si="75"/>
        <v xml:space="preserve"> </v>
      </c>
      <c r="AH227" s="14" t="str">
        <f t="shared" si="76"/>
        <v xml:space="preserve"> </v>
      </c>
      <c r="AI227" s="11" t="str">
        <f t="shared" si="77"/>
        <v xml:space="preserve"> </v>
      </c>
      <c r="AJ227" s="17" t="str">
        <f t="shared" si="78"/>
        <v xml:space="preserve"> </v>
      </c>
      <c r="AS227" s="9">
        <f>B109</f>
        <v>0</v>
      </c>
      <c r="AT227" s="12" t="e">
        <f>AW116</f>
        <v>#DIV/0!</v>
      </c>
      <c r="AV227" t="e">
        <f>AZ116</f>
        <v>#DIV/0!</v>
      </c>
      <c r="AW227" s="14"/>
      <c r="AX227" s="14"/>
      <c r="AY227" s="14"/>
      <c r="AZ227" s="14"/>
    </row>
    <row r="228" spans="1:52" x14ac:dyDescent="0.2">
      <c r="A228" s="9"/>
      <c r="B228" s="9"/>
      <c r="C228" s="9"/>
      <c r="D228" s="9"/>
      <c r="E228" s="10"/>
      <c r="F228" s="10"/>
      <c r="G228" s="10"/>
      <c r="I228" s="10"/>
      <c r="K228" s="10"/>
      <c r="M228" s="10"/>
      <c r="N228" s="10"/>
      <c r="O228" s="10"/>
      <c r="V228" t="str">
        <f t="shared" si="64"/>
        <v xml:space="preserve"> </v>
      </c>
      <c r="W228" s="14" t="str">
        <f t="shared" si="65"/>
        <v xml:space="preserve"> </v>
      </c>
      <c r="X228" t="str">
        <f t="shared" si="66"/>
        <v xml:space="preserve"> </v>
      </c>
      <c r="Y228" t="str">
        <f t="shared" si="67"/>
        <v xml:space="preserve"> </v>
      </c>
      <c r="Z228" s="14" t="str">
        <f t="shared" si="68"/>
        <v xml:space="preserve"> </v>
      </c>
      <c r="AA228" s="14" t="str">
        <f t="shared" si="69"/>
        <v xml:space="preserve"> </v>
      </c>
      <c r="AB228" s="14" t="str">
        <f t="shared" si="70"/>
        <v xml:space="preserve"> </v>
      </c>
      <c r="AC228" t="str">
        <f t="shared" si="71"/>
        <v xml:space="preserve"> </v>
      </c>
      <c r="AD228" t="str">
        <f t="shared" si="72"/>
        <v xml:space="preserve"> </v>
      </c>
      <c r="AE228" s="14" t="str">
        <f t="shared" si="73"/>
        <v xml:space="preserve"> </v>
      </c>
      <c r="AF228" t="str">
        <f t="shared" si="74"/>
        <v xml:space="preserve"> </v>
      </c>
      <c r="AG228" t="str">
        <f t="shared" si="75"/>
        <v xml:space="preserve"> </v>
      </c>
      <c r="AH228" s="14" t="str">
        <f t="shared" si="76"/>
        <v xml:space="preserve"> </v>
      </c>
      <c r="AI228" s="11" t="str">
        <f t="shared" si="77"/>
        <v xml:space="preserve"> </v>
      </c>
      <c r="AJ228" s="17" t="str">
        <f t="shared" si="78"/>
        <v xml:space="preserve"> </v>
      </c>
      <c r="AS228" s="9">
        <f>B160</f>
        <v>0</v>
      </c>
      <c r="AT228" s="12" t="e">
        <f>AW167</f>
        <v>#DIV/0!</v>
      </c>
      <c r="AV228" t="e">
        <f>AZ167</f>
        <v>#DIV/0!</v>
      </c>
      <c r="AW228" s="14"/>
      <c r="AX228" s="14"/>
      <c r="AY228" s="14"/>
      <c r="AZ228" s="14"/>
    </row>
    <row r="229" spans="1:52" x14ac:dyDescent="0.2">
      <c r="A229" s="9"/>
      <c r="B229" s="9"/>
      <c r="C229" s="9"/>
      <c r="D229" s="9"/>
      <c r="E229" s="10"/>
      <c r="F229" s="10"/>
      <c r="G229" s="10"/>
      <c r="I229" s="10"/>
      <c r="K229" s="10"/>
      <c r="M229" s="10"/>
      <c r="N229" s="10"/>
      <c r="O229" s="10"/>
      <c r="V229" t="str">
        <f t="shared" si="64"/>
        <v xml:space="preserve"> </v>
      </c>
      <c r="W229" s="14" t="str">
        <f t="shared" si="65"/>
        <v xml:space="preserve"> </v>
      </c>
      <c r="X229" t="str">
        <f t="shared" si="66"/>
        <v xml:space="preserve"> </v>
      </c>
      <c r="Y229" t="str">
        <f t="shared" si="67"/>
        <v xml:space="preserve"> </v>
      </c>
      <c r="Z229" s="14" t="str">
        <f t="shared" si="68"/>
        <v xml:space="preserve"> </v>
      </c>
      <c r="AA229" s="14" t="str">
        <f t="shared" si="69"/>
        <v xml:space="preserve"> </v>
      </c>
      <c r="AB229" s="14" t="str">
        <f t="shared" si="70"/>
        <v xml:space="preserve"> </v>
      </c>
      <c r="AC229" t="str">
        <f t="shared" si="71"/>
        <v xml:space="preserve"> </v>
      </c>
      <c r="AD229" t="str">
        <f t="shared" si="72"/>
        <v xml:space="preserve"> </v>
      </c>
      <c r="AE229" s="14" t="str">
        <f t="shared" si="73"/>
        <v xml:space="preserve"> </v>
      </c>
      <c r="AF229" t="str">
        <f t="shared" si="74"/>
        <v xml:space="preserve"> </v>
      </c>
      <c r="AG229" t="str">
        <f t="shared" si="75"/>
        <v xml:space="preserve"> </v>
      </c>
      <c r="AH229" s="14" t="str">
        <f t="shared" si="76"/>
        <v xml:space="preserve"> </v>
      </c>
      <c r="AI229" s="11" t="str">
        <f t="shared" si="77"/>
        <v xml:space="preserve"> </v>
      </c>
      <c r="AJ229" s="17" t="str">
        <f t="shared" si="78"/>
        <v xml:space="preserve"> </v>
      </c>
      <c r="AS229" s="9">
        <f>B211</f>
        <v>0</v>
      </c>
      <c r="AT229" s="12" t="e">
        <f>AW218</f>
        <v>#VALUE!</v>
      </c>
      <c r="AV229" t="e">
        <f>AZ218</f>
        <v>#VALUE!</v>
      </c>
      <c r="AW229" s="14"/>
      <c r="AX229" s="14"/>
      <c r="AY229" s="14"/>
      <c r="AZ229" s="14"/>
    </row>
    <row r="230" spans="1:52" x14ac:dyDescent="0.2">
      <c r="A230" s="9"/>
      <c r="B230" s="9"/>
      <c r="C230" s="9"/>
      <c r="D230" s="9"/>
      <c r="E230" s="10"/>
      <c r="F230" s="10"/>
      <c r="G230" s="10"/>
      <c r="I230" s="10"/>
      <c r="K230" s="10"/>
      <c r="M230" s="10"/>
      <c r="N230" s="10"/>
      <c r="O230" s="10"/>
      <c r="V230" t="str">
        <f t="shared" si="64"/>
        <v xml:space="preserve"> </v>
      </c>
      <c r="W230" s="14" t="str">
        <f t="shared" si="65"/>
        <v xml:space="preserve"> </v>
      </c>
      <c r="X230" t="str">
        <f t="shared" si="66"/>
        <v xml:space="preserve"> </v>
      </c>
      <c r="Y230" t="str">
        <f t="shared" si="67"/>
        <v xml:space="preserve"> </v>
      </c>
      <c r="Z230" s="14" t="str">
        <f t="shared" si="68"/>
        <v xml:space="preserve"> </v>
      </c>
      <c r="AA230" s="14" t="str">
        <f t="shared" si="69"/>
        <v xml:space="preserve"> </v>
      </c>
      <c r="AB230" s="14" t="str">
        <f t="shared" si="70"/>
        <v xml:space="preserve"> </v>
      </c>
      <c r="AC230" t="str">
        <f t="shared" si="71"/>
        <v xml:space="preserve"> </v>
      </c>
      <c r="AD230" t="str">
        <f t="shared" si="72"/>
        <v xml:space="preserve"> </v>
      </c>
      <c r="AE230" s="14" t="str">
        <f t="shared" si="73"/>
        <v xml:space="preserve"> </v>
      </c>
      <c r="AF230" t="str">
        <f t="shared" si="74"/>
        <v xml:space="preserve"> </v>
      </c>
      <c r="AG230" t="str">
        <f t="shared" si="75"/>
        <v xml:space="preserve"> </v>
      </c>
      <c r="AH230" s="14" t="str">
        <f t="shared" si="76"/>
        <v xml:space="preserve"> </v>
      </c>
      <c r="AI230" s="11" t="str">
        <f t="shared" si="77"/>
        <v xml:space="preserve"> </v>
      </c>
      <c r="AJ230" s="17" t="str">
        <f t="shared" si="78"/>
        <v xml:space="preserve"> </v>
      </c>
      <c r="AR230" s="23" t="s">
        <v>236</v>
      </c>
      <c r="AS230" s="23"/>
      <c r="AT230" s="24" t="e">
        <f>_xlfn.AGGREGATE(1, 6, AT225:AT229)</f>
        <v>#DIV/0!</v>
      </c>
      <c r="AU230" s="23" t="str">
        <f>IF(AS230&lt;35, "Poor", IF(AS230&lt;65, "Fair", IF(AS230&gt;65, "Excellent")))</f>
        <v>Poor</v>
      </c>
      <c r="AV230" s="23" t="str">
        <f>IF(AU230="Excellent", "Acceptable; Ongoing Protection is Required", "Unacceptable; Immediate Restoration is Required")</f>
        <v>Unacceptable; Immediate Restoration is Required</v>
      </c>
      <c r="AW230" s="23">
        <v>5</v>
      </c>
      <c r="AX230" s="23" t="str">
        <f>_xlfn.TEXTJOIN("-",,AS225,AS229)</f>
        <v>0-0</v>
      </c>
      <c r="AY230" s="14"/>
      <c r="AZ230" s="14"/>
    </row>
    <row r="231" spans="1:52" x14ac:dyDescent="0.2">
      <c r="A231" s="9"/>
      <c r="B231" s="9"/>
      <c r="C231" s="9"/>
      <c r="D231" s="9"/>
      <c r="E231" s="10"/>
      <c r="F231" s="10"/>
      <c r="G231" s="10"/>
      <c r="I231" s="10"/>
      <c r="K231" s="10"/>
      <c r="M231" s="10"/>
      <c r="N231" s="10"/>
      <c r="O231" s="10"/>
      <c r="V231" t="str">
        <f t="shared" si="64"/>
        <v xml:space="preserve"> </v>
      </c>
      <c r="W231" s="14" t="str">
        <f t="shared" si="65"/>
        <v xml:space="preserve"> </v>
      </c>
      <c r="X231" t="str">
        <f t="shared" si="66"/>
        <v xml:space="preserve"> </v>
      </c>
      <c r="Y231" t="str">
        <f t="shared" si="67"/>
        <v xml:space="preserve"> </v>
      </c>
      <c r="Z231" s="14" t="str">
        <f t="shared" si="68"/>
        <v xml:space="preserve"> </v>
      </c>
      <c r="AA231" s="14" t="str">
        <f t="shared" si="69"/>
        <v xml:space="preserve"> </v>
      </c>
      <c r="AB231" s="14" t="str">
        <f t="shared" si="70"/>
        <v xml:space="preserve"> </v>
      </c>
      <c r="AC231" t="str">
        <f t="shared" si="71"/>
        <v xml:space="preserve"> </v>
      </c>
      <c r="AD231" t="str">
        <f t="shared" si="72"/>
        <v xml:space="preserve"> </v>
      </c>
      <c r="AE231" s="14" t="str">
        <f t="shared" si="73"/>
        <v xml:space="preserve"> </v>
      </c>
      <c r="AF231" t="str">
        <f t="shared" si="74"/>
        <v xml:space="preserve"> </v>
      </c>
      <c r="AG231" t="str">
        <f t="shared" si="75"/>
        <v xml:space="preserve"> </v>
      </c>
      <c r="AH231" s="14" t="str">
        <f t="shared" si="76"/>
        <v xml:space="preserve"> </v>
      </c>
      <c r="AI231" s="11" t="str">
        <f t="shared" si="77"/>
        <v xml:space="preserve"> </v>
      </c>
      <c r="AJ231" s="17" t="str">
        <f t="shared" si="78"/>
        <v xml:space="preserve"> </v>
      </c>
    </row>
    <row r="232" spans="1:52" x14ac:dyDescent="0.2">
      <c r="A232" s="9"/>
      <c r="B232" s="9"/>
      <c r="C232" s="9"/>
      <c r="D232" s="9"/>
      <c r="E232" s="10"/>
      <c r="F232" s="10"/>
      <c r="G232" s="10"/>
      <c r="I232" s="10"/>
      <c r="K232" s="10"/>
      <c r="M232" s="10"/>
      <c r="N232" s="10"/>
      <c r="O232" s="10"/>
      <c r="V232" t="str">
        <f t="shared" si="64"/>
        <v xml:space="preserve"> </v>
      </c>
      <c r="W232" s="14" t="str">
        <f t="shared" si="65"/>
        <v xml:space="preserve"> </v>
      </c>
      <c r="X232" t="str">
        <f t="shared" si="66"/>
        <v xml:space="preserve"> </v>
      </c>
      <c r="Y232" t="str">
        <f t="shared" si="67"/>
        <v xml:space="preserve"> </v>
      </c>
      <c r="Z232" s="14" t="str">
        <f t="shared" si="68"/>
        <v xml:space="preserve"> </v>
      </c>
      <c r="AA232" s="14" t="str">
        <f t="shared" si="69"/>
        <v xml:space="preserve"> </v>
      </c>
      <c r="AB232" s="14" t="str">
        <f t="shared" si="70"/>
        <v xml:space="preserve"> </v>
      </c>
      <c r="AC232" t="str">
        <f t="shared" si="71"/>
        <v xml:space="preserve"> </v>
      </c>
      <c r="AD232" t="str">
        <f t="shared" si="72"/>
        <v xml:space="preserve"> </v>
      </c>
      <c r="AE232" s="14" t="str">
        <f t="shared" si="73"/>
        <v xml:space="preserve"> </v>
      </c>
      <c r="AF232" t="str">
        <f t="shared" si="74"/>
        <v xml:space="preserve"> </v>
      </c>
      <c r="AG232" t="str">
        <f t="shared" si="75"/>
        <v xml:space="preserve"> </v>
      </c>
      <c r="AH232" s="14" t="str">
        <f t="shared" si="76"/>
        <v xml:space="preserve"> </v>
      </c>
      <c r="AI232" s="11" t="str">
        <f t="shared" si="77"/>
        <v xml:space="preserve"> </v>
      </c>
      <c r="AJ232" s="17" t="str">
        <f t="shared" si="78"/>
        <v xml:space="preserve"> </v>
      </c>
    </row>
    <row r="233" spans="1:52" x14ac:dyDescent="0.2">
      <c r="A233" s="9"/>
      <c r="B233" s="9"/>
      <c r="C233" s="9"/>
      <c r="D233" s="9"/>
      <c r="E233" s="10"/>
      <c r="F233" s="10"/>
      <c r="G233" s="10"/>
      <c r="I233" s="10"/>
      <c r="K233" s="10"/>
      <c r="M233" s="10"/>
      <c r="N233" s="10"/>
      <c r="O233" s="10"/>
      <c r="V233" t="str">
        <f t="shared" si="64"/>
        <v xml:space="preserve"> </v>
      </c>
      <c r="W233" s="14" t="str">
        <f t="shared" si="65"/>
        <v xml:space="preserve"> </v>
      </c>
      <c r="X233" t="str">
        <f t="shared" si="66"/>
        <v xml:space="preserve"> </v>
      </c>
      <c r="Y233" t="str">
        <f t="shared" si="67"/>
        <v xml:space="preserve"> </v>
      </c>
      <c r="Z233" s="14" t="str">
        <f t="shared" si="68"/>
        <v xml:space="preserve"> </v>
      </c>
      <c r="AA233" s="14" t="str">
        <f t="shared" si="69"/>
        <v xml:space="preserve"> </v>
      </c>
      <c r="AB233" s="14" t="str">
        <f t="shared" si="70"/>
        <v xml:space="preserve"> </v>
      </c>
      <c r="AC233" t="str">
        <f t="shared" si="71"/>
        <v xml:space="preserve"> </v>
      </c>
      <c r="AD233" t="str">
        <f t="shared" si="72"/>
        <v xml:space="preserve"> </v>
      </c>
      <c r="AE233" s="14" t="str">
        <f t="shared" si="73"/>
        <v xml:space="preserve"> </v>
      </c>
      <c r="AF233" t="str">
        <f t="shared" si="74"/>
        <v xml:space="preserve"> </v>
      </c>
      <c r="AG233" t="str">
        <f t="shared" si="75"/>
        <v xml:space="preserve"> </v>
      </c>
      <c r="AH233" s="14" t="str">
        <f t="shared" si="76"/>
        <v xml:space="preserve"> </v>
      </c>
      <c r="AI233" s="11" t="str">
        <f t="shared" si="77"/>
        <v xml:space="preserve"> </v>
      </c>
      <c r="AJ233" s="17" t="str">
        <f t="shared" si="78"/>
        <v xml:space="preserve"> </v>
      </c>
    </row>
    <row r="234" spans="1:52" x14ac:dyDescent="0.2">
      <c r="A234" s="9"/>
      <c r="B234" s="9"/>
      <c r="C234" s="9"/>
      <c r="D234" s="9"/>
      <c r="E234" s="10"/>
      <c r="F234" s="10"/>
      <c r="G234" s="10"/>
      <c r="I234" s="10"/>
      <c r="K234" s="10"/>
      <c r="M234" s="10"/>
      <c r="N234" s="10"/>
      <c r="O234" s="10"/>
      <c r="V234" t="str">
        <f t="shared" si="64"/>
        <v xml:space="preserve"> </v>
      </c>
      <c r="W234" s="14" t="str">
        <f t="shared" si="65"/>
        <v xml:space="preserve"> </v>
      </c>
      <c r="X234" t="str">
        <f t="shared" si="66"/>
        <v xml:space="preserve"> </v>
      </c>
      <c r="Y234" t="str">
        <f t="shared" si="67"/>
        <v xml:space="preserve"> </v>
      </c>
      <c r="Z234" s="14" t="str">
        <f t="shared" si="68"/>
        <v xml:space="preserve"> </v>
      </c>
      <c r="AA234" s="14" t="str">
        <f t="shared" si="69"/>
        <v xml:space="preserve"> </v>
      </c>
      <c r="AB234" s="14" t="str">
        <f t="shared" si="70"/>
        <v xml:space="preserve"> </v>
      </c>
      <c r="AC234" t="str">
        <f t="shared" si="71"/>
        <v xml:space="preserve"> </v>
      </c>
      <c r="AD234" t="str">
        <f t="shared" si="72"/>
        <v xml:space="preserve"> </v>
      </c>
      <c r="AE234" s="14" t="str">
        <f t="shared" si="73"/>
        <v xml:space="preserve"> </v>
      </c>
      <c r="AF234" t="str">
        <f t="shared" si="74"/>
        <v xml:space="preserve"> </v>
      </c>
      <c r="AG234" t="str">
        <f t="shared" si="75"/>
        <v xml:space="preserve"> </v>
      </c>
      <c r="AH234" s="14" t="str">
        <f t="shared" si="76"/>
        <v xml:space="preserve"> </v>
      </c>
      <c r="AI234" s="11" t="str">
        <f t="shared" si="77"/>
        <v xml:space="preserve"> </v>
      </c>
      <c r="AJ234" s="17" t="str">
        <f t="shared" si="78"/>
        <v xml:space="preserve"> </v>
      </c>
    </row>
    <row r="235" spans="1:52" x14ac:dyDescent="0.2">
      <c r="A235" s="9"/>
      <c r="B235" s="9"/>
      <c r="C235" s="9"/>
      <c r="D235" s="9"/>
      <c r="E235" s="10"/>
      <c r="F235" s="10"/>
      <c r="G235" s="10"/>
      <c r="I235" s="10"/>
      <c r="K235" s="10"/>
      <c r="M235" s="10"/>
      <c r="N235" s="10"/>
      <c r="O235" s="10"/>
      <c r="V235" t="str">
        <f t="shared" si="64"/>
        <v xml:space="preserve"> </v>
      </c>
      <c r="W235" s="14" t="str">
        <f t="shared" si="65"/>
        <v xml:space="preserve"> </v>
      </c>
      <c r="X235" t="str">
        <f t="shared" si="66"/>
        <v xml:space="preserve"> </v>
      </c>
      <c r="Y235" t="str">
        <f t="shared" si="67"/>
        <v xml:space="preserve"> </v>
      </c>
      <c r="Z235" s="14" t="str">
        <f t="shared" si="68"/>
        <v xml:space="preserve"> </v>
      </c>
      <c r="AA235" s="14" t="str">
        <f t="shared" si="69"/>
        <v xml:space="preserve"> </v>
      </c>
      <c r="AB235" s="14" t="str">
        <f t="shared" si="70"/>
        <v xml:space="preserve"> </v>
      </c>
      <c r="AC235" t="str">
        <f t="shared" si="71"/>
        <v xml:space="preserve"> </v>
      </c>
      <c r="AD235" t="str">
        <f t="shared" si="72"/>
        <v xml:space="preserve"> </v>
      </c>
      <c r="AE235" s="14" t="str">
        <f t="shared" si="73"/>
        <v xml:space="preserve"> </v>
      </c>
      <c r="AF235" t="str">
        <f t="shared" si="74"/>
        <v xml:space="preserve"> </v>
      </c>
      <c r="AG235" t="str">
        <f t="shared" si="75"/>
        <v xml:space="preserve"> </v>
      </c>
      <c r="AH235" s="14" t="str">
        <f t="shared" si="76"/>
        <v xml:space="preserve"> </v>
      </c>
      <c r="AI235" s="11" t="str">
        <f t="shared" si="77"/>
        <v xml:space="preserve"> </v>
      </c>
      <c r="AJ235" s="17" t="str">
        <f t="shared" si="78"/>
        <v xml:space="preserve"> </v>
      </c>
    </row>
    <row r="236" spans="1:52" x14ac:dyDescent="0.2">
      <c r="A236" s="9"/>
      <c r="B236" s="9"/>
      <c r="C236" s="9"/>
      <c r="D236" s="9"/>
      <c r="E236" s="10"/>
      <c r="F236" s="10"/>
      <c r="G236" s="10"/>
      <c r="I236" s="10"/>
      <c r="K236" s="10"/>
      <c r="M236" s="10"/>
      <c r="N236" s="10"/>
      <c r="O236" s="10"/>
      <c r="V236" t="str">
        <f t="shared" si="64"/>
        <v xml:space="preserve"> </v>
      </c>
      <c r="W236" s="14" t="str">
        <f t="shared" si="65"/>
        <v xml:space="preserve"> </v>
      </c>
      <c r="X236" t="str">
        <f t="shared" si="66"/>
        <v xml:space="preserve"> </v>
      </c>
      <c r="Y236" t="str">
        <f t="shared" si="67"/>
        <v xml:space="preserve"> </v>
      </c>
      <c r="Z236" s="14" t="str">
        <f t="shared" si="68"/>
        <v xml:space="preserve"> </v>
      </c>
      <c r="AA236" s="14" t="str">
        <f t="shared" si="69"/>
        <v xml:space="preserve"> </v>
      </c>
      <c r="AB236" s="14" t="str">
        <f t="shared" si="70"/>
        <v xml:space="preserve"> </v>
      </c>
      <c r="AC236" t="str">
        <f t="shared" si="71"/>
        <v xml:space="preserve"> </v>
      </c>
      <c r="AD236" t="str">
        <f t="shared" si="72"/>
        <v xml:space="preserve"> </v>
      </c>
      <c r="AE236" s="14" t="str">
        <f t="shared" si="73"/>
        <v xml:space="preserve"> </v>
      </c>
      <c r="AF236" t="str">
        <f t="shared" si="74"/>
        <v xml:space="preserve"> </v>
      </c>
      <c r="AG236" t="str">
        <f t="shared" si="75"/>
        <v xml:space="preserve"> </v>
      </c>
      <c r="AH236" s="14" t="str">
        <f t="shared" si="76"/>
        <v xml:space="preserve"> </v>
      </c>
      <c r="AI236" s="11" t="str">
        <f t="shared" si="77"/>
        <v xml:space="preserve"> </v>
      </c>
      <c r="AJ236" s="17" t="str">
        <f t="shared" si="78"/>
        <v xml:space="preserve"> </v>
      </c>
    </row>
    <row r="237" spans="1:52" x14ac:dyDescent="0.2">
      <c r="A237" s="9"/>
      <c r="B237" s="9"/>
      <c r="C237" s="9"/>
      <c r="D237" s="9"/>
      <c r="E237" s="10"/>
      <c r="F237" s="10"/>
      <c r="G237" s="10"/>
      <c r="I237" s="10"/>
      <c r="K237" s="10"/>
      <c r="M237" s="10"/>
      <c r="N237" s="10"/>
      <c r="O237" s="10"/>
      <c r="V237" t="str">
        <f t="shared" si="64"/>
        <v xml:space="preserve"> </v>
      </c>
      <c r="W237" s="14" t="str">
        <f t="shared" si="65"/>
        <v xml:space="preserve"> </v>
      </c>
      <c r="X237" t="str">
        <f t="shared" si="66"/>
        <v xml:space="preserve"> </v>
      </c>
      <c r="Y237" t="str">
        <f t="shared" si="67"/>
        <v xml:space="preserve"> </v>
      </c>
      <c r="Z237" s="14" t="str">
        <f t="shared" si="68"/>
        <v xml:space="preserve"> </v>
      </c>
      <c r="AA237" s="14" t="str">
        <f t="shared" si="69"/>
        <v xml:space="preserve"> </v>
      </c>
      <c r="AB237" s="14" t="str">
        <f t="shared" si="70"/>
        <v xml:space="preserve"> </v>
      </c>
      <c r="AC237" t="str">
        <f t="shared" si="71"/>
        <v xml:space="preserve"> </v>
      </c>
      <c r="AD237" t="str">
        <f t="shared" si="72"/>
        <v xml:space="preserve"> </v>
      </c>
      <c r="AE237" s="14" t="str">
        <f t="shared" si="73"/>
        <v xml:space="preserve"> </v>
      </c>
      <c r="AF237" t="str">
        <f t="shared" si="74"/>
        <v xml:space="preserve"> </v>
      </c>
      <c r="AG237" t="str">
        <f t="shared" si="75"/>
        <v xml:space="preserve"> </v>
      </c>
      <c r="AH237" s="14" t="str">
        <f t="shared" si="76"/>
        <v xml:space="preserve"> </v>
      </c>
      <c r="AI237" s="11" t="str">
        <f t="shared" si="77"/>
        <v xml:space="preserve"> </v>
      </c>
      <c r="AJ237" s="17" t="str">
        <f t="shared" si="78"/>
        <v xml:space="preserve"> </v>
      </c>
    </row>
    <row r="238" spans="1:52" x14ac:dyDescent="0.2">
      <c r="A238" s="9"/>
      <c r="B238" s="9"/>
      <c r="C238" s="9"/>
      <c r="D238" s="9"/>
      <c r="E238" s="10"/>
      <c r="F238" s="10"/>
      <c r="G238" s="10"/>
      <c r="I238" s="10"/>
      <c r="K238" s="10"/>
      <c r="M238" s="10"/>
      <c r="N238" s="10"/>
      <c r="O238" s="10"/>
      <c r="V238" t="str">
        <f t="shared" si="64"/>
        <v xml:space="preserve"> </v>
      </c>
      <c r="W238" s="14" t="str">
        <f t="shared" si="65"/>
        <v xml:space="preserve"> </v>
      </c>
      <c r="X238" t="str">
        <f t="shared" si="66"/>
        <v xml:space="preserve"> </v>
      </c>
      <c r="Y238" t="str">
        <f t="shared" si="67"/>
        <v xml:space="preserve"> </v>
      </c>
      <c r="Z238" s="14" t="str">
        <f t="shared" si="68"/>
        <v xml:space="preserve"> </v>
      </c>
      <c r="AA238" s="14" t="str">
        <f t="shared" si="69"/>
        <v xml:space="preserve"> </v>
      </c>
      <c r="AB238" s="14" t="str">
        <f t="shared" si="70"/>
        <v xml:space="preserve"> </v>
      </c>
      <c r="AC238" t="str">
        <f t="shared" si="71"/>
        <v xml:space="preserve"> </v>
      </c>
      <c r="AD238" t="str">
        <f t="shared" si="72"/>
        <v xml:space="preserve"> </v>
      </c>
      <c r="AE238" s="14" t="str">
        <f t="shared" si="73"/>
        <v xml:space="preserve"> </v>
      </c>
      <c r="AF238" t="str">
        <f t="shared" si="74"/>
        <v xml:space="preserve"> </v>
      </c>
      <c r="AG238" t="str">
        <f t="shared" si="75"/>
        <v xml:space="preserve"> </v>
      </c>
      <c r="AH238" s="14" t="str">
        <f t="shared" si="76"/>
        <v xml:space="preserve"> </v>
      </c>
      <c r="AI238" s="11" t="str">
        <f t="shared" si="77"/>
        <v xml:space="preserve"> </v>
      </c>
      <c r="AJ238" s="17" t="str">
        <f t="shared" si="78"/>
        <v xml:space="preserve"> </v>
      </c>
    </row>
    <row r="239" spans="1:52" x14ac:dyDescent="0.2">
      <c r="A239" s="9"/>
      <c r="B239" s="9"/>
      <c r="C239" s="9"/>
      <c r="D239" s="9"/>
      <c r="E239" s="10"/>
      <c r="F239" s="10"/>
      <c r="G239" s="10"/>
      <c r="I239" s="10"/>
      <c r="K239" s="10"/>
      <c r="M239" s="10"/>
      <c r="N239" s="10"/>
      <c r="O239" s="10"/>
      <c r="V239" t="str">
        <f t="shared" si="64"/>
        <v xml:space="preserve"> </v>
      </c>
      <c r="W239" s="14" t="str">
        <f t="shared" si="65"/>
        <v xml:space="preserve"> </v>
      </c>
      <c r="X239" t="str">
        <f t="shared" si="66"/>
        <v xml:space="preserve"> </v>
      </c>
      <c r="Y239" t="str">
        <f t="shared" si="67"/>
        <v xml:space="preserve"> </v>
      </c>
      <c r="Z239" s="14" t="str">
        <f t="shared" si="68"/>
        <v xml:space="preserve"> </v>
      </c>
      <c r="AA239" s="14" t="str">
        <f t="shared" si="69"/>
        <v xml:space="preserve"> </v>
      </c>
      <c r="AB239" s="14" t="str">
        <f t="shared" si="70"/>
        <v xml:space="preserve"> </v>
      </c>
      <c r="AC239" t="str">
        <f t="shared" si="71"/>
        <v xml:space="preserve"> </v>
      </c>
      <c r="AD239" t="str">
        <f t="shared" si="72"/>
        <v xml:space="preserve"> </v>
      </c>
      <c r="AE239" s="14" t="str">
        <f t="shared" si="73"/>
        <v xml:space="preserve"> </v>
      </c>
      <c r="AF239" t="str">
        <f t="shared" si="74"/>
        <v xml:space="preserve"> </v>
      </c>
      <c r="AG239" t="str">
        <f t="shared" si="75"/>
        <v xml:space="preserve"> </v>
      </c>
      <c r="AH239" s="14" t="str">
        <f t="shared" si="76"/>
        <v xml:space="preserve"> </v>
      </c>
      <c r="AI239" s="11" t="str">
        <f t="shared" si="77"/>
        <v xml:space="preserve"> </v>
      </c>
      <c r="AJ239" s="17" t="str">
        <f t="shared" si="78"/>
        <v xml:space="preserve"> </v>
      </c>
    </row>
    <row r="240" spans="1:52" x14ac:dyDescent="0.2">
      <c r="A240" s="9"/>
      <c r="B240" s="9"/>
      <c r="C240" s="9"/>
      <c r="D240" s="9"/>
      <c r="E240" s="10"/>
      <c r="F240" s="10"/>
      <c r="G240" s="10"/>
      <c r="I240" s="10"/>
      <c r="K240" s="10"/>
      <c r="M240" s="10"/>
      <c r="N240" s="10"/>
      <c r="O240" s="10"/>
      <c r="V240" t="str">
        <f t="shared" si="64"/>
        <v xml:space="preserve"> </v>
      </c>
      <c r="W240" s="14" t="str">
        <f t="shared" si="65"/>
        <v xml:space="preserve"> </v>
      </c>
      <c r="X240" t="str">
        <f t="shared" si="66"/>
        <v xml:space="preserve"> </v>
      </c>
      <c r="Y240" t="str">
        <f t="shared" si="67"/>
        <v xml:space="preserve"> </v>
      </c>
      <c r="Z240" s="14" t="str">
        <f t="shared" si="68"/>
        <v xml:space="preserve"> </v>
      </c>
      <c r="AA240" s="14" t="str">
        <f t="shared" si="69"/>
        <v xml:space="preserve"> </v>
      </c>
      <c r="AB240" s="14" t="str">
        <f t="shared" si="70"/>
        <v xml:space="preserve"> </v>
      </c>
      <c r="AC240" t="str">
        <f t="shared" si="71"/>
        <v xml:space="preserve"> </v>
      </c>
      <c r="AD240" t="str">
        <f t="shared" si="72"/>
        <v xml:space="preserve"> </v>
      </c>
      <c r="AE240" s="14" t="str">
        <f t="shared" si="73"/>
        <v xml:space="preserve"> </v>
      </c>
      <c r="AF240" t="str">
        <f t="shared" si="74"/>
        <v xml:space="preserve"> </v>
      </c>
      <c r="AG240" t="str">
        <f t="shared" si="75"/>
        <v xml:space="preserve"> </v>
      </c>
      <c r="AH240" s="14" t="str">
        <f t="shared" si="76"/>
        <v xml:space="preserve"> </v>
      </c>
      <c r="AI240" s="11" t="str">
        <f t="shared" si="77"/>
        <v xml:space="preserve"> </v>
      </c>
      <c r="AJ240" s="17" t="str">
        <f t="shared" si="78"/>
        <v xml:space="preserve"> </v>
      </c>
    </row>
    <row r="241" spans="1:36" x14ac:dyDescent="0.2">
      <c r="A241" s="9"/>
      <c r="B241" s="9"/>
      <c r="C241" s="9"/>
      <c r="D241" s="9"/>
      <c r="E241" s="10"/>
      <c r="F241" s="10"/>
      <c r="G241" s="10"/>
      <c r="I241" s="10"/>
      <c r="K241" s="10"/>
      <c r="M241" s="10"/>
      <c r="N241" s="10"/>
      <c r="O241" s="10"/>
      <c r="V241" t="str">
        <f t="shared" si="64"/>
        <v xml:space="preserve"> </v>
      </c>
      <c r="W241" s="14" t="str">
        <f t="shared" si="65"/>
        <v xml:space="preserve"> </v>
      </c>
      <c r="X241" t="str">
        <f t="shared" si="66"/>
        <v xml:space="preserve"> </v>
      </c>
      <c r="Y241" t="str">
        <f t="shared" si="67"/>
        <v xml:space="preserve"> </v>
      </c>
      <c r="Z241" s="14" t="str">
        <f t="shared" si="68"/>
        <v xml:space="preserve"> </v>
      </c>
      <c r="AA241" s="14" t="str">
        <f t="shared" si="69"/>
        <v xml:space="preserve"> </v>
      </c>
      <c r="AB241" s="14" t="str">
        <f t="shared" si="70"/>
        <v xml:space="preserve"> </v>
      </c>
      <c r="AC241" t="str">
        <f t="shared" si="71"/>
        <v xml:space="preserve"> </v>
      </c>
      <c r="AD241" t="str">
        <f t="shared" si="72"/>
        <v xml:space="preserve"> </v>
      </c>
      <c r="AE241" s="14" t="str">
        <f t="shared" si="73"/>
        <v xml:space="preserve"> </v>
      </c>
      <c r="AF241" t="str">
        <f t="shared" si="74"/>
        <v xml:space="preserve"> </v>
      </c>
      <c r="AG241" t="str">
        <f t="shared" si="75"/>
        <v xml:space="preserve"> </v>
      </c>
      <c r="AH241" s="14" t="str">
        <f t="shared" si="76"/>
        <v xml:space="preserve"> </v>
      </c>
      <c r="AI241" s="11" t="str">
        <f t="shared" si="77"/>
        <v xml:space="preserve"> </v>
      </c>
      <c r="AJ241" s="17" t="str">
        <f t="shared" si="78"/>
        <v xml:space="preserve"> </v>
      </c>
    </row>
    <row r="242" spans="1:36" x14ac:dyDescent="0.2">
      <c r="A242" s="9"/>
      <c r="B242" s="9"/>
      <c r="C242" s="9"/>
      <c r="D242" s="9"/>
      <c r="E242" s="10"/>
      <c r="F242" s="10"/>
      <c r="G242" s="10"/>
      <c r="I242" s="10"/>
      <c r="K242" s="10"/>
      <c r="M242" s="10"/>
      <c r="N242" s="10"/>
      <c r="O242" s="10"/>
      <c r="V242" t="str">
        <f t="shared" si="64"/>
        <v xml:space="preserve"> </v>
      </c>
      <c r="W242" s="14" t="str">
        <f t="shared" si="65"/>
        <v xml:space="preserve"> </v>
      </c>
      <c r="X242" t="str">
        <f t="shared" si="66"/>
        <v xml:space="preserve"> </v>
      </c>
      <c r="Y242" t="str">
        <f t="shared" si="67"/>
        <v xml:space="preserve"> </v>
      </c>
      <c r="Z242" s="14" t="str">
        <f t="shared" si="68"/>
        <v xml:space="preserve"> </v>
      </c>
      <c r="AA242" s="14" t="str">
        <f t="shared" si="69"/>
        <v xml:space="preserve"> </v>
      </c>
      <c r="AB242" s="14" t="str">
        <f t="shared" si="70"/>
        <v xml:space="preserve"> </v>
      </c>
      <c r="AC242" t="str">
        <f t="shared" si="71"/>
        <v xml:space="preserve"> </v>
      </c>
      <c r="AD242" t="str">
        <f t="shared" si="72"/>
        <v xml:space="preserve"> </v>
      </c>
      <c r="AE242" s="14" t="str">
        <f t="shared" si="73"/>
        <v xml:space="preserve"> </v>
      </c>
      <c r="AF242" t="str">
        <f t="shared" si="74"/>
        <v xml:space="preserve"> </v>
      </c>
      <c r="AG242" t="str">
        <f t="shared" si="75"/>
        <v xml:space="preserve"> </v>
      </c>
      <c r="AH242" s="14" t="str">
        <f t="shared" si="76"/>
        <v xml:space="preserve"> </v>
      </c>
      <c r="AI242" s="11" t="str">
        <f t="shared" si="77"/>
        <v xml:space="preserve"> </v>
      </c>
      <c r="AJ242" s="17" t="str">
        <f t="shared" si="78"/>
        <v xml:space="preserve"> </v>
      </c>
    </row>
    <row r="243" spans="1:36" x14ac:dyDescent="0.2">
      <c r="A243" s="9"/>
      <c r="B243" s="9"/>
      <c r="C243" s="9"/>
      <c r="D243" s="9"/>
      <c r="E243" s="10"/>
      <c r="F243" s="10"/>
      <c r="G243" s="10"/>
      <c r="I243" s="10"/>
      <c r="K243" s="10"/>
      <c r="M243" s="10"/>
      <c r="N243" s="10"/>
      <c r="O243" s="10"/>
      <c r="V243" t="str">
        <f t="shared" si="64"/>
        <v xml:space="preserve"> </v>
      </c>
      <c r="W243" s="14" t="str">
        <f t="shared" si="65"/>
        <v xml:space="preserve"> </v>
      </c>
      <c r="X243" t="str">
        <f t="shared" si="66"/>
        <v xml:space="preserve"> </v>
      </c>
      <c r="Y243" t="str">
        <f t="shared" si="67"/>
        <v xml:space="preserve"> </v>
      </c>
      <c r="Z243" s="14" t="str">
        <f t="shared" si="68"/>
        <v xml:space="preserve"> </v>
      </c>
      <c r="AA243" s="14" t="str">
        <f t="shared" si="69"/>
        <v xml:space="preserve"> </v>
      </c>
      <c r="AB243" s="14" t="str">
        <f t="shared" si="70"/>
        <v xml:space="preserve"> </v>
      </c>
      <c r="AC243" t="str">
        <f t="shared" si="71"/>
        <v xml:space="preserve"> </v>
      </c>
      <c r="AD243" t="str">
        <f t="shared" si="72"/>
        <v xml:space="preserve"> </v>
      </c>
      <c r="AE243" s="14" t="str">
        <f t="shared" si="73"/>
        <v xml:space="preserve"> </v>
      </c>
      <c r="AF243" t="str">
        <f t="shared" si="74"/>
        <v xml:space="preserve"> </v>
      </c>
      <c r="AG243" t="str">
        <f t="shared" si="75"/>
        <v xml:space="preserve"> </v>
      </c>
      <c r="AH243" s="14" t="str">
        <f t="shared" si="76"/>
        <v xml:space="preserve"> </v>
      </c>
      <c r="AI243" s="11" t="str">
        <f t="shared" si="77"/>
        <v xml:space="preserve"> </v>
      </c>
      <c r="AJ243" s="17" t="str">
        <f t="shared" si="78"/>
        <v xml:space="preserve"> </v>
      </c>
    </row>
    <row r="244" spans="1:36" x14ac:dyDescent="0.2">
      <c r="A244" s="9"/>
      <c r="B244" s="9"/>
      <c r="C244" s="9"/>
      <c r="D244" s="9"/>
      <c r="E244" s="10"/>
      <c r="F244" s="10"/>
      <c r="G244" s="10"/>
      <c r="I244" s="10"/>
      <c r="K244" s="10"/>
      <c r="M244" s="10"/>
      <c r="N244" s="10"/>
      <c r="O244" s="10"/>
      <c r="V244" t="str">
        <f t="shared" si="64"/>
        <v xml:space="preserve"> </v>
      </c>
      <c r="W244" s="14" t="str">
        <f t="shared" si="65"/>
        <v xml:space="preserve"> </v>
      </c>
      <c r="X244" t="str">
        <f t="shared" si="66"/>
        <v xml:space="preserve"> </v>
      </c>
      <c r="Y244" t="str">
        <f t="shared" si="67"/>
        <v xml:space="preserve"> </v>
      </c>
      <c r="Z244" s="14" t="str">
        <f t="shared" si="68"/>
        <v xml:space="preserve"> </v>
      </c>
      <c r="AA244" s="14" t="str">
        <f t="shared" si="69"/>
        <v xml:space="preserve"> </v>
      </c>
      <c r="AB244" s="14" t="str">
        <f t="shared" si="70"/>
        <v xml:space="preserve"> </v>
      </c>
      <c r="AC244" t="str">
        <f t="shared" si="71"/>
        <v xml:space="preserve"> </v>
      </c>
      <c r="AD244" t="str">
        <f t="shared" si="72"/>
        <v xml:space="preserve"> </v>
      </c>
      <c r="AE244" s="14" t="str">
        <f t="shared" si="73"/>
        <v xml:space="preserve"> </v>
      </c>
      <c r="AF244" t="str">
        <f t="shared" si="74"/>
        <v xml:space="preserve"> </v>
      </c>
      <c r="AG244" t="str">
        <f t="shared" si="75"/>
        <v xml:space="preserve"> </v>
      </c>
      <c r="AH244" s="14" t="str">
        <f t="shared" si="76"/>
        <v xml:space="preserve"> </v>
      </c>
      <c r="AI244" s="11" t="str">
        <f t="shared" si="77"/>
        <v xml:space="preserve"> </v>
      </c>
      <c r="AJ244" s="17" t="str">
        <f t="shared" si="78"/>
        <v xml:space="preserve"> </v>
      </c>
    </row>
    <row r="245" spans="1:36" x14ac:dyDescent="0.2">
      <c r="A245" s="9"/>
      <c r="B245" s="9"/>
      <c r="C245" s="9"/>
      <c r="D245" s="9"/>
      <c r="E245" s="10"/>
      <c r="F245" s="10"/>
      <c r="G245" s="10"/>
      <c r="I245" s="10"/>
      <c r="K245" s="10"/>
      <c r="M245" s="10"/>
      <c r="N245" s="10"/>
      <c r="O245" s="10"/>
      <c r="V245" t="str">
        <f t="shared" si="64"/>
        <v xml:space="preserve"> </v>
      </c>
      <c r="W245" s="14" t="str">
        <f t="shared" si="65"/>
        <v xml:space="preserve"> </v>
      </c>
      <c r="X245" t="str">
        <f t="shared" si="66"/>
        <v xml:space="preserve"> </v>
      </c>
      <c r="Y245" t="str">
        <f t="shared" si="67"/>
        <v xml:space="preserve"> </v>
      </c>
      <c r="Z245" s="14" t="str">
        <f t="shared" si="68"/>
        <v xml:space="preserve"> </v>
      </c>
      <c r="AA245" s="14" t="str">
        <f t="shared" si="69"/>
        <v xml:space="preserve"> </v>
      </c>
      <c r="AB245" s="14" t="str">
        <f t="shared" si="70"/>
        <v xml:space="preserve"> </v>
      </c>
      <c r="AC245" t="str">
        <f t="shared" si="71"/>
        <v xml:space="preserve"> </v>
      </c>
      <c r="AD245" t="str">
        <f t="shared" si="72"/>
        <v xml:space="preserve"> </v>
      </c>
      <c r="AE245" s="14" t="str">
        <f t="shared" si="73"/>
        <v xml:space="preserve"> </v>
      </c>
      <c r="AF245" t="str">
        <f t="shared" si="74"/>
        <v xml:space="preserve"> </v>
      </c>
      <c r="AG245" t="str">
        <f t="shared" si="75"/>
        <v xml:space="preserve"> </v>
      </c>
      <c r="AH245" s="14" t="str">
        <f t="shared" si="76"/>
        <v xml:space="preserve"> </v>
      </c>
      <c r="AI245" s="11" t="str">
        <f t="shared" si="77"/>
        <v xml:space="preserve"> </v>
      </c>
      <c r="AJ245" s="17" t="str">
        <f t="shared" si="78"/>
        <v xml:space="preserve"> </v>
      </c>
    </row>
    <row r="246" spans="1:36" x14ac:dyDescent="0.2">
      <c r="A246" s="9"/>
      <c r="B246" s="9"/>
      <c r="C246" s="9"/>
      <c r="D246" s="9"/>
      <c r="E246" s="10"/>
      <c r="F246" s="10"/>
      <c r="G246" s="10"/>
      <c r="I246" s="10"/>
      <c r="K246" s="10"/>
      <c r="M246" s="10"/>
      <c r="N246" s="10"/>
      <c r="O246" s="10"/>
      <c r="V246" t="str">
        <f t="shared" si="64"/>
        <v xml:space="preserve"> </v>
      </c>
      <c r="W246" s="14" t="str">
        <f t="shared" si="65"/>
        <v xml:space="preserve"> </v>
      </c>
      <c r="X246" t="str">
        <f t="shared" si="66"/>
        <v xml:space="preserve"> </v>
      </c>
      <c r="Y246" t="str">
        <f t="shared" si="67"/>
        <v xml:space="preserve"> </v>
      </c>
      <c r="Z246" s="14" t="str">
        <f t="shared" si="68"/>
        <v xml:space="preserve"> </v>
      </c>
      <c r="AA246" s="14" t="str">
        <f t="shared" si="69"/>
        <v xml:space="preserve"> </v>
      </c>
      <c r="AB246" s="14" t="str">
        <f t="shared" si="70"/>
        <v xml:space="preserve"> </v>
      </c>
      <c r="AC246" t="str">
        <f t="shared" si="71"/>
        <v xml:space="preserve"> </v>
      </c>
      <c r="AD246" t="str">
        <f t="shared" si="72"/>
        <v xml:space="preserve"> </v>
      </c>
      <c r="AE246" s="14" t="str">
        <f t="shared" si="73"/>
        <v xml:space="preserve"> </v>
      </c>
      <c r="AF246" t="str">
        <f t="shared" si="74"/>
        <v xml:space="preserve"> </v>
      </c>
      <c r="AG246" t="str">
        <f t="shared" si="75"/>
        <v xml:space="preserve"> </v>
      </c>
      <c r="AH246" s="14" t="str">
        <f t="shared" si="76"/>
        <v xml:space="preserve"> </v>
      </c>
      <c r="AI246" s="11" t="str">
        <f t="shared" si="77"/>
        <v xml:space="preserve"> </v>
      </c>
      <c r="AJ246" s="17" t="str">
        <f t="shared" si="78"/>
        <v xml:space="preserve"> </v>
      </c>
    </row>
    <row r="247" spans="1:36" x14ac:dyDescent="0.2">
      <c r="A247" s="9"/>
      <c r="B247" s="9"/>
      <c r="C247" s="9"/>
      <c r="D247" s="9"/>
      <c r="E247" s="10"/>
      <c r="F247" s="10"/>
      <c r="G247" s="10"/>
      <c r="I247" s="10"/>
      <c r="K247" s="10"/>
      <c r="M247" s="10"/>
      <c r="N247" s="10"/>
      <c r="O247" s="10"/>
      <c r="V247" t="str">
        <f t="shared" si="64"/>
        <v xml:space="preserve"> </v>
      </c>
      <c r="W247" s="14" t="str">
        <f t="shared" si="65"/>
        <v xml:space="preserve"> </v>
      </c>
      <c r="X247" t="str">
        <f t="shared" si="66"/>
        <v xml:space="preserve"> </v>
      </c>
      <c r="Y247" t="str">
        <f t="shared" si="67"/>
        <v xml:space="preserve"> </v>
      </c>
      <c r="Z247" s="14" t="str">
        <f t="shared" si="68"/>
        <v xml:space="preserve"> </v>
      </c>
      <c r="AA247" s="14" t="str">
        <f t="shared" si="69"/>
        <v xml:space="preserve"> </v>
      </c>
      <c r="AB247" s="14" t="str">
        <f t="shared" si="70"/>
        <v xml:space="preserve"> </v>
      </c>
      <c r="AC247" t="str">
        <f t="shared" si="71"/>
        <v xml:space="preserve"> </v>
      </c>
      <c r="AD247" t="str">
        <f t="shared" si="72"/>
        <v xml:space="preserve"> </v>
      </c>
      <c r="AE247" s="14" t="str">
        <f t="shared" si="73"/>
        <v xml:space="preserve"> </v>
      </c>
      <c r="AF247" t="str">
        <f t="shared" si="74"/>
        <v xml:space="preserve"> </v>
      </c>
      <c r="AG247" t="str">
        <f t="shared" si="75"/>
        <v xml:space="preserve"> </v>
      </c>
      <c r="AH247" s="14" t="str">
        <f t="shared" si="76"/>
        <v xml:space="preserve"> </v>
      </c>
      <c r="AI247" s="11" t="str">
        <f t="shared" si="77"/>
        <v xml:space="preserve"> </v>
      </c>
      <c r="AJ247" s="17" t="str">
        <f t="shared" si="78"/>
        <v xml:space="preserve"> </v>
      </c>
    </row>
    <row r="248" spans="1:36" x14ac:dyDescent="0.2">
      <c r="A248" s="9"/>
      <c r="B248" s="9"/>
      <c r="C248" s="9"/>
      <c r="D248" s="9"/>
      <c r="E248" s="10"/>
      <c r="F248" s="10"/>
      <c r="G248" s="10"/>
      <c r="I248" s="10"/>
      <c r="K248" s="10"/>
      <c r="M248" s="10"/>
      <c r="N248" s="10"/>
      <c r="O248" s="10"/>
      <c r="V248" t="str">
        <f t="shared" si="64"/>
        <v xml:space="preserve"> </v>
      </c>
      <c r="W248" s="14" t="str">
        <f t="shared" si="65"/>
        <v xml:space="preserve"> </v>
      </c>
      <c r="X248" t="str">
        <f t="shared" si="66"/>
        <v xml:space="preserve"> </v>
      </c>
      <c r="Y248" t="str">
        <f t="shared" si="67"/>
        <v xml:space="preserve"> </v>
      </c>
      <c r="Z248" s="14" t="str">
        <f t="shared" si="68"/>
        <v xml:space="preserve"> </v>
      </c>
      <c r="AA248" s="14" t="str">
        <f t="shared" si="69"/>
        <v xml:space="preserve"> </v>
      </c>
      <c r="AB248" s="14" t="str">
        <f t="shared" si="70"/>
        <v xml:space="preserve"> </v>
      </c>
      <c r="AC248" t="str">
        <f t="shared" si="71"/>
        <v xml:space="preserve"> </v>
      </c>
      <c r="AD248" t="str">
        <f t="shared" si="72"/>
        <v xml:space="preserve"> </v>
      </c>
      <c r="AE248" s="14" t="str">
        <f t="shared" si="73"/>
        <v xml:space="preserve"> </v>
      </c>
      <c r="AF248" t="str">
        <f t="shared" si="74"/>
        <v xml:space="preserve"> </v>
      </c>
      <c r="AG248" t="str">
        <f t="shared" si="75"/>
        <v xml:space="preserve"> </v>
      </c>
      <c r="AH248" s="14" t="str">
        <f t="shared" si="76"/>
        <v xml:space="preserve"> </v>
      </c>
      <c r="AI248" s="11" t="str">
        <f t="shared" si="77"/>
        <v xml:space="preserve"> </v>
      </c>
      <c r="AJ248" s="17" t="str">
        <f t="shared" si="78"/>
        <v xml:space="preserve"> </v>
      </c>
    </row>
    <row r="249" spans="1:36" x14ac:dyDescent="0.2">
      <c r="A249" s="9"/>
      <c r="B249" s="9"/>
      <c r="C249" s="9"/>
      <c r="D249" s="9"/>
      <c r="E249" s="10"/>
      <c r="F249" s="10"/>
      <c r="G249" s="10"/>
      <c r="I249" s="10"/>
      <c r="K249" s="10"/>
      <c r="M249" s="10"/>
      <c r="N249" s="10"/>
      <c r="O249" s="10"/>
      <c r="V249" t="str">
        <f t="shared" si="64"/>
        <v xml:space="preserve"> </v>
      </c>
      <c r="W249" s="14" t="str">
        <f t="shared" si="65"/>
        <v xml:space="preserve"> </v>
      </c>
      <c r="X249" t="str">
        <f t="shared" si="66"/>
        <v xml:space="preserve"> </v>
      </c>
      <c r="Y249" t="str">
        <f t="shared" si="67"/>
        <v xml:space="preserve"> </v>
      </c>
      <c r="Z249" s="14" t="str">
        <f t="shared" si="68"/>
        <v xml:space="preserve"> </v>
      </c>
      <c r="AA249" s="14" t="str">
        <f t="shared" si="69"/>
        <v xml:space="preserve"> </v>
      </c>
      <c r="AB249" s="14" t="str">
        <f t="shared" si="70"/>
        <v xml:space="preserve"> </v>
      </c>
      <c r="AC249" t="str">
        <f t="shared" si="71"/>
        <v xml:space="preserve"> </v>
      </c>
      <c r="AD249" t="str">
        <f t="shared" si="72"/>
        <v xml:space="preserve"> </v>
      </c>
      <c r="AE249" s="14" t="str">
        <f t="shared" si="73"/>
        <v xml:space="preserve"> </v>
      </c>
      <c r="AF249" t="str">
        <f t="shared" si="74"/>
        <v xml:space="preserve"> </v>
      </c>
      <c r="AG249" t="str">
        <f t="shared" si="75"/>
        <v xml:space="preserve"> </v>
      </c>
      <c r="AH249" s="14" t="str">
        <f t="shared" si="76"/>
        <v xml:space="preserve"> </v>
      </c>
      <c r="AI249" s="11" t="str">
        <f t="shared" si="77"/>
        <v xml:space="preserve"> </v>
      </c>
      <c r="AJ249" s="17" t="str">
        <f t="shared" si="78"/>
        <v xml:space="preserve"> </v>
      </c>
    </row>
    <row r="250" spans="1:36" x14ac:dyDescent="0.2">
      <c r="A250" s="9"/>
      <c r="B250" s="9"/>
      <c r="C250" s="9"/>
      <c r="D250" s="9"/>
      <c r="E250" s="10"/>
      <c r="F250" s="10"/>
      <c r="G250" s="10"/>
      <c r="I250" s="10"/>
      <c r="K250" s="10"/>
      <c r="M250" s="10"/>
      <c r="N250" s="10"/>
      <c r="O250" s="10"/>
      <c r="V250" t="str">
        <f t="shared" si="64"/>
        <v xml:space="preserve"> </v>
      </c>
      <c r="W250" s="14" t="str">
        <f t="shared" si="65"/>
        <v xml:space="preserve"> </v>
      </c>
      <c r="X250" t="str">
        <f t="shared" si="66"/>
        <v xml:space="preserve"> </v>
      </c>
      <c r="Y250" t="str">
        <f t="shared" si="67"/>
        <v xml:space="preserve"> </v>
      </c>
      <c r="Z250" s="14" t="str">
        <f t="shared" si="68"/>
        <v xml:space="preserve"> </v>
      </c>
      <c r="AA250" s="14" t="str">
        <f t="shared" si="69"/>
        <v xml:space="preserve"> </v>
      </c>
      <c r="AB250" s="14" t="str">
        <f t="shared" si="70"/>
        <v xml:space="preserve"> </v>
      </c>
      <c r="AC250" t="str">
        <f t="shared" si="71"/>
        <v xml:space="preserve"> </v>
      </c>
      <c r="AD250" t="str">
        <f t="shared" si="72"/>
        <v xml:space="preserve"> </v>
      </c>
      <c r="AE250" s="14" t="str">
        <f t="shared" si="73"/>
        <v xml:space="preserve"> </v>
      </c>
      <c r="AF250" t="str">
        <f t="shared" si="74"/>
        <v xml:space="preserve"> </v>
      </c>
      <c r="AG250" t="str">
        <f t="shared" si="75"/>
        <v xml:space="preserve"> </v>
      </c>
      <c r="AH250" s="14" t="str">
        <f t="shared" si="76"/>
        <v xml:space="preserve"> </v>
      </c>
      <c r="AI250" s="11" t="str">
        <f t="shared" si="77"/>
        <v xml:space="preserve"> </v>
      </c>
      <c r="AJ250" s="17" t="str">
        <f t="shared" si="78"/>
        <v xml:space="preserve"> </v>
      </c>
    </row>
    <row r="251" spans="1:36" x14ac:dyDescent="0.2">
      <c r="A251" s="9"/>
      <c r="B251" s="9"/>
      <c r="C251" s="9"/>
      <c r="D251" s="9"/>
      <c r="E251" s="10"/>
      <c r="F251" s="10"/>
      <c r="G251" s="10"/>
      <c r="I251" s="10"/>
      <c r="K251" s="10"/>
      <c r="M251" s="10"/>
      <c r="N251" s="10"/>
      <c r="O251" s="10"/>
      <c r="V251" t="str">
        <f t="shared" si="64"/>
        <v xml:space="preserve"> </v>
      </c>
      <c r="W251" s="14" t="str">
        <f t="shared" si="65"/>
        <v xml:space="preserve"> </v>
      </c>
      <c r="X251" t="str">
        <f t="shared" si="66"/>
        <v xml:space="preserve"> </v>
      </c>
      <c r="Y251" t="str">
        <f t="shared" si="67"/>
        <v xml:space="preserve"> </v>
      </c>
      <c r="Z251" s="14" t="str">
        <f t="shared" si="68"/>
        <v xml:space="preserve"> </v>
      </c>
      <c r="AA251" s="14" t="str">
        <f t="shared" si="69"/>
        <v xml:space="preserve"> </v>
      </c>
      <c r="AB251" s="14" t="str">
        <f t="shared" si="70"/>
        <v xml:space="preserve"> </v>
      </c>
      <c r="AC251" t="str">
        <f t="shared" si="71"/>
        <v xml:space="preserve"> </v>
      </c>
      <c r="AD251" t="str">
        <f t="shared" si="72"/>
        <v xml:space="preserve"> </v>
      </c>
      <c r="AE251" s="14" t="str">
        <f t="shared" si="73"/>
        <v xml:space="preserve"> </v>
      </c>
      <c r="AF251" t="str">
        <f t="shared" si="74"/>
        <v xml:space="preserve"> </v>
      </c>
      <c r="AG251" t="str">
        <f t="shared" si="75"/>
        <v xml:space="preserve"> </v>
      </c>
      <c r="AH251" s="14" t="str">
        <f t="shared" si="76"/>
        <v xml:space="preserve"> </v>
      </c>
      <c r="AI251" s="11" t="str">
        <f t="shared" si="77"/>
        <v xml:space="preserve"> </v>
      </c>
      <c r="AJ251" s="17" t="str">
        <f t="shared" si="78"/>
        <v xml:space="preserve"> </v>
      </c>
    </row>
    <row r="252" spans="1:36" x14ac:dyDescent="0.2">
      <c r="A252" s="9"/>
      <c r="B252" s="9"/>
      <c r="C252" s="9"/>
      <c r="D252" s="9"/>
      <c r="E252" s="10"/>
      <c r="F252" s="10"/>
      <c r="G252" s="10"/>
      <c r="I252" s="10"/>
      <c r="K252" s="10"/>
      <c r="M252" s="10"/>
      <c r="N252" s="10"/>
      <c r="O252" s="10"/>
      <c r="V252" t="str">
        <f t="shared" si="64"/>
        <v xml:space="preserve"> </v>
      </c>
      <c r="W252" s="14" t="str">
        <f t="shared" si="65"/>
        <v xml:space="preserve"> </v>
      </c>
      <c r="X252" t="str">
        <f t="shared" si="66"/>
        <v xml:space="preserve"> </v>
      </c>
      <c r="Y252" t="str">
        <f t="shared" si="67"/>
        <v xml:space="preserve"> </v>
      </c>
      <c r="Z252" s="14" t="str">
        <f t="shared" si="68"/>
        <v xml:space="preserve"> </v>
      </c>
      <c r="AA252" s="14" t="str">
        <f t="shared" si="69"/>
        <v xml:space="preserve"> </v>
      </c>
      <c r="AB252" s="14" t="str">
        <f t="shared" si="70"/>
        <v xml:space="preserve"> </v>
      </c>
      <c r="AC252" t="str">
        <f t="shared" si="71"/>
        <v xml:space="preserve"> </v>
      </c>
      <c r="AD252" t="str">
        <f t="shared" si="72"/>
        <v xml:space="preserve"> </v>
      </c>
      <c r="AE252" s="14" t="str">
        <f t="shared" si="73"/>
        <v xml:space="preserve"> </v>
      </c>
      <c r="AF252" t="str">
        <f t="shared" si="74"/>
        <v xml:space="preserve"> </v>
      </c>
      <c r="AG252" t="str">
        <f t="shared" si="75"/>
        <v xml:space="preserve"> </v>
      </c>
      <c r="AH252" s="14" t="str">
        <f t="shared" si="76"/>
        <v xml:space="preserve"> </v>
      </c>
      <c r="AI252" s="11" t="str">
        <f t="shared" si="77"/>
        <v xml:space="preserve"> </v>
      </c>
      <c r="AJ252" s="17" t="str">
        <f t="shared" si="78"/>
        <v xml:space="preserve"> </v>
      </c>
    </row>
    <row r="253" spans="1:36" x14ac:dyDescent="0.2">
      <c r="A253" s="9"/>
      <c r="B253" s="9"/>
      <c r="C253" s="9"/>
      <c r="D253" s="9"/>
      <c r="E253" s="10"/>
      <c r="F253" s="10"/>
      <c r="G253" s="10"/>
      <c r="I253" s="10"/>
      <c r="K253" s="10"/>
      <c r="M253" s="10"/>
      <c r="N253" s="10"/>
      <c r="O253" s="10"/>
      <c r="V253" t="str">
        <f t="shared" si="64"/>
        <v xml:space="preserve"> </v>
      </c>
      <c r="W253" s="14" t="str">
        <f t="shared" si="65"/>
        <v xml:space="preserve"> </v>
      </c>
      <c r="X253" t="str">
        <f t="shared" si="66"/>
        <v xml:space="preserve"> </v>
      </c>
      <c r="Y253" t="str">
        <f t="shared" si="67"/>
        <v xml:space="preserve"> </v>
      </c>
      <c r="Z253" s="14" t="str">
        <f t="shared" si="68"/>
        <v xml:space="preserve"> </v>
      </c>
      <c r="AA253" s="14" t="str">
        <f t="shared" si="69"/>
        <v xml:space="preserve"> </v>
      </c>
      <c r="AB253" s="14" t="str">
        <f t="shared" si="70"/>
        <v xml:space="preserve"> </v>
      </c>
      <c r="AC253" t="str">
        <f t="shared" si="71"/>
        <v xml:space="preserve"> </v>
      </c>
      <c r="AD253" t="str">
        <f t="shared" si="72"/>
        <v xml:space="preserve"> </v>
      </c>
      <c r="AE253" s="14" t="str">
        <f t="shared" si="73"/>
        <v xml:space="preserve"> </v>
      </c>
      <c r="AF253" t="str">
        <f t="shared" si="74"/>
        <v xml:space="preserve"> </v>
      </c>
      <c r="AG253" t="str">
        <f t="shared" si="75"/>
        <v xml:space="preserve"> </v>
      </c>
      <c r="AH253" s="14" t="str">
        <f t="shared" si="76"/>
        <v xml:space="preserve"> </v>
      </c>
      <c r="AI253" s="11" t="str">
        <f t="shared" si="77"/>
        <v xml:space="preserve"> </v>
      </c>
      <c r="AJ253" s="17" t="str">
        <f t="shared" si="78"/>
        <v xml:space="preserve"> </v>
      </c>
    </row>
    <row r="254" spans="1:36" x14ac:dyDescent="0.2">
      <c r="A254" s="9"/>
      <c r="B254" s="9"/>
      <c r="C254" s="9"/>
      <c r="D254" s="9"/>
      <c r="E254" s="10"/>
      <c r="F254" s="10"/>
      <c r="G254" s="10"/>
      <c r="I254" s="10"/>
      <c r="K254" s="10"/>
      <c r="M254" s="10"/>
      <c r="N254" s="10"/>
      <c r="O254" s="10"/>
      <c r="V254" t="str">
        <f t="shared" si="64"/>
        <v xml:space="preserve"> </v>
      </c>
      <c r="W254" s="14" t="str">
        <f t="shared" si="65"/>
        <v xml:space="preserve"> </v>
      </c>
      <c r="X254" t="str">
        <f t="shared" si="66"/>
        <v xml:space="preserve"> </v>
      </c>
      <c r="Y254" t="str">
        <f t="shared" si="67"/>
        <v xml:space="preserve"> </v>
      </c>
      <c r="Z254" s="14" t="str">
        <f t="shared" si="68"/>
        <v xml:space="preserve"> </v>
      </c>
      <c r="AA254" s="14" t="str">
        <f t="shared" si="69"/>
        <v xml:space="preserve"> </v>
      </c>
      <c r="AB254" s="14" t="str">
        <f t="shared" si="70"/>
        <v xml:space="preserve"> </v>
      </c>
      <c r="AC254" t="str">
        <f t="shared" si="71"/>
        <v xml:space="preserve"> </v>
      </c>
      <c r="AD254" t="str">
        <f t="shared" si="72"/>
        <v xml:space="preserve"> </v>
      </c>
      <c r="AE254" s="14" t="str">
        <f t="shared" si="73"/>
        <v xml:space="preserve"> </v>
      </c>
      <c r="AF254" t="str">
        <f t="shared" si="74"/>
        <v xml:space="preserve"> </v>
      </c>
      <c r="AG254" t="str">
        <f t="shared" si="75"/>
        <v xml:space="preserve"> </v>
      </c>
      <c r="AH254" s="14" t="str">
        <f t="shared" si="76"/>
        <v xml:space="preserve"> </v>
      </c>
      <c r="AI254" s="11" t="str">
        <f t="shared" si="77"/>
        <v xml:space="preserve"> </v>
      </c>
      <c r="AJ254" s="17" t="str">
        <f t="shared" si="78"/>
        <v xml:space="preserve"> </v>
      </c>
    </row>
    <row r="255" spans="1:36" x14ac:dyDescent="0.2">
      <c r="A255" s="9"/>
      <c r="B255" s="9"/>
      <c r="C255" s="9"/>
      <c r="D255" s="9"/>
      <c r="E255" s="10"/>
      <c r="F255" s="10"/>
      <c r="G255" s="10"/>
      <c r="I255" s="10"/>
      <c r="K255" s="10"/>
      <c r="M255" s="10"/>
      <c r="N255" s="10"/>
      <c r="O255" s="10"/>
      <c r="V255" t="str">
        <f t="shared" si="64"/>
        <v xml:space="preserve"> </v>
      </c>
      <c r="W255" s="14" t="str">
        <f t="shared" si="65"/>
        <v xml:space="preserve"> </v>
      </c>
      <c r="X255" t="str">
        <f t="shared" si="66"/>
        <v xml:space="preserve"> </v>
      </c>
      <c r="Y255" t="str">
        <f t="shared" si="67"/>
        <v xml:space="preserve"> </v>
      </c>
      <c r="Z255" s="14" t="str">
        <f t="shared" si="68"/>
        <v xml:space="preserve"> </v>
      </c>
      <c r="AA255" s="14" t="str">
        <f t="shared" si="69"/>
        <v xml:space="preserve"> </v>
      </c>
      <c r="AB255" s="14" t="str">
        <f t="shared" si="70"/>
        <v xml:space="preserve"> </v>
      </c>
      <c r="AC255" t="str">
        <f t="shared" si="71"/>
        <v xml:space="preserve"> </v>
      </c>
      <c r="AD255" t="str">
        <f t="shared" si="72"/>
        <v xml:space="preserve"> </v>
      </c>
      <c r="AE255" s="14" t="str">
        <f t="shared" si="73"/>
        <v xml:space="preserve"> </v>
      </c>
      <c r="AF255" t="str">
        <f t="shared" si="74"/>
        <v xml:space="preserve"> </v>
      </c>
      <c r="AG255" t="str">
        <f t="shared" si="75"/>
        <v xml:space="preserve"> </v>
      </c>
      <c r="AH255" s="14" t="str">
        <f t="shared" si="76"/>
        <v xml:space="preserve"> </v>
      </c>
      <c r="AI255" s="11" t="str">
        <f t="shared" si="77"/>
        <v xml:space="preserve"> </v>
      </c>
      <c r="AJ255" s="17" t="str">
        <f t="shared" si="78"/>
        <v xml:space="preserve"> </v>
      </c>
    </row>
    <row r="256" spans="1:36" x14ac:dyDescent="0.2">
      <c r="A256" s="9"/>
      <c r="B256" s="9"/>
      <c r="C256" s="9"/>
      <c r="D256" s="9"/>
      <c r="E256" s="10"/>
      <c r="F256" s="10"/>
      <c r="G256" s="10"/>
      <c r="I256" s="10"/>
      <c r="K256" s="10"/>
      <c r="M256" s="10"/>
      <c r="N256" s="10"/>
      <c r="O256" s="10"/>
      <c r="V256" t="str">
        <f t="shared" si="64"/>
        <v xml:space="preserve"> </v>
      </c>
      <c r="W256" s="14" t="str">
        <f t="shared" si="65"/>
        <v xml:space="preserve"> </v>
      </c>
      <c r="X256" t="str">
        <f t="shared" si="66"/>
        <v xml:space="preserve"> </v>
      </c>
      <c r="Y256" t="str">
        <f t="shared" si="67"/>
        <v xml:space="preserve"> </v>
      </c>
      <c r="Z256" s="14" t="str">
        <f t="shared" si="68"/>
        <v xml:space="preserve"> </v>
      </c>
      <c r="AA256" s="14" t="str">
        <f t="shared" si="69"/>
        <v xml:space="preserve"> </v>
      </c>
      <c r="AB256" s="14" t="str">
        <f t="shared" si="70"/>
        <v xml:space="preserve"> </v>
      </c>
      <c r="AC256" t="str">
        <f t="shared" si="71"/>
        <v xml:space="preserve"> </v>
      </c>
      <c r="AD256" t="str">
        <f t="shared" si="72"/>
        <v xml:space="preserve"> </v>
      </c>
      <c r="AE256" s="14" t="str">
        <f t="shared" si="73"/>
        <v xml:space="preserve"> </v>
      </c>
      <c r="AF256" t="str">
        <f t="shared" si="74"/>
        <v xml:space="preserve"> </v>
      </c>
      <c r="AG256" t="str">
        <f t="shared" si="75"/>
        <v xml:space="preserve"> </v>
      </c>
      <c r="AH256" s="14" t="str">
        <f t="shared" si="76"/>
        <v xml:space="preserve"> </v>
      </c>
      <c r="AI256" s="11" t="str">
        <f t="shared" si="77"/>
        <v xml:space="preserve"> </v>
      </c>
      <c r="AJ256" s="17" t="str">
        <f t="shared" si="78"/>
        <v xml:space="preserve"> </v>
      </c>
    </row>
    <row r="257" spans="1:36" x14ac:dyDescent="0.2">
      <c r="A257" s="9"/>
      <c r="B257" s="9"/>
      <c r="C257" s="9"/>
      <c r="D257" s="9"/>
      <c r="E257" s="10"/>
      <c r="F257" s="10"/>
      <c r="G257" s="10"/>
      <c r="I257" s="10"/>
      <c r="K257" s="10"/>
      <c r="M257" s="10"/>
      <c r="N257" s="10"/>
      <c r="O257" s="10"/>
      <c r="V257" t="str">
        <f t="shared" si="64"/>
        <v xml:space="preserve"> </v>
      </c>
      <c r="W257" s="14" t="str">
        <f t="shared" si="65"/>
        <v xml:space="preserve"> </v>
      </c>
      <c r="X257" t="str">
        <f t="shared" si="66"/>
        <v xml:space="preserve"> </v>
      </c>
      <c r="Y257" t="str">
        <f t="shared" si="67"/>
        <v xml:space="preserve"> </v>
      </c>
      <c r="Z257" s="14" t="str">
        <f t="shared" si="68"/>
        <v xml:space="preserve"> </v>
      </c>
      <c r="AA257" s="14" t="str">
        <f t="shared" si="69"/>
        <v xml:space="preserve"> </v>
      </c>
      <c r="AB257" s="14" t="str">
        <f t="shared" si="70"/>
        <v xml:space="preserve"> </v>
      </c>
      <c r="AC257" t="str">
        <f t="shared" si="71"/>
        <v xml:space="preserve"> </v>
      </c>
      <c r="AD257" t="str">
        <f t="shared" si="72"/>
        <v xml:space="preserve"> </v>
      </c>
      <c r="AE257" s="14" t="str">
        <f t="shared" si="73"/>
        <v xml:space="preserve"> </v>
      </c>
      <c r="AF257" t="str">
        <f t="shared" si="74"/>
        <v xml:space="preserve"> </v>
      </c>
      <c r="AG257" t="str">
        <f t="shared" si="75"/>
        <v xml:space="preserve"> </v>
      </c>
      <c r="AH257" s="14" t="str">
        <f t="shared" si="76"/>
        <v xml:space="preserve"> </v>
      </c>
      <c r="AI257" s="11" t="str">
        <f t="shared" si="77"/>
        <v xml:space="preserve"> </v>
      </c>
      <c r="AJ257" s="17" t="str">
        <f t="shared" si="78"/>
        <v xml:space="preserve"> </v>
      </c>
    </row>
    <row r="258" spans="1:36" x14ac:dyDescent="0.2">
      <c r="AA258" s="14" t="e">
        <f>_xlfn.AGGREGATE(1, 6,AA211:AA257)</f>
        <v>#DIV/0!</v>
      </c>
      <c r="AB258" s="14" t="e">
        <f>_xlfn.AGGREGATE(1, 6,AB211:AB257)</f>
        <v>#DIV/0!</v>
      </c>
      <c r="AE258" s="14" t="e">
        <f>_xlfn.AGGREGATE(1, 6,AE211:AE257)</f>
        <v>#DIV/0!</v>
      </c>
      <c r="AH258" s="14" t="e">
        <f>_xlfn.AGGREGATE(1, 6,AH211:AH257)</f>
        <v>#DIV/0!</v>
      </c>
      <c r="AJ258" s="14" t="e">
        <f>_xlfn.AGGREGATE(1, 6,AJ211:AJ257)</f>
        <v>#DIV/0!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1292-07CB-4749-BE17-9D35F7C2BEBE}">
  <dimension ref="A1:W1117"/>
  <sheetViews>
    <sheetView topLeftCell="A727" workbookViewId="0">
      <selection activeCell="B1" sqref="B1:B1048576"/>
    </sheetView>
  </sheetViews>
  <sheetFormatPr baseColWidth="10" defaultColWidth="8.83203125" defaultRowHeight="15" x14ac:dyDescent="0.2"/>
  <cols>
    <col min="1" max="1" width="8.1640625" style="154" customWidth="1"/>
    <col min="2" max="2" width="8.33203125" style="154" customWidth="1"/>
    <col min="3" max="3" width="8.1640625" style="154" customWidth="1"/>
    <col min="4" max="4" width="14.5" style="154" customWidth="1"/>
    <col min="5" max="5" width="14" style="154" customWidth="1"/>
    <col min="6" max="6" width="14.83203125" style="154" customWidth="1"/>
    <col min="7" max="7" width="16.1640625" style="154" customWidth="1"/>
    <col min="8" max="8" width="15.83203125" style="154" customWidth="1"/>
    <col min="9" max="9" width="18.6640625" style="154" customWidth="1"/>
    <col min="10" max="10" width="21.6640625" style="154" customWidth="1"/>
    <col min="11" max="11" width="14.83203125" style="154" customWidth="1"/>
    <col min="12" max="12" width="11.5" style="154" customWidth="1"/>
    <col min="13" max="13" width="10.83203125" style="154" customWidth="1"/>
    <col min="14" max="14" width="11.5" style="154" customWidth="1"/>
    <col min="15" max="15" width="17.5" style="154" customWidth="1"/>
    <col min="16" max="16" width="12" style="154" customWidth="1"/>
    <col min="17" max="17" width="11.5" style="154" customWidth="1"/>
    <col min="18" max="18" width="9" style="154" customWidth="1"/>
    <col min="19" max="19" width="8.5" style="154" customWidth="1"/>
    <col min="20" max="20" width="10.33203125" style="154" customWidth="1"/>
    <col min="21" max="23" width="14" style="154" customWidth="1"/>
    <col min="24" max="16384" width="8.83203125" style="154"/>
  </cols>
  <sheetData>
    <row r="1" spans="1:23" x14ac:dyDescent="0.2">
      <c r="A1" s="153" t="s">
        <v>238</v>
      </c>
      <c r="B1" s="153" t="s">
        <v>195</v>
      </c>
      <c r="C1" s="153" t="s">
        <v>239</v>
      </c>
      <c r="D1" s="153" t="s">
        <v>240</v>
      </c>
      <c r="E1" s="153" t="s">
        <v>241</v>
      </c>
      <c r="F1" s="153" t="s">
        <v>242</v>
      </c>
      <c r="G1" s="153" t="s">
        <v>243</v>
      </c>
      <c r="H1" s="153" t="s">
        <v>33</v>
      </c>
      <c r="I1" s="153" t="s">
        <v>244</v>
      </c>
      <c r="J1" s="153" t="s">
        <v>245</v>
      </c>
      <c r="K1" s="153" t="s">
        <v>246</v>
      </c>
      <c r="L1" s="153" t="s">
        <v>247</v>
      </c>
      <c r="M1" s="153" t="s">
        <v>203</v>
      </c>
      <c r="N1" s="153" t="s">
        <v>248</v>
      </c>
      <c r="O1" s="153" t="s">
        <v>249</v>
      </c>
      <c r="P1" s="153" t="s">
        <v>250</v>
      </c>
      <c r="Q1" s="153" t="s">
        <v>251</v>
      </c>
      <c r="R1" s="153" t="s">
        <v>252</v>
      </c>
      <c r="S1" s="153" t="s">
        <v>253</v>
      </c>
      <c r="T1" s="153" t="s">
        <v>254</v>
      </c>
      <c r="U1" s="153" t="s">
        <v>255</v>
      </c>
      <c r="V1" s="153" t="s">
        <v>256</v>
      </c>
      <c r="W1" s="153" t="s">
        <v>257</v>
      </c>
    </row>
    <row r="2" spans="1:23" ht="16" x14ac:dyDescent="0.2">
      <c r="A2" s="155">
        <v>5176</v>
      </c>
      <c r="B2" s="156">
        <v>6</v>
      </c>
      <c r="C2" s="157" t="s">
        <v>258</v>
      </c>
      <c r="D2" s="158" t="s">
        <v>259</v>
      </c>
      <c r="E2" s="159" t="s">
        <v>260</v>
      </c>
      <c r="F2" s="160">
        <v>3</v>
      </c>
      <c r="G2" s="160">
        <v>4</v>
      </c>
      <c r="H2" s="160">
        <v>30.8</v>
      </c>
      <c r="I2" s="160">
        <v>102.8</v>
      </c>
      <c r="J2" s="157">
        <v>10.6</v>
      </c>
    </row>
    <row r="3" spans="1:23" ht="16" x14ac:dyDescent="0.2">
      <c r="A3" s="155">
        <v>5177</v>
      </c>
      <c r="B3" s="156">
        <v>6</v>
      </c>
      <c r="C3" s="157" t="s">
        <v>261</v>
      </c>
      <c r="D3" s="158" t="s">
        <v>259</v>
      </c>
      <c r="E3" s="159" t="s">
        <v>260</v>
      </c>
      <c r="F3" s="160">
        <v>0.25</v>
      </c>
      <c r="G3" s="160">
        <v>3.9</v>
      </c>
      <c r="H3" s="160">
        <v>30.6</v>
      </c>
      <c r="I3" s="160">
        <v>100.3</v>
      </c>
      <c r="J3" s="157">
        <v>10.9</v>
      </c>
      <c r="K3" s="161">
        <v>0.51</v>
      </c>
      <c r="L3" s="161">
        <v>0.21</v>
      </c>
      <c r="M3" s="161">
        <v>0.8</v>
      </c>
      <c r="O3" s="161">
        <v>0.38</v>
      </c>
      <c r="P3" s="161">
        <v>1.57</v>
      </c>
      <c r="Q3" s="161">
        <v>1</v>
      </c>
    </row>
    <row r="4" spans="1:23" ht="16" x14ac:dyDescent="0.2">
      <c r="A4" s="155">
        <v>5178</v>
      </c>
      <c r="B4" s="156">
        <v>7</v>
      </c>
      <c r="C4" s="157" t="s">
        <v>258</v>
      </c>
      <c r="D4" s="158" t="s">
        <v>259</v>
      </c>
      <c r="E4" s="159" t="s">
        <v>260</v>
      </c>
      <c r="F4" s="160">
        <v>1</v>
      </c>
      <c r="G4" s="160">
        <v>4.2</v>
      </c>
      <c r="H4" s="160">
        <v>28.4</v>
      </c>
      <c r="I4" s="160">
        <v>93.9</v>
      </c>
      <c r="J4" s="157">
        <v>10.48</v>
      </c>
    </row>
    <row r="5" spans="1:23" ht="16" x14ac:dyDescent="0.2">
      <c r="A5" s="155">
        <v>5179</v>
      </c>
      <c r="B5" s="156">
        <v>7</v>
      </c>
      <c r="C5" s="157" t="s">
        <v>261</v>
      </c>
      <c r="D5" s="158" t="s">
        <v>259</v>
      </c>
      <c r="E5" s="159" t="s">
        <v>260</v>
      </c>
      <c r="F5" s="160">
        <v>0.25</v>
      </c>
      <c r="G5" s="160">
        <v>4.3</v>
      </c>
      <c r="H5" s="160">
        <v>22.2</v>
      </c>
      <c r="I5" s="160">
        <v>97</v>
      </c>
      <c r="J5" s="157">
        <v>10.9</v>
      </c>
      <c r="K5" s="161">
        <v>2.09</v>
      </c>
      <c r="L5" s="161">
        <v>0.68</v>
      </c>
      <c r="M5" s="161">
        <v>0.83</v>
      </c>
      <c r="O5" s="161">
        <v>11.85</v>
      </c>
      <c r="P5" s="161">
        <v>24.13</v>
      </c>
      <c r="Q5" s="161">
        <v>0.18</v>
      </c>
    </row>
    <row r="6" spans="1:23" ht="16" x14ac:dyDescent="0.2">
      <c r="A6" s="155">
        <v>5180</v>
      </c>
      <c r="B6" s="156">
        <v>8</v>
      </c>
      <c r="C6" s="157" t="s">
        <v>258</v>
      </c>
      <c r="D6" s="158" t="s">
        <v>259</v>
      </c>
      <c r="E6" s="159" t="s">
        <v>262</v>
      </c>
      <c r="F6" s="160">
        <v>1</v>
      </c>
      <c r="G6" s="160">
        <v>4.2</v>
      </c>
      <c r="H6" s="160">
        <v>29.9</v>
      </c>
      <c r="I6" s="160">
        <v>97.8</v>
      </c>
      <c r="J6" s="157">
        <v>10.039999999999999</v>
      </c>
    </row>
    <row r="7" spans="1:23" ht="16" x14ac:dyDescent="0.2">
      <c r="A7" s="155">
        <v>5181</v>
      </c>
      <c r="B7" s="156">
        <v>8</v>
      </c>
      <c r="C7" s="157" t="s">
        <v>261</v>
      </c>
      <c r="D7" s="158" t="s">
        <v>259</v>
      </c>
      <c r="E7" s="159" t="s">
        <v>262</v>
      </c>
      <c r="F7" s="160">
        <v>0.25</v>
      </c>
      <c r="G7" s="160">
        <v>3.5</v>
      </c>
      <c r="H7" s="160">
        <v>28.5</v>
      </c>
      <c r="I7" s="160">
        <v>100.2</v>
      </c>
      <c r="J7" s="157">
        <v>10.99</v>
      </c>
      <c r="K7" s="161">
        <v>0.53</v>
      </c>
      <c r="L7" s="161">
        <v>0.76</v>
      </c>
      <c r="M7" s="161">
        <v>0.66</v>
      </c>
      <c r="O7" s="161">
        <v>2.38</v>
      </c>
      <c r="P7" s="161">
        <v>4.0599999999999996</v>
      </c>
      <c r="Q7" s="161">
        <v>0.16</v>
      </c>
    </row>
    <row r="8" spans="1:23" ht="16" x14ac:dyDescent="0.2">
      <c r="A8" s="155">
        <v>5182</v>
      </c>
      <c r="B8" s="156">
        <v>6</v>
      </c>
      <c r="C8" s="157" t="s">
        <v>258</v>
      </c>
      <c r="D8" s="158" t="s">
        <v>263</v>
      </c>
      <c r="E8" s="159" t="s">
        <v>264</v>
      </c>
      <c r="F8" s="160">
        <v>1.75</v>
      </c>
      <c r="G8" s="160">
        <v>0.4</v>
      </c>
      <c r="H8" s="160">
        <v>30.3</v>
      </c>
      <c r="I8" s="160">
        <v>96</v>
      </c>
      <c r="J8" s="157">
        <v>11.22</v>
      </c>
    </row>
    <row r="9" spans="1:23" ht="16" x14ac:dyDescent="0.2">
      <c r="A9" s="155">
        <v>5183</v>
      </c>
      <c r="B9" s="156">
        <v>6</v>
      </c>
      <c r="C9" s="157" t="s">
        <v>261</v>
      </c>
      <c r="D9" s="158" t="s">
        <v>263</v>
      </c>
      <c r="E9" s="159" t="s">
        <v>264</v>
      </c>
      <c r="F9" s="160">
        <v>0.25</v>
      </c>
      <c r="G9" s="160">
        <v>0.4</v>
      </c>
      <c r="H9" s="160">
        <v>30.2</v>
      </c>
      <c r="I9" s="160">
        <v>99</v>
      </c>
      <c r="J9" s="157">
        <v>11.45</v>
      </c>
      <c r="K9" s="161">
        <v>1.85</v>
      </c>
      <c r="L9" s="161">
        <v>0.45</v>
      </c>
      <c r="M9" s="161">
        <v>1.9</v>
      </c>
      <c r="O9" s="161">
        <v>0.85</v>
      </c>
      <c r="P9" s="161">
        <v>1.73</v>
      </c>
      <c r="Q9" s="161">
        <v>0.16</v>
      </c>
    </row>
    <row r="10" spans="1:23" ht="16" x14ac:dyDescent="0.2">
      <c r="A10" s="155">
        <v>5184</v>
      </c>
      <c r="B10" s="156">
        <v>7</v>
      </c>
      <c r="C10" s="157" t="s">
        <v>258</v>
      </c>
      <c r="D10" s="158" t="s">
        <v>263</v>
      </c>
      <c r="E10" s="159" t="s">
        <v>265</v>
      </c>
      <c r="F10" s="160">
        <v>0.25</v>
      </c>
      <c r="G10" s="160">
        <v>1.9</v>
      </c>
      <c r="H10" s="160">
        <v>24.4</v>
      </c>
      <c r="I10" s="160">
        <v>93</v>
      </c>
      <c r="J10" s="157">
        <v>10.87</v>
      </c>
    </row>
    <row r="11" spans="1:23" ht="16" x14ac:dyDescent="0.2">
      <c r="A11" s="155">
        <v>5185</v>
      </c>
      <c r="B11" s="156">
        <v>7</v>
      </c>
      <c r="C11" s="157" t="s">
        <v>261</v>
      </c>
      <c r="D11" s="158" t="s">
        <v>263</v>
      </c>
      <c r="E11" s="159" t="s">
        <v>265</v>
      </c>
      <c r="F11" s="160">
        <v>0.25</v>
      </c>
      <c r="G11" s="160">
        <v>2.1</v>
      </c>
      <c r="H11" s="160">
        <v>22.2</v>
      </c>
      <c r="I11" s="160">
        <v>94</v>
      </c>
      <c r="J11" s="157">
        <v>11.11</v>
      </c>
      <c r="K11" s="161">
        <v>2.72</v>
      </c>
      <c r="L11" s="161">
        <v>1.1200000000000001</v>
      </c>
      <c r="M11" s="161">
        <v>1.57</v>
      </c>
      <c r="O11" s="161">
        <v>12.1</v>
      </c>
      <c r="P11" s="161">
        <v>18.8</v>
      </c>
      <c r="Q11" s="161">
        <v>0.14000000000000001</v>
      </c>
    </row>
    <row r="12" spans="1:23" ht="16" x14ac:dyDescent="0.2">
      <c r="A12" s="155">
        <v>5186</v>
      </c>
      <c r="B12" s="156">
        <v>8</v>
      </c>
      <c r="C12" s="157" t="s">
        <v>258</v>
      </c>
      <c r="D12" s="158" t="s">
        <v>263</v>
      </c>
      <c r="E12" s="159" t="s">
        <v>266</v>
      </c>
      <c r="F12" s="160">
        <v>0.3</v>
      </c>
      <c r="G12" s="160">
        <v>0.6</v>
      </c>
      <c r="H12" s="160">
        <v>29.7</v>
      </c>
      <c r="I12" s="160">
        <v>95</v>
      </c>
      <c r="J12" s="157">
        <v>11</v>
      </c>
    </row>
    <row r="13" spans="1:23" ht="16" x14ac:dyDescent="0.2">
      <c r="A13" s="155">
        <v>5187</v>
      </c>
      <c r="B13" s="156">
        <v>8</v>
      </c>
      <c r="C13" s="157" t="s">
        <v>261</v>
      </c>
      <c r="D13" s="158" t="s">
        <v>263</v>
      </c>
      <c r="E13" s="159" t="s">
        <v>266</v>
      </c>
      <c r="F13" s="160">
        <v>0.25</v>
      </c>
      <c r="G13" s="160">
        <v>-0.1</v>
      </c>
      <c r="H13" s="160">
        <v>27.9</v>
      </c>
      <c r="I13" s="160">
        <v>98</v>
      </c>
      <c r="J13" s="157">
        <v>12.1</v>
      </c>
      <c r="K13" s="161">
        <v>1.05</v>
      </c>
      <c r="L13" s="161">
        <v>0.92</v>
      </c>
      <c r="M13" s="161">
        <v>1.04</v>
      </c>
      <c r="O13" s="161">
        <v>8.64</v>
      </c>
      <c r="P13" s="161">
        <v>9.52</v>
      </c>
      <c r="Q13" s="161">
        <v>0.46</v>
      </c>
    </row>
    <row r="14" spans="1:23" ht="16" x14ac:dyDescent="0.2">
      <c r="A14" s="155">
        <v>5188</v>
      </c>
      <c r="B14" s="156">
        <v>6</v>
      </c>
      <c r="C14" s="157" t="s">
        <v>258</v>
      </c>
      <c r="D14" s="158" t="s">
        <v>267</v>
      </c>
      <c r="E14" s="159" t="s">
        <v>266</v>
      </c>
      <c r="F14" s="160">
        <v>4</v>
      </c>
      <c r="G14" s="160">
        <v>8.1</v>
      </c>
      <c r="H14" s="160">
        <v>29.5</v>
      </c>
      <c r="I14" s="160">
        <v>91.4</v>
      </c>
      <c r="J14" s="157">
        <v>9.14</v>
      </c>
    </row>
    <row r="15" spans="1:23" ht="16" x14ac:dyDescent="0.2">
      <c r="A15" s="155">
        <v>5189</v>
      </c>
      <c r="B15" s="156">
        <v>6</v>
      </c>
      <c r="C15" s="157" t="s">
        <v>261</v>
      </c>
      <c r="D15" s="158" t="s">
        <v>267</v>
      </c>
      <c r="E15" s="159" t="s">
        <v>266</v>
      </c>
      <c r="F15" s="160">
        <v>0.25</v>
      </c>
      <c r="G15" s="160">
        <v>8</v>
      </c>
      <c r="H15" s="160">
        <v>29.6</v>
      </c>
      <c r="I15" s="160">
        <v>92.6</v>
      </c>
      <c r="J15" s="157">
        <v>8.98</v>
      </c>
      <c r="K15" s="161">
        <v>1.75</v>
      </c>
      <c r="L15" s="161">
        <v>1.32</v>
      </c>
      <c r="M15" s="161">
        <v>0.94</v>
      </c>
      <c r="O15" s="161">
        <v>4.9000000000000004</v>
      </c>
      <c r="P15" s="161">
        <v>11.72</v>
      </c>
      <c r="Q15" s="161">
        <v>0.09</v>
      </c>
    </row>
    <row r="16" spans="1:23" ht="16" x14ac:dyDescent="0.2">
      <c r="A16" s="155">
        <v>5190</v>
      </c>
      <c r="B16" s="156">
        <v>7</v>
      </c>
      <c r="C16" s="157" t="s">
        <v>258</v>
      </c>
      <c r="D16" s="158" t="s">
        <v>267</v>
      </c>
      <c r="E16" s="159" t="s">
        <v>268</v>
      </c>
      <c r="F16" s="160">
        <v>1</v>
      </c>
      <c r="G16" s="160">
        <v>9.3000000000000007</v>
      </c>
      <c r="H16" s="160">
        <v>28.6</v>
      </c>
      <c r="I16" s="160">
        <v>78.3</v>
      </c>
      <c r="J16" s="157">
        <v>7.6</v>
      </c>
    </row>
    <row r="17" spans="1:19" ht="16" x14ac:dyDescent="0.2">
      <c r="A17" s="155">
        <v>5191</v>
      </c>
      <c r="B17" s="156">
        <v>7</v>
      </c>
      <c r="C17" s="157" t="s">
        <v>261</v>
      </c>
      <c r="D17" s="158" t="s">
        <v>267</v>
      </c>
      <c r="E17" s="159" t="s">
        <v>268</v>
      </c>
      <c r="F17" s="160">
        <v>0.25</v>
      </c>
      <c r="G17" s="160">
        <v>9.1</v>
      </c>
      <c r="H17" s="160">
        <v>27.6</v>
      </c>
      <c r="I17" s="160">
        <v>78.5</v>
      </c>
      <c r="J17" s="157">
        <v>7.55</v>
      </c>
      <c r="K17" s="161">
        <v>1.45</v>
      </c>
      <c r="L17" s="161">
        <v>0.41</v>
      </c>
      <c r="M17" s="161">
        <v>0.74</v>
      </c>
      <c r="O17" s="161">
        <v>1.54</v>
      </c>
      <c r="P17" s="161">
        <v>3.93</v>
      </c>
      <c r="Q17" s="161">
        <v>0.09</v>
      </c>
    </row>
    <row r="18" spans="1:19" ht="16" x14ac:dyDescent="0.2">
      <c r="A18" s="155">
        <v>5192</v>
      </c>
      <c r="B18" s="156">
        <v>8</v>
      </c>
      <c r="C18" s="157" t="s">
        <v>258</v>
      </c>
      <c r="D18" s="158" t="s">
        <v>267</v>
      </c>
      <c r="E18" s="159" t="s">
        <v>265</v>
      </c>
      <c r="F18" s="160">
        <v>1</v>
      </c>
      <c r="G18" s="160">
        <v>8.6</v>
      </c>
      <c r="H18" s="160">
        <v>29.1</v>
      </c>
      <c r="I18" s="160">
        <v>85.3</v>
      </c>
      <c r="J18" s="157">
        <v>8.16</v>
      </c>
    </row>
    <row r="19" spans="1:19" ht="16" x14ac:dyDescent="0.2">
      <c r="A19" s="155">
        <v>5193</v>
      </c>
      <c r="B19" s="156">
        <v>8</v>
      </c>
      <c r="C19" s="157" t="s">
        <v>261</v>
      </c>
      <c r="D19" s="158" t="s">
        <v>267</v>
      </c>
      <c r="E19" s="159" t="s">
        <v>265</v>
      </c>
      <c r="F19" s="160">
        <v>0.25</v>
      </c>
      <c r="G19" s="160">
        <v>8.4</v>
      </c>
      <c r="H19" s="160">
        <v>28.1</v>
      </c>
      <c r="I19" s="160">
        <v>85.5</v>
      </c>
      <c r="J19" s="157">
        <v>8.25</v>
      </c>
      <c r="K19" s="161">
        <v>1.44</v>
      </c>
      <c r="L19" s="161">
        <v>0.77</v>
      </c>
      <c r="M19" s="161">
        <v>0.92</v>
      </c>
      <c r="O19" s="161">
        <v>4.1500000000000004</v>
      </c>
      <c r="P19" s="161">
        <v>5.36</v>
      </c>
      <c r="Q19" s="161">
        <v>0.09</v>
      </c>
    </row>
    <row r="20" spans="1:19" ht="16" x14ac:dyDescent="0.2">
      <c r="A20" s="155">
        <v>5194</v>
      </c>
      <c r="B20" s="156">
        <v>6</v>
      </c>
      <c r="C20" s="157" t="s">
        <v>258</v>
      </c>
      <c r="D20" s="158" t="s">
        <v>269</v>
      </c>
      <c r="E20" s="159" t="s">
        <v>270</v>
      </c>
      <c r="F20" s="160">
        <v>2.5</v>
      </c>
      <c r="G20" s="160">
        <v>8.3000000000000007</v>
      </c>
      <c r="H20" s="160">
        <v>28.3</v>
      </c>
      <c r="I20" s="160">
        <v>89.7</v>
      </c>
      <c r="J20" s="157">
        <v>8.4499999999999993</v>
      </c>
    </row>
    <row r="21" spans="1:19" ht="16" x14ac:dyDescent="0.2">
      <c r="A21" s="155">
        <v>5195</v>
      </c>
      <c r="B21" s="156">
        <v>6</v>
      </c>
      <c r="C21" s="157" t="s">
        <v>261</v>
      </c>
      <c r="D21" s="158" t="s">
        <v>269</v>
      </c>
      <c r="E21" s="159" t="s">
        <v>270</v>
      </c>
      <c r="F21" s="160">
        <v>0.25</v>
      </c>
      <c r="G21" s="160">
        <v>8.5</v>
      </c>
      <c r="H21" s="160">
        <v>28.1</v>
      </c>
      <c r="I21" s="160">
        <v>92.6</v>
      </c>
      <c r="J21" s="157">
        <v>8.9499999999999993</v>
      </c>
      <c r="K21" s="161">
        <v>1.21</v>
      </c>
      <c r="L21" s="161">
        <v>1.02</v>
      </c>
      <c r="M21" s="161">
        <v>1.46</v>
      </c>
      <c r="O21" s="161">
        <v>0.5</v>
      </c>
      <c r="P21" s="161">
        <v>2.31</v>
      </c>
      <c r="Q21" s="161">
        <v>0.08</v>
      </c>
    </row>
    <row r="22" spans="1:19" ht="16" x14ac:dyDescent="0.2">
      <c r="A22" s="155">
        <v>5196</v>
      </c>
      <c r="B22" s="156">
        <v>7</v>
      </c>
      <c r="C22" s="157" t="s">
        <v>258</v>
      </c>
      <c r="D22" s="158" t="s">
        <v>269</v>
      </c>
      <c r="E22" s="159" t="s">
        <v>271</v>
      </c>
      <c r="F22" s="160">
        <v>0.75</v>
      </c>
      <c r="G22" s="160">
        <v>9.4</v>
      </c>
      <c r="H22" s="160">
        <v>6.2</v>
      </c>
      <c r="I22" s="160">
        <v>87</v>
      </c>
      <c r="J22" s="157">
        <v>9.66</v>
      </c>
    </row>
    <row r="23" spans="1:19" ht="16" x14ac:dyDescent="0.2">
      <c r="A23" s="155">
        <v>5197</v>
      </c>
      <c r="B23" s="156">
        <v>7</v>
      </c>
      <c r="C23" s="157" t="s">
        <v>261</v>
      </c>
      <c r="D23" s="158" t="s">
        <v>269</v>
      </c>
      <c r="E23" s="159" t="s">
        <v>271</v>
      </c>
      <c r="F23" s="160">
        <v>0.25</v>
      </c>
      <c r="G23" s="160">
        <v>9.3000000000000007</v>
      </c>
      <c r="H23" s="160">
        <v>4.5</v>
      </c>
      <c r="I23" s="160">
        <v>84.3</v>
      </c>
      <c r="J23" s="157">
        <v>5.67</v>
      </c>
      <c r="K23" s="161">
        <v>0.5</v>
      </c>
      <c r="L23" s="161">
        <v>0.56999999999999995</v>
      </c>
      <c r="M23" s="161">
        <v>1.1200000000000001</v>
      </c>
      <c r="O23" s="161">
        <v>24.54</v>
      </c>
      <c r="P23" s="161">
        <v>13.25</v>
      </c>
      <c r="Q23" s="161">
        <v>0.2</v>
      </c>
    </row>
    <row r="24" spans="1:19" ht="16" x14ac:dyDescent="0.2">
      <c r="A24" s="155">
        <v>5198</v>
      </c>
      <c r="B24" s="156">
        <v>8</v>
      </c>
      <c r="C24" s="157" t="s">
        <v>258</v>
      </c>
      <c r="D24" s="158" t="s">
        <v>269</v>
      </c>
      <c r="E24" s="159" t="s">
        <v>272</v>
      </c>
      <c r="F24" s="160">
        <v>0.5</v>
      </c>
      <c r="G24" s="160">
        <v>8.6999999999999993</v>
      </c>
      <c r="H24" s="160">
        <v>27.5</v>
      </c>
      <c r="I24" s="160">
        <v>90.9</v>
      </c>
      <c r="J24" s="157">
        <v>9.1300000000000008</v>
      </c>
    </row>
    <row r="25" spans="1:19" ht="16" x14ac:dyDescent="0.2">
      <c r="A25" s="155">
        <v>5199</v>
      </c>
      <c r="B25" s="156">
        <v>8</v>
      </c>
      <c r="C25" s="157" t="s">
        <v>261</v>
      </c>
      <c r="D25" s="158" t="s">
        <v>269</v>
      </c>
      <c r="E25" s="159" t="s">
        <v>272</v>
      </c>
      <c r="F25" s="160">
        <v>0.25</v>
      </c>
      <c r="G25" s="160">
        <v>8.6</v>
      </c>
      <c r="H25" s="160">
        <v>27.5</v>
      </c>
      <c r="I25" s="160">
        <v>90.6</v>
      </c>
      <c r="J25" s="157">
        <v>9</v>
      </c>
      <c r="K25" s="161">
        <v>0.5</v>
      </c>
      <c r="L25" s="161">
        <v>0.33</v>
      </c>
      <c r="M25" s="161">
        <v>0.98</v>
      </c>
      <c r="O25" s="161">
        <v>2.1</v>
      </c>
      <c r="P25" s="161">
        <v>3.36</v>
      </c>
      <c r="Q25" s="161">
        <v>0.06</v>
      </c>
    </row>
    <row r="26" spans="1:19" ht="16" x14ac:dyDescent="0.2">
      <c r="A26" s="155">
        <v>5213</v>
      </c>
      <c r="B26" s="156">
        <v>1</v>
      </c>
      <c r="C26" s="157" t="s">
        <v>258</v>
      </c>
      <c r="D26" s="158" t="s">
        <v>273</v>
      </c>
      <c r="E26" s="159" t="s">
        <v>274</v>
      </c>
      <c r="F26" s="160">
        <v>1.5</v>
      </c>
      <c r="G26" s="160">
        <v>19.3</v>
      </c>
      <c r="H26" s="160">
        <v>28.8</v>
      </c>
      <c r="I26" s="160">
        <v>71.099999999999994</v>
      </c>
      <c r="J26" s="157">
        <v>5.5</v>
      </c>
    </row>
    <row r="27" spans="1:19" ht="16" x14ac:dyDescent="0.2">
      <c r="A27" s="155">
        <v>5214</v>
      </c>
      <c r="B27" s="156">
        <v>1</v>
      </c>
      <c r="C27" s="157" t="s">
        <v>261</v>
      </c>
      <c r="D27" s="158" t="s">
        <v>273</v>
      </c>
      <c r="E27" s="159" t="s">
        <v>274</v>
      </c>
      <c r="F27" s="160">
        <v>0.25</v>
      </c>
      <c r="G27" s="160">
        <v>21.4</v>
      </c>
      <c r="H27" s="160">
        <v>26.9</v>
      </c>
      <c r="I27" s="160">
        <v>94.8</v>
      </c>
      <c r="J27" s="157">
        <v>9.1</v>
      </c>
      <c r="K27" s="161">
        <v>5.21</v>
      </c>
      <c r="L27" s="161">
        <v>2.09</v>
      </c>
      <c r="M27" s="161">
        <v>1.39</v>
      </c>
      <c r="N27" s="160">
        <v>1.1029</v>
      </c>
      <c r="O27" s="161">
        <v>1.4590000000000001</v>
      </c>
      <c r="P27" s="161">
        <v>12.73</v>
      </c>
      <c r="Q27" s="161">
        <v>0.245</v>
      </c>
      <c r="R27" s="161">
        <v>24.564</v>
      </c>
      <c r="S27" s="161">
        <v>1.2949999999999999</v>
      </c>
    </row>
    <row r="28" spans="1:19" ht="16" x14ac:dyDescent="0.2">
      <c r="A28" s="155">
        <v>5215</v>
      </c>
      <c r="B28" s="156">
        <v>9</v>
      </c>
      <c r="C28" s="157" t="s">
        <v>258</v>
      </c>
      <c r="D28" s="158" t="s">
        <v>273</v>
      </c>
      <c r="E28" s="159" t="s">
        <v>275</v>
      </c>
      <c r="F28" s="160">
        <v>2</v>
      </c>
      <c r="G28" s="160">
        <v>17.2</v>
      </c>
      <c r="H28" s="160">
        <v>30.5</v>
      </c>
      <c r="I28" s="160">
        <v>78.400000000000006</v>
      </c>
      <c r="J28" s="157">
        <v>6.2</v>
      </c>
    </row>
    <row r="29" spans="1:19" ht="16" x14ac:dyDescent="0.2">
      <c r="A29" s="155">
        <v>5216</v>
      </c>
      <c r="B29" s="156">
        <v>9</v>
      </c>
      <c r="C29" s="157" t="s">
        <v>261</v>
      </c>
      <c r="D29" s="158" t="s">
        <v>273</v>
      </c>
      <c r="E29" s="159" t="s">
        <v>275</v>
      </c>
      <c r="F29" s="160">
        <v>0.25</v>
      </c>
      <c r="G29" s="160">
        <v>19</v>
      </c>
      <c r="H29" s="160">
        <v>28.2</v>
      </c>
      <c r="I29" s="160">
        <v>85.5</v>
      </c>
      <c r="J29" s="157">
        <v>6.66</v>
      </c>
      <c r="K29" s="161">
        <v>1.52</v>
      </c>
      <c r="L29" s="161">
        <v>0.5</v>
      </c>
      <c r="M29" s="161">
        <v>0.94</v>
      </c>
      <c r="N29" s="160">
        <v>0.05</v>
      </c>
      <c r="O29" s="161">
        <v>5.5E-2</v>
      </c>
      <c r="P29" s="161">
        <v>6.1059999999999999</v>
      </c>
      <c r="Q29" s="161">
        <v>0.22700000000000001</v>
      </c>
      <c r="R29" s="161">
        <v>16.75</v>
      </c>
      <c r="S29" s="161">
        <v>0.92400000000000004</v>
      </c>
    </row>
    <row r="30" spans="1:19" ht="16" x14ac:dyDescent="0.2">
      <c r="A30" s="155">
        <v>5217</v>
      </c>
      <c r="B30" s="156">
        <v>10</v>
      </c>
      <c r="C30" s="157" t="s">
        <v>258</v>
      </c>
      <c r="D30" s="158" t="s">
        <v>273</v>
      </c>
      <c r="E30" s="159" t="s">
        <v>276</v>
      </c>
      <c r="F30" s="160">
        <v>1.75</v>
      </c>
      <c r="G30" s="160">
        <v>19.3</v>
      </c>
      <c r="H30" s="160">
        <v>29.6</v>
      </c>
      <c r="I30" s="160">
        <v>75.599999999999994</v>
      </c>
      <c r="J30" s="157">
        <v>5.87</v>
      </c>
    </row>
    <row r="31" spans="1:19" ht="16" x14ac:dyDescent="0.2">
      <c r="A31" s="155">
        <v>5218</v>
      </c>
      <c r="B31" s="156">
        <v>10</v>
      </c>
      <c r="C31" s="157" t="s">
        <v>261</v>
      </c>
      <c r="D31" s="158" t="s">
        <v>273</v>
      </c>
      <c r="E31" s="159" t="s">
        <v>276</v>
      </c>
      <c r="F31" s="160">
        <v>0.25</v>
      </c>
      <c r="G31" s="160">
        <v>20.5</v>
      </c>
      <c r="H31" s="160">
        <v>27.7</v>
      </c>
      <c r="I31" s="160">
        <v>95.5</v>
      </c>
      <c r="J31" s="157">
        <v>7.29</v>
      </c>
      <c r="K31" s="161">
        <v>4.21</v>
      </c>
      <c r="L31" s="161">
        <v>1.91</v>
      </c>
      <c r="M31" s="161">
        <v>1.1599999999999999</v>
      </c>
      <c r="N31" s="160">
        <v>0.05</v>
      </c>
      <c r="O31" s="161">
        <v>0.05</v>
      </c>
      <c r="P31" s="161">
        <v>10.339</v>
      </c>
      <c r="Q31" s="161">
        <v>7.5999999999999998E-2</v>
      </c>
      <c r="R31" s="161">
        <v>21.91</v>
      </c>
      <c r="S31" s="161">
        <v>1.1879999999999999</v>
      </c>
    </row>
    <row r="32" spans="1:19" ht="16" x14ac:dyDescent="0.2">
      <c r="A32" s="155">
        <v>5207</v>
      </c>
      <c r="B32" s="156">
        <v>3</v>
      </c>
      <c r="C32" s="157" t="s">
        <v>258</v>
      </c>
      <c r="D32" s="158" t="s">
        <v>277</v>
      </c>
      <c r="E32" s="159" t="s">
        <v>272</v>
      </c>
      <c r="F32" s="160">
        <v>1.25</v>
      </c>
      <c r="G32" s="160">
        <v>21.3</v>
      </c>
      <c r="H32" s="160">
        <v>29.8</v>
      </c>
      <c r="I32" s="160">
        <v>50</v>
      </c>
      <c r="J32" s="157">
        <v>3.73</v>
      </c>
    </row>
    <row r="33" spans="1:19" ht="16" x14ac:dyDescent="0.2">
      <c r="A33" s="155">
        <v>5208</v>
      </c>
      <c r="B33" s="156">
        <v>3</v>
      </c>
      <c r="C33" s="157" t="s">
        <v>261</v>
      </c>
      <c r="D33" s="158" t="s">
        <v>277</v>
      </c>
      <c r="E33" s="159" t="s">
        <v>272</v>
      </c>
      <c r="F33" s="160">
        <v>0.25</v>
      </c>
      <c r="G33" s="160">
        <v>21.5</v>
      </c>
      <c r="H33" s="160">
        <v>29.11</v>
      </c>
      <c r="I33" s="160">
        <v>73.900000000000006</v>
      </c>
      <c r="J33" s="157">
        <v>5.49</v>
      </c>
      <c r="K33" s="161">
        <v>4.49</v>
      </c>
      <c r="L33" s="161">
        <v>2.56</v>
      </c>
      <c r="M33" s="161">
        <v>2.11</v>
      </c>
      <c r="N33" s="160">
        <v>0.36380000000000001</v>
      </c>
      <c r="O33" s="161">
        <v>0.27800000000000002</v>
      </c>
      <c r="P33" s="161">
        <v>7.2190000000000003</v>
      </c>
      <c r="Q33" s="161">
        <v>0.13100000000000001</v>
      </c>
      <c r="R33" s="161">
        <v>25.475999999999999</v>
      </c>
      <c r="S33" s="161">
        <v>1.349</v>
      </c>
    </row>
    <row r="34" spans="1:19" ht="16" x14ac:dyDescent="0.2">
      <c r="A34" s="155">
        <v>5209</v>
      </c>
      <c r="B34" s="156">
        <v>4</v>
      </c>
      <c r="C34" s="157" t="s">
        <v>258</v>
      </c>
      <c r="D34" s="158" t="s">
        <v>277</v>
      </c>
      <c r="E34" s="159" t="s">
        <v>278</v>
      </c>
      <c r="F34" s="160">
        <v>0.5</v>
      </c>
      <c r="G34" s="160">
        <v>21.2</v>
      </c>
      <c r="H34" s="160">
        <v>27.4</v>
      </c>
      <c r="I34" s="160">
        <v>98.7</v>
      </c>
      <c r="J34" s="157">
        <v>7.44</v>
      </c>
    </row>
    <row r="35" spans="1:19" ht="16" x14ac:dyDescent="0.2">
      <c r="A35" s="155">
        <v>5210</v>
      </c>
      <c r="B35" s="156">
        <v>4</v>
      </c>
      <c r="C35" s="157" t="s">
        <v>261</v>
      </c>
      <c r="D35" s="158" t="s">
        <v>277</v>
      </c>
      <c r="E35" s="159" t="s">
        <v>278</v>
      </c>
      <c r="F35" s="160">
        <v>0.25</v>
      </c>
      <c r="G35" s="160">
        <v>21.3</v>
      </c>
      <c r="H35" s="160">
        <v>27.5</v>
      </c>
      <c r="I35" s="160">
        <v>98.3</v>
      </c>
      <c r="J35" s="157">
        <v>7.43</v>
      </c>
      <c r="K35" s="161">
        <v>3.61</v>
      </c>
      <c r="L35" s="161">
        <v>1.61</v>
      </c>
      <c r="M35" s="161">
        <v>1.71</v>
      </c>
      <c r="N35" s="160">
        <v>0.47970000000000002</v>
      </c>
      <c r="O35" s="161">
        <v>0.45700000000000002</v>
      </c>
      <c r="P35" s="161">
        <v>6.8259999999999996</v>
      </c>
      <c r="Q35" s="161">
        <v>5.0999999999999997E-2</v>
      </c>
      <c r="R35" s="161">
        <v>26.834</v>
      </c>
      <c r="S35" s="161">
        <v>1.0549999999999999</v>
      </c>
    </row>
    <row r="36" spans="1:19" ht="16" x14ac:dyDescent="0.2">
      <c r="A36" s="155">
        <v>5211</v>
      </c>
      <c r="B36" s="156">
        <v>5</v>
      </c>
      <c r="C36" s="157" t="s">
        <v>258</v>
      </c>
      <c r="D36" s="158" t="s">
        <v>277</v>
      </c>
      <c r="E36" s="159" t="s">
        <v>274</v>
      </c>
      <c r="F36" s="160">
        <v>0.5</v>
      </c>
      <c r="G36" s="160">
        <v>21.7</v>
      </c>
      <c r="H36" s="160">
        <v>14.7</v>
      </c>
      <c r="I36" s="160">
        <v>78</v>
      </c>
      <c r="J36" s="157">
        <v>6.3</v>
      </c>
    </row>
    <row r="37" spans="1:19" ht="16" x14ac:dyDescent="0.2">
      <c r="A37" s="155">
        <v>5212</v>
      </c>
      <c r="B37" s="156">
        <v>5</v>
      </c>
      <c r="C37" s="157" t="s">
        <v>261</v>
      </c>
      <c r="D37" s="158" t="s">
        <v>277</v>
      </c>
      <c r="E37" s="159" t="s">
        <v>274</v>
      </c>
      <c r="F37" s="160">
        <v>0.25</v>
      </c>
      <c r="G37" s="160">
        <v>18.8</v>
      </c>
      <c r="H37" s="160">
        <v>1.8</v>
      </c>
      <c r="I37" s="160">
        <v>83.5</v>
      </c>
      <c r="J37" s="157">
        <v>7.71</v>
      </c>
      <c r="K37" s="161">
        <v>1.29</v>
      </c>
      <c r="L37" s="161">
        <v>2.16</v>
      </c>
      <c r="M37" s="161">
        <v>1.92</v>
      </c>
      <c r="N37" s="160">
        <v>1.7058</v>
      </c>
      <c r="O37" s="161">
        <v>9.5839999999999996</v>
      </c>
      <c r="P37" s="161">
        <v>73.14</v>
      </c>
      <c r="Q37" s="161">
        <v>0.35299999999999998</v>
      </c>
      <c r="R37" s="161">
        <v>29.827999999999999</v>
      </c>
      <c r="S37" s="161">
        <v>1.01</v>
      </c>
    </row>
    <row r="38" spans="1:19" ht="16" x14ac:dyDescent="0.2">
      <c r="A38" s="155">
        <v>5200</v>
      </c>
      <c r="B38" s="156">
        <v>6</v>
      </c>
      <c r="C38" s="157" t="s">
        <v>258</v>
      </c>
      <c r="D38" s="158" t="s">
        <v>277</v>
      </c>
      <c r="E38" s="159" t="s">
        <v>278</v>
      </c>
      <c r="F38" s="160">
        <v>3</v>
      </c>
      <c r="G38" s="160">
        <v>17.399999999999999</v>
      </c>
      <c r="H38" s="160">
        <v>30.4</v>
      </c>
      <c r="I38" s="160">
        <v>91</v>
      </c>
      <c r="J38" s="157">
        <v>7.27</v>
      </c>
    </row>
    <row r="39" spans="1:19" ht="16" x14ac:dyDescent="0.2">
      <c r="A39" s="155">
        <v>5202</v>
      </c>
      <c r="B39" s="156">
        <v>6</v>
      </c>
      <c r="C39" s="157" t="s">
        <v>261</v>
      </c>
      <c r="D39" s="158" t="s">
        <v>277</v>
      </c>
      <c r="E39" s="159" t="s">
        <v>278</v>
      </c>
      <c r="F39" s="160">
        <v>0.25</v>
      </c>
      <c r="G39" s="160">
        <v>17.5</v>
      </c>
      <c r="H39" s="160">
        <v>30.3</v>
      </c>
      <c r="I39" s="160">
        <v>89.9</v>
      </c>
      <c r="J39" s="157">
        <v>7.16</v>
      </c>
      <c r="K39" s="161">
        <v>1.71</v>
      </c>
      <c r="L39" s="161">
        <v>0.64</v>
      </c>
      <c r="M39" s="161">
        <v>1.23</v>
      </c>
      <c r="N39" s="160">
        <v>0.28239999999999998</v>
      </c>
      <c r="O39" s="161">
        <v>0.108</v>
      </c>
      <c r="P39" s="161">
        <v>1.879</v>
      </c>
      <c r="Q39" s="161">
        <v>0.36099999999999999</v>
      </c>
      <c r="R39" s="161">
        <v>13.359</v>
      </c>
      <c r="S39" s="161">
        <v>0.93200000000000005</v>
      </c>
    </row>
    <row r="40" spans="1:19" ht="16" x14ac:dyDescent="0.2">
      <c r="A40" s="155">
        <v>5203</v>
      </c>
      <c r="B40" s="156">
        <v>7</v>
      </c>
      <c r="C40" s="157" t="s">
        <v>258</v>
      </c>
      <c r="D40" s="158" t="s">
        <v>277</v>
      </c>
      <c r="E40" s="159" t="s">
        <v>279</v>
      </c>
      <c r="F40" s="160">
        <v>1</v>
      </c>
      <c r="G40" s="160">
        <v>22.2</v>
      </c>
      <c r="H40" s="160">
        <v>25.6</v>
      </c>
      <c r="I40" s="160">
        <v>79.3</v>
      </c>
      <c r="J40" s="157">
        <v>5.98</v>
      </c>
    </row>
    <row r="41" spans="1:19" ht="16" x14ac:dyDescent="0.2">
      <c r="A41" s="155">
        <v>5204</v>
      </c>
      <c r="B41" s="156">
        <v>7</v>
      </c>
      <c r="C41" s="157" t="s">
        <v>261</v>
      </c>
      <c r="D41" s="158" t="s">
        <v>277</v>
      </c>
      <c r="E41" s="159" t="s">
        <v>279</v>
      </c>
      <c r="F41" s="160">
        <v>0.25</v>
      </c>
      <c r="G41" s="160">
        <v>19.5</v>
      </c>
      <c r="H41" s="160">
        <v>6.2</v>
      </c>
      <c r="I41" s="160">
        <v>92.8</v>
      </c>
      <c r="J41" s="157">
        <v>8.5</v>
      </c>
      <c r="K41" s="161">
        <v>3.68</v>
      </c>
      <c r="L41" s="161">
        <v>2.89</v>
      </c>
      <c r="M41" s="161">
        <v>1.95</v>
      </c>
      <c r="N41" s="160">
        <v>1.3310999999999999</v>
      </c>
      <c r="O41" s="161">
        <v>33.853000000000002</v>
      </c>
      <c r="P41" s="161">
        <v>47.874000000000002</v>
      </c>
      <c r="Q41" s="161">
        <v>0.29799999999999999</v>
      </c>
      <c r="R41" s="161">
        <v>41.219000000000001</v>
      </c>
      <c r="S41" s="161">
        <v>1.085</v>
      </c>
    </row>
    <row r="42" spans="1:19" ht="16" x14ac:dyDescent="0.2">
      <c r="A42" s="155">
        <v>5205</v>
      </c>
      <c r="B42" s="156">
        <v>8</v>
      </c>
      <c r="C42" s="157" t="s">
        <v>258</v>
      </c>
      <c r="D42" s="158" t="s">
        <v>277</v>
      </c>
      <c r="E42" s="159" t="s">
        <v>280</v>
      </c>
      <c r="F42" s="160">
        <v>1</v>
      </c>
      <c r="G42" s="160">
        <v>21.2</v>
      </c>
      <c r="H42" s="160">
        <v>28.8</v>
      </c>
      <c r="I42" s="160">
        <v>86.2</v>
      </c>
      <c r="J42" s="157">
        <v>6.43</v>
      </c>
    </row>
    <row r="43" spans="1:19" ht="16" x14ac:dyDescent="0.2">
      <c r="A43" s="155">
        <v>5206</v>
      </c>
      <c r="B43" s="156">
        <v>8</v>
      </c>
      <c r="C43" s="157" t="s">
        <v>261</v>
      </c>
      <c r="D43" s="158" t="s">
        <v>277</v>
      </c>
      <c r="E43" s="159" t="s">
        <v>280</v>
      </c>
      <c r="F43" s="160">
        <v>0.25</v>
      </c>
      <c r="G43" s="160">
        <v>21.2</v>
      </c>
      <c r="H43" s="160">
        <v>28.8</v>
      </c>
      <c r="I43" s="160">
        <v>87</v>
      </c>
      <c r="J43" s="157">
        <v>6.52</v>
      </c>
      <c r="K43" s="161">
        <v>10.62</v>
      </c>
      <c r="L43" s="161">
        <v>3.26</v>
      </c>
      <c r="M43" s="161">
        <v>2.36</v>
      </c>
      <c r="N43" s="160">
        <v>6.1499999999999999E-2</v>
      </c>
      <c r="O43" s="161">
        <v>8.8999999999999996E-2</v>
      </c>
      <c r="P43" s="161">
        <v>7.1859999999999999</v>
      </c>
      <c r="Q43" s="161">
        <v>0.114</v>
      </c>
      <c r="R43" s="161">
        <v>27.239000000000001</v>
      </c>
      <c r="S43" s="161">
        <v>1.798</v>
      </c>
    </row>
    <row r="44" spans="1:19" ht="16" x14ac:dyDescent="0.2">
      <c r="A44" s="155">
        <v>5219</v>
      </c>
      <c r="B44" s="156">
        <v>6</v>
      </c>
      <c r="C44" s="157" t="s">
        <v>258</v>
      </c>
      <c r="D44" s="158" t="s">
        <v>281</v>
      </c>
      <c r="E44" s="159" t="s">
        <v>282</v>
      </c>
      <c r="F44" s="160">
        <v>2.1</v>
      </c>
      <c r="G44" s="160">
        <v>17.3</v>
      </c>
      <c r="H44" s="160">
        <v>30.4</v>
      </c>
      <c r="I44" s="160">
        <v>87</v>
      </c>
      <c r="J44" s="157">
        <v>6.94</v>
      </c>
    </row>
    <row r="45" spans="1:19" ht="16" x14ac:dyDescent="0.2">
      <c r="A45" s="155">
        <v>5220</v>
      </c>
      <c r="B45" s="156">
        <v>6</v>
      </c>
      <c r="C45" s="157" t="s">
        <v>261</v>
      </c>
      <c r="D45" s="158" t="s">
        <v>281</v>
      </c>
      <c r="E45" s="159" t="s">
        <v>282</v>
      </c>
      <c r="F45" s="160">
        <v>0.25</v>
      </c>
      <c r="G45" s="160">
        <v>17.3</v>
      </c>
      <c r="H45" s="160">
        <v>30.3</v>
      </c>
      <c r="I45" s="160">
        <v>90</v>
      </c>
      <c r="J45" s="157">
        <v>7.21</v>
      </c>
      <c r="K45" s="161">
        <v>1.19</v>
      </c>
      <c r="L45" s="161">
        <v>0.76</v>
      </c>
      <c r="M45" s="161">
        <v>1.22</v>
      </c>
      <c r="N45" s="160">
        <v>0.2266</v>
      </c>
      <c r="O45" s="161">
        <v>0.36499999999999999</v>
      </c>
      <c r="P45" s="161">
        <v>2.871</v>
      </c>
      <c r="Q45" s="161">
        <v>0.34300000000000003</v>
      </c>
      <c r="R45" s="161">
        <v>12.992000000000001</v>
      </c>
      <c r="S45" s="161">
        <v>0.91900000000000004</v>
      </c>
    </row>
    <row r="46" spans="1:19" ht="16" x14ac:dyDescent="0.2">
      <c r="A46" s="155">
        <v>5221</v>
      </c>
      <c r="B46" s="156">
        <v>7</v>
      </c>
      <c r="C46" s="157" t="s">
        <v>258</v>
      </c>
      <c r="D46" s="158" t="s">
        <v>281</v>
      </c>
      <c r="E46" s="159" t="s">
        <v>274</v>
      </c>
      <c r="F46" s="160">
        <v>1</v>
      </c>
      <c r="G46" s="160">
        <v>21</v>
      </c>
      <c r="H46" s="160">
        <v>28.5</v>
      </c>
      <c r="I46" s="160">
        <v>38</v>
      </c>
      <c r="J46" s="157">
        <v>3.74</v>
      </c>
    </row>
    <row r="47" spans="1:19" ht="16" x14ac:dyDescent="0.2">
      <c r="A47" s="155">
        <v>5222</v>
      </c>
      <c r="B47" s="156">
        <v>7</v>
      </c>
      <c r="C47" s="157" t="s">
        <v>261</v>
      </c>
      <c r="D47" s="158" t="s">
        <v>281</v>
      </c>
      <c r="E47" s="159" t="s">
        <v>274</v>
      </c>
      <c r="F47" s="160">
        <v>0.25</v>
      </c>
      <c r="G47" s="160">
        <v>20.7</v>
      </c>
      <c r="H47" s="160">
        <v>9.5</v>
      </c>
      <c r="I47" s="160">
        <v>57</v>
      </c>
      <c r="J47" s="157">
        <v>4.78</v>
      </c>
      <c r="K47" s="161">
        <v>3.85</v>
      </c>
      <c r="L47" s="161">
        <v>2.62</v>
      </c>
      <c r="M47" s="161">
        <v>2.14</v>
      </c>
      <c r="N47" s="160">
        <v>1.002</v>
      </c>
      <c r="O47" s="161">
        <v>11.053000000000001</v>
      </c>
      <c r="P47" s="161">
        <v>33.798999999999999</v>
      </c>
      <c r="Q47" s="161">
        <v>0.44500000000000001</v>
      </c>
      <c r="R47" s="161">
        <v>40.076000000000001</v>
      </c>
      <c r="S47" s="161">
        <v>2.4750000000000001</v>
      </c>
    </row>
    <row r="48" spans="1:19" ht="16" x14ac:dyDescent="0.2">
      <c r="A48" s="155">
        <v>5223</v>
      </c>
      <c r="B48" s="156">
        <v>8</v>
      </c>
      <c r="C48" s="157" t="s">
        <v>258</v>
      </c>
      <c r="D48" s="158" t="s">
        <v>281</v>
      </c>
      <c r="E48" s="159" t="s">
        <v>283</v>
      </c>
      <c r="F48" s="160">
        <v>1</v>
      </c>
      <c r="G48" s="160">
        <v>18.5</v>
      </c>
      <c r="H48" s="160">
        <v>30.1</v>
      </c>
      <c r="I48" s="160">
        <v>52</v>
      </c>
      <c r="J48" s="157">
        <v>4.01</v>
      </c>
    </row>
    <row r="49" spans="1:19" ht="16" x14ac:dyDescent="0.2">
      <c r="A49" s="155">
        <v>5224</v>
      </c>
      <c r="B49" s="156">
        <v>8</v>
      </c>
      <c r="C49" s="157" t="s">
        <v>261</v>
      </c>
      <c r="D49" s="158" t="s">
        <v>281</v>
      </c>
      <c r="E49" s="159" t="s">
        <v>283</v>
      </c>
      <c r="F49" s="160">
        <v>0.25</v>
      </c>
      <c r="G49" s="160">
        <v>18.600000000000001</v>
      </c>
      <c r="H49" s="160">
        <v>28.5</v>
      </c>
      <c r="I49" s="160">
        <v>77</v>
      </c>
      <c r="J49" s="157">
        <v>6.16</v>
      </c>
      <c r="K49" s="161">
        <v>1.4</v>
      </c>
      <c r="L49" s="161">
        <v>1.23</v>
      </c>
      <c r="M49" s="161">
        <v>1.4</v>
      </c>
      <c r="N49" s="160">
        <v>1.74</v>
      </c>
      <c r="O49" s="161">
        <v>1.7130000000000001</v>
      </c>
      <c r="P49" s="161">
        <v>10.35</v>
      </c>
      <c r="Q49" s="161">
        <v>0.28899999999999998</v>
      </c>
      <c r="R49" s="161">
        <v>22.548999999999999</v>
      </c>
      <c r="S49" s="161">
        <v>1.333</v>
      </c>
    </row>
    <row r="50" spans="1:19" ht="16" x14ac:dyDescent="0.2">
      <c r="A50" s="155">
        <v>5225</v>
      </c>
      <c r="B50" s="156">
        <v>1</v>
      </c>
      <c r="C50" s="157" t="s">
        <v>258</v>
      </c>
      <c r="D50" s="158" t="s">
        <v>284</v>
      </c>
      <c r="E50" s="159" t="s">
        <v>285</v>
      </c>
      <c r="F50" s="160">
        <v>1.75</v>
      </c>
      <c r="G50" s="160">
        <v>18.3</v>
      </c>
      <c r="H50" s="160">
        <v>30</v>
      </c>
      <c r="I50" s="160">
        <v>80.5</v>
      </c>
      <c r="J50" s="157">
        <v>6.5</v>
      </c>
    </row>
    <row r="51" spans="1:19" ht="16" x14ac:dyDescent="0.2">
      <c r="A51" s="155">
        <v>5226</v>
      </c>
      <c r="B51" s="156">
        <v>1</v>
      </c>
      <c r="C51" s="157" t="s">
        <v>261</v>
      </c>
      <c r="D51" s="158" t="s">
        <v>284</v>
      </c>
      <c r="E51" s="159" t="s">
        <v>285</v>
      </c>
      <c r="F51" s="160">
        <v>0.25</v>
      </c>
      <c r="G51" s="160">
        <v>19.399999999999999</v>
      </c>
      <c r="H51" s="160">
        <v>23.6</v>
      </c>
      <c r="I51" s="160">
        <v>86.5</v>
      </c>
      <c r="J51" s="157">
        <v>6.8</v>
      </c>
      <c r="K51" s="161">
        <v>2.4700000000000002</v>
      </c>
      <c r="L51" s="161">
        <v>2.09</v>
      </c>
      <c r="M51" s="161">
        <v>1.4</v>
      </c>
      <c r="N51" s="160">
        <v>1.52</v>
      </c>
      <c r="O51" s="161">
        <v>1.81</v>
      </c>
      <c r="P51" s="161">
        <v>11.59</v>
      </c>
      <c r="Q51" s="161">
        <v>0.33300000000000002</v>
      </c>
      <c r="R51" s="161">
        <v>20.92</v>
      </c>
      <c r="S51" s="161">
        <v>1.17</v>
      </c>
    </row>
    <row r="52" spans="1:19" ht="16" x14ac:dyDescent="0.2">
      <c r="A52" s="155">
        <v>5231</v>
      </c>
      <c r="B52" s="156">
        <v>2</v>
      </c>
      <c r="C52" s="157" t="s">
        <v>258</v>
      </c>
      <c r="D52" s="158" t="s">
        <v>284</v>
      </c>
      <c r="E52" s="159" t="s">
        <v>286</v>
      </c>
      <c r="F52" s="160">
        <v>2.5</v>
      </c>
      <c r="G52" s="160">
        <v>19.600000000000001</v>
      </c>
      <c r="H52" s="160">
        <v>29</v>
      </c>
      <c r="I52" s="160">
        <v>63</v>
      </c>
      <c r="J52" s="157">
        <v>5.3</v>
      </c>
    </row>
    <row r="53" spans="1:19" ht="16" x14ac:dyDescent="0.2">
      <c r="A53" s="155">
        <v>5232</v>
      </c>
      <c r="B53" s="156">
        <v>2</v>
      </c>
      <c r="C53" s="157" t="s">
        <v>261</v>
      </c>
      <c r="D53" s="158" t="s">
        <v>284</v>
      </c>
      <c r="E53" s="159" t="s">
        <v>286</v>
      </c>
      <c r="F53" s="160">
        <v>0.25</v>
      </c>
      <c r="G53" s="160">
        <v>19</v>
      </c>
      <c r="H53" s="160">
        <v>27.3</v>
      </c>
      <c r="I53" s="160">
        <v>91.5</v>
      </c>
      <c r="J53" s="157">
        <v>7.2</v>
      </c>
      <c r="K53" s="161">
        <v>2.0299999999999998</v>
      </c>
      <c r="L53" s="161">
        <v>1.25</v>
      </c>
      <c r="M53" s="161">
        <v>1</v>
      </c>
      <c r="N53" s="160">
        <v>0.35</v>
      </c>
      <c r="O53" s="161">
        <v>0.44490000000000002</v>
      </c>
      <c r="P53" s="161">
        <v>0.19800000000000001</v>
      </c>
      <c r="R53" s="161">
        <v>0.34</v>
      </c>
      <c r="S53" s="161">
        <v>1.3089999999999999</v>
      </c>
    </row>
    <row r="54" spans="1:19" ht="16" x14ac:dyDescent="0.2">
      <c r="A54" s="155">
        <v>5233</v>
      </c>
      <c r="B54" s="156">
        <v>3</v>
      </c>
      <c r="C54" s="157" t="s">
        <v>258</v>
      </c>
      <c r="D54" s="158" t="s">
        <v>284</v>
      </c>
      <c r="E54" s="159" t="s">
        <v>287</v>
      </c>
      <c r="F54" s="160">
        <v>1.1299999999999999</v>
      </c>
      <c r="G54" s="160">
        <v>19.2</v>
      </c>
      <c r="H54" s="160">
        <v>30</v>
      </c>
      <c r="I54" s="160">
        <v>58.5</v>
      </c>
      <c r="J54" s="157">
        <v>4.5999999999999996</v>
      </c>
    </row>
    <row r="55" spans="1:19" ht="16" x14ac:dyDescent="0.2">
      <c r="A55" s="155">
        <v>5234</v>
      </c>
      <c r="B55" s="156">
        <v>3</v>
      </c>
      <c r="C55" s="157" t="s">
        <v>261</v>
      </c>
      <c r="D55" s="158" t="s">
        <v>284</v>
      </c>
      <c r="E55" s="159" t="s">
        <v>287</v>
      </c>
      <c r="F55" s="160">
        <v>0.25</v>
      </c>
      <c r="G55" s="160">
        <v>18.899999999999999</v>
      </c>
      <c r="H55" s="160">
        <v>29.7</v>
      </c>
      <c r="I55" s="160">
        <v>77.400000000000006</v>
      </c>
      <c r="J55" s="157">
        <v>6.02</v>
      </c>
      <c r="K55" s="161">
        <v>1.1000000000000001</v>
      </c>
      <c r="L55" s="161">
        <v>0.21</v>
      </c>
      <c r="M55" s="161">
        <v>1.07</v>
      </c>
      <c r="N55" s="160">
        <v>1.7542</v>
      </c>
      <c r="O55" s="161">
        <v>0.17299999999999999</v>
      </c>
      <c r="P55" s="161">
        <v>6.2030000000000003</v>
      </c>
      <c r="Q55" s="161">
        <v>0.21099999999999999</v>
      </c>
      <c r="R55" s="161">
        <v>18.513999999999999</v>
      </c>
      <c r="S55" s="161">
        <v>1.0189999999999999</v>
      </c>
    </row>
    <row r="56" spans="1:19" ht="16" x14ac:dyDescent="0.2">
      <c r="A56" s="155">
        <v>5235</v>
      </c>
      <c r="B56" s="156">
        <v>4</v>
      </c>
      <c r="C56" s="157" t="s">
        <v>258</v>
      </c>
      <c r="D56" s="158" t="s">
        <v>284</v>
      </c>
      <c r="E56" s="159" t="s">
        <v>288</v>
      </c>
      <c r="F56" s="160">
        <v>1</v>
      </c>
      <c r="G56" s="160">
        <v>20</v>
      </c>
      <c r="H56" s="160">
        <v>29.2</v>
      </c>
      <c r="I56" s="160">
        <v>80.5</v>
      </c>
      <c r="J56" s="157">
        <v>6.2</v>
      </c>
    </row>
    <row r="57" spans="1:19" ht="16" x14ac:dyDescent="0.2">
      <c r="A57" s="155">
        <v>5236</v>
      </c>
      <c r="B57" s="156">
        <v>4</v>
      </c>
      <c r="C57" s="157" t="s">
        <v>261</v>
      </c>
      <c r="D57" s="158" t="s">
        <v>284</v>
      </c>
      <c r="E57" s="159" t="s">
        <v>288</v>
      </c>
      <c r="F57" s="160">
        <v>0.25</v>
      </c>
      <c r="G57" s="160">
        <v>20.100000000000001</v>
      </c>
      <c r="H57" s="160">
        <v>29.2</v>
      </c>
      <c r="I57" s="160">
        <v>88.2</v>
      </c>
      <c r="J57" s="157">
        <v>6.75</v>
      </c>
      <c r="K57" s="161">
        <v>2.7</v>
      </c>
      <c r="L57" s="161">
        <v>0.79</v>
      </c>
      <c r="M57" s="161">
        <v>1.46</v>
      </c>
      <c r="N57" s="160">
        <v>0.18340000000000001</v>
      </c>
      <c r="O57" s="161">
        <v>0.05</v>
      </c>
      <c r="P57" s="161">
        <v>14.667999999999999</v>
      </c>
      <c r="Q57" s="161">
        <v>0.06</v>
      </c>
      <c r="R57" s="161">
        <v>22.88</v>
      </c>
      <c r="S57" s="161">
        <v>1.181</v>
      </c>
    </row>
    <row r="58" spans="1:19" ht="16" x14ac:dyDescent="0.2">
      <c r="A58" s="155">
        <v>5237</v>
      </c>
      <c r="B58" s="156">
        <v>5</v>
      </c>
      <c r="C58" s="157" t="s">
        <v>258</v>
      </c>
      <c r="D58" s="158" t="s">
        <v>284</v>
      </c>
      <c r="E58" s="159" t="s">
        <v>274</v>
      </c>
      <c r="F58" s="160">
        <v>0.75</v>
      </c>
      <c r="G58" s="160">
        <v>20.9</v>
      </c>
      <c r="H58" s="160">
        <v>19.899999999999999</v>
      </c>
      <c r="I58" s="160">
        <v>56.8</v>
      </c>
      <c r="J58" s="157">
        <v>4.6399999999999997</v>
      </c>
    </row>
    <row r="59" spans="1:19" ht="16" x14ac:dyDescent="0.2">
      <c r="A59" s="155">
        <v>5238</v>
      </c>
      <c r="B59" s="156">
        <v>5</v>
      </c>
      <c r="C59" s="157" t="s">
        <v>261</v>
      </c>
      <c r="D59" s="158" t="s">
        <v>284</v>
      </c>
      <c r="E59" s="159" t="s">
        <v>274</v>
      </c>
      <c r="F59" s="160">
        <v>0.25</v>
      </c>
      <c r="G59" s="160">
        <v>16.3</v>
      </c>
      <c r="H59" s="160">
        <v>1.8</v>
      </c>
      <c r="I59" s="160">
        <v>102.5</v>
      </c>
      <c r="J59" s="157">
        <v>9.75</v>
      </c>
      <c r="K59" s="161">
        <v>7.28</v>
      </c>
      <c r="L59" s="161">
        <v>2.09</v>
      </c>
      <c r="M59" s="161">
        <v>2.68</v>
      </c>
      <c r="N59" s="160">
        <v>0.32179999999999997</v>
      </c>
      <c r="O59" s="161">
        <v>9.8870000000000005</v>
      </c>
      <c r="P59" s="161">
        <v>100.879</v>
      </c>
      <c r="Q59" s="161">
        <v>0.17799999999999999</v>
      </c>
      <c r="R59" s="161">
        <v>27.919</v>
      </c>
      <c r="S59" s="161">
        <v>1.163</v>
      </c>
    </row>
    <row r="60" spans="1:19" ht="16" x14ac:dyDescent="0.2">
      <c r="A60" s="155">
        <v>5227</v>
      </c>
      <c r="B60" s="156">
        <v>9</v>
      </c>
      <c r="C60" s="157" t="s">
        <v>258</v>
      </c>
      <c r="D60" s="158" t="s">
        <v>284</v>
      </c>
      <c r="E60" s="159" t="s">
        <v>289</v>
      </c>
      <c r="F60" s="160">
        <v>2</v>
      </c>
      <c r="G60" s="160">
        <v>18</v>
      </c>
      <c r="H60" s="160">
        <v>30.4</v>
      </c>
      <c r="I60" s="160">
        <v>89.4</v>
      </c>
      <c r="J60" s="157">
        <v>7.13</v>
      </c>
    </row>
    <row r="61" spans="1:19" ht="16" x14ac:dyDescent="0.2">
      <c r="A61" s="155">
        <v>5228</v>
      </c>
      <c r="B61" s="156">
        <v>9</v>
      </c>
      <c r="C61" s="157" t="s">
        <v>261</v>
      </c>
      <c r="D61" s="158" t="s">
        <v>284</v>
      </c>
      <c r="E61" s="159" t="s">
        <v>289</v>
      </c>
      <c r="F61" s="160">
        <v>0.25</v>
      </c>
      <c r="G61" s="160">
        <v>17.899999999999999</v>
      </c>
      <c r="H61" s="160">
        <v>30.1</v>
      </c>
      <c r="I61" s="160">
        <v>89.6</v>
      </c>
      <c r="J61" s="157">
        <v>7.1</v>
      </c>
      <c r="K61" s="161">
        <v>1.63</v>
      </c>
      <c r="L61" s="161">
        <v>1.1100000000000001</v>
      </c>
      <c r="M61" s="161">
        <v>1.08</v>
      </c>
      <c r="N61" s="160">
        <v>1.089</v>
      </c>
      <c r="O61" s="161">
        <v>0.16300000000000001</v>
      </c>
      <c r="P61" s="161">
        <v>3.2669999999999999</v>
      </c>
      <c r="Q61" s="161">
        <v>0.56399999999999995</v>
      </c>
      <c r="R61" s="161">
        <v>15.191000000000001</v>
      </c>
      <c r="S61" s="161">
        <v>1.196</v>
      </c>
    </row>
    <row r="62" spans="1:19" ht="16" x14ac:dyDescent="0.2">
      <c r="A62" s="155">
        <v>5229</v>
      </c>
      <c r="B62" s="156">
        <v>10</v>
      </c>
      <c r="C62" s="157" t="s">
        <v>258</v>
      </c>
      <c r="D62" s="158" t="s">
        <v>284</v>
      </c>
      <c r="E62" s="159" t="s">
        <v>290</v>
      </c>
      <c r="F62" s="160">
        <v>2</v>
      </c>
      <c r="G62" s="160">
        <v>19.2</v>
      </c>
      <c r="H62" s="160">
        <v>29.1</v>
      </c>
      <c r="I62" s="160">
        <v>98.3</v>
      </c>
      <c r="J62" s="157">
        <v>7.24</v>
      </c>
    </row>
    <row r="63" spans="1:19" ht="16" x14ac:dyDescent="0.2">
      <c r="A63" s="155">
        <v>5230</v>
      </c>
      <c r="B63" s="156">
        <v>10</v>
      </c>
      <c r="C63" s="157" t="s">
        <v>261</v>
      </c>
      <c r="D63" s="158" t="s">
        <v>284</v>
      </c>
      <c r="E63" s="159" t="s">
        <v>290</v>
      </c>
      <c r="F63" s="160">
        <v>0.25</v>
      </c>
      <c r="G63" s="160">
        <v>19.100000000000001</v>
      </c>
      <c r="H63" s="160">
        <v>29.1</v>
      </c>
      <c r="I63" s="160">
        <v>81.2</v>
      </c>
      <c r="J63" s="157">
        <v>6.3</v>
      </c>
      <c r="K63" s="161">
        <v>2.56</v>
      </c>
      <c r="L63" s="161">
        <v>1.76</v>
      </c>
      <c r="M63" s="161">
        <v>1.33</v>
      </c>
      <c r="N63" s="160">
        <v>0.22869999999999999</v>
      </c>
      <c r="O63" s="161">
        <v>0.05</v>
      </c>
      <c r="P63" s="161">
        <v>12.544</v>
      </c>
      <c r="Q63" s="161">
        <v>0.42299999999999999</v>
      </c>
      <c r="R63" s="161">
        <v>21.047999999999998</v>
      </c>
      <c r="S63" s="161">
        <v>1.6160000000000001</v>
      </c>
    </row>
    <row r="64" spans="1:19" ht="16" x14ac:dyDescent="0.2">
      <c r="A64" s="155">
        <v>5239</v>
      </c>
      <c r="B64" s="156">
        <v>1</v>
      </c>
      <c r="C64" s="157" t="s">
        <v>258</v>
      </c>
      <c r="D64" s="158" t="s">
        <v>291</v>
      </c>
      <c r="E64" s="159" t="s">
        <v>292</v>
      </c>
      <c r="F64" s="160">
        <v>1.75</v>
      </c>
      <c r="G64" s="160">
        <v>23.3</v>
      </c>
      <c r="H64" s="160">
        <v>24.7</v>
      </c>
      <c r="I64" s="160">
        <v>65.8</v>
      </c>
      <c r="J64" s="157">
        <v>5.01</v>
      </c>
    </row>
    <row r="65" spans="1:19" ht="16" x14ac:dyDescent="0.2">
      <c r="A65" s="155">
        <v>5240</v>
      </c>
      <c r="B65" s="156">
        <v>1</v>
      </c>
      <c r="C65" s="157" t="s">
        <v>261</v>
      </c>
      <c r="D65" s="158" t="s">
        <v>291</v>
      </c>
      <c r="E65" s="159" t="s">
        <v>292</v>
      </c>
      <c r="F65" s="160">
        <v>0.25</v>
      </c>
      <c r="G65" s="160">
        <v>23.3</v>
      </c>
      <c r="H65" s="160">
        <v>17.399999999999999</v>
      </c>
      <c r="I65" s="160">
        <v>106.8</v>
      </c>
      <c r="J65" s="157">
        <v>8.39</v>
      </c>
      <c r="K65" s="161">
        <v>8.56</v>
      </c>
      <c r="L65" s="161">
        <v>4.25</v>
      </c>
      <c r="M65" s="161">
        <v>1.61</v>
      </c>
      <c r="N65" s="160">
        <v>0.35</v>
      </c>
      <c r="O65" s="161">
        <v>4.3600000000000003</v>
      </c>
      <c r="P65" s="161">
        <v>29.3</v>
      </c>
      <c r="Q65" s="161">
        <v>0.14099999999999999</v>
      </c>
      <c r="R65" s="161">
        <v>32.08</v>
      </c>
      <c r="S65" s="161">
        <v>1.486</v>
      </c>
    </row>
    <row r="66" spans="1:19" ht="16" x14ac:dyDescent="0.2">
      <c r="A66" s="155">
        <v>5241</v>
      </c>
      <c r="B66" s="156">
        <v>2</v>
      </c>
      <c r="C66" s="157" t="s">
        <v>258</v>
      </c>
      <c r="D66" s="158" t="s">
        <v>291</v>
      </c>
      <c r="E66" s="159" t="s">
        <v>293</v>
      </c>
      <c r="F66" s="160">
        <v>2.25</v>
      </c>
      <c r="G66" s="160">
        <v>24.3</v>
      </c>
      <c r="H66" s="160">
        <v>24.5</v>
      </c>
      <c r="I66" s="160">
        <v>57.5</v>
      </c>
      <c r="J66" s="157">
        <v>4.6900000000000004</v>
      </c>
    </row>
    <row r="67" spans="1:19" ht="16" x14ac:dyDescent="0.2">
      <c r="A67" s="155">
        <v>5242</v>
      </c>
      <c r="B67" s="156">
        <v>2</v>
      </c>
      <c r="C67" s="157" t="s">
        <v>261</v>
      </c>
      <c r="D67" s="158" t="s">
        <v>291</v>
      </c>
      <c r="E67" s="159" t="s">
        <v>293</v>
      </c>
      <c r="F67" s="160">
        <v>0.25</v>
      </c>
      <c r="G67" s="160">
        <v>24.1</v>
      </c>
      <c r="H67" s="160">
        <v>23.6</v>
      </c>
      <c r="I67" s="160">
        <v>82.4</v>
      </c>
      <c r="J67" s="157">
        <v>6.29</v>
      </c>
      <c r="K67" s="161">
        <v>5.1100000000000003</v>
      </c>
      <c r="L67" s="161">
        <v>3.04</v>
      </c>
      <c r="M67" s="161">
        <v>1.87</v>
      </c>
      <c r="N67" s="160">
        <v>0.33139999999999997</v>
      </c>
      <c r="O67" s="161">
        <v>0.14199999999999999</v>
      </c>
      <c r="P67" s="161">
        <v>17.885000000000002</v>
      </c>
      <c r="Q67" s="161">
        <v>0.45100000000000001</v>
      </c>
      <c r="R67" s="161">
        <v>35.225000000000001</v>
      </c>
      <c r="S67" s="161">
        <v>1.9379999999999999</v>
      </c>
    </row>
    <row r="68" spans="1:19" ht="16" x14ac:dyDescent="0.2">
      <c r="A68" s="155">
        <v>5243</v>
      </c>
      <c r="B68" s="156">
        <v>9</v>
      </c>
      <c r="C68" s="157" t="s">
        <v>258</v>
      </c>
      <c r="D68" s="158" t="s">
        <v>291</v>
      </c>
      <c r="E68" s="159" t="s">
        <v>294</v>
      </c>
      <c r="F68" s="160">
        <v>1.75</v>
      </c>
      <c r="G68" s="160">
        <v>22.6</v>
      </c>
      <c r="H68" s="160">
        <v>24.1</v>
      </c>
      <c r="I68" s="160">
        <v>101.9</v>
      </c>
      <c r="J68" s="157">
        <v>7.69</v>
      </c>
    </row>
    <row r="69" spans="1:19" ht="16" x14ac:dyDescent="0.2">
      <c r="A69" s="155">
        <v>5244</v>
      </c>
      <c r="B69" s="156">
        <v>9</v>
      </c>
      <c r="C69" s="157" t="s">
        <v>261</v>
      </c>
      <c r="D69" s="158" t="s">
        <v>291</v>
      </c>
      <c r="E69" s="159" t="s">
        <v>294</v>
      </c>
      <c r="F69" s="160">
        <v>0.25</v>
      </c>
      <c r="G69" s="160">
        <v>22.6</v>
      </c>
      <c r="H69" s="160">
        <v>24.1</v>
      </c>
      <c r="I69" s="160">
        <v>102.7</v>
      </c>
      <c r="J69" s="157">
        <v>7.74</v>
      </c>
      <c r="K69" s="161">
        <v>2.93</v>
      </c>
      <c r="L69" s="161">
        <v>1.99</v>
      </c>
      <c r="M69" s="161">
        <v>1.3</v>
      </c>
      <c r="N69" s="160">
        <v>0.21440000000000001</v>
      </c>
      <c r="O69" s="161">
        <v>0.05</v>
      </c>
      <c r="P69" s="161">
        <v>13.122</v>
      </c>
      <c r="Q69" s="161">
        <v>0.26200000000000001</v>
      </c>
      <c r="R69" s="161">
        <v>23.63</v>
      </c>
      <c r="S69" s="161">
        <v>1.4530000000000001</v>
      </c>
    </row>
    <row r="70" spans="1:19" ht="16" x14ac:dyDescent="0.2">
      <c r="A70" s="155">
        <v>5245</v>
      </c>
      <c r="B70" s="156">
        <v>10</v>
      </c>
      <c r="C70" s="157" t="s">
        <v>258</v>
      </c>
      <c r="D70" s="158" t="s">
        <v>291</v>
      </c>
      <c r="E70" s="159" t="s">
        <v>295</v>
      </c>
      <c r="F70" s="160">
        <v>1.75</v>
      </c>
      <c r="G70" s="160">
        <v>22.4</v>
      </c>
      <c r="H70" s="160">
        <v>25.4</v>
      </c>
      <c r="I70" s="160">
        <v>41.2</v>
      </c>
      <c r="J70" s="157">
        <v>3.41</v>
      </c>
    </row>
    <row r="71" spans="1:19" ht="16" x14ac:dyDescent="0.2">
      <c r="A71" s="155">
        <v>5246</v>
      </c>
      <c r="B71" s="156">
        <v>10</v>
      </c>
      <c r="C71" s="157" t="s">
        <v>261</v>
      </c>
      <c r="D71" s="158" t="s">
        <v>291</v>
      </c>
      <c r="E71" s="159" t="s">
        <v>295</v>
      </c>
      <c r="F71" s="160">
        <v>0.25</v>
      </c>
      <c r="G71" s="160">
        <v>23.6</v>
      </c>
      <c r="H71" s="160">
        <v>23.5</v>
      </c>
      <c r="I71" s="160">
        <v>86.4</v>
      </c>
      <c r="J71" s="157">
        <v>7.3</v>
      </c>
      <c r="K71" s="161">
        <v>5.82</v>
      </c>
      <c r="L71" s="161">
        <v>3.27</v>
      </c>
      <c r="M71" s="161">
        <v>1.89</v>
      </c>
      <c r="N71" s="160">
        <v>0.27300000000000002</v>
      </c>
      <c r="O71" s="161">
        <v>0.128</v>
      </c>
      <c r="P71" s="161">
        <v>20.995000000000001</v>
      </c>
      <c r="Q71" s="161">
        <v>0.90900000000000003</v>
      </c>
      <c r="R71" s="161">
        <v>33.859000000000002</v>
      </c>
      <c r="S71" s="161">
        <v>2.609</v>
      </c>
    </row>
    <row r="72" spans="1:19" ht="16" x14ac:dyDescent="0.2">
      <c r="A72" s="155">
        <v>5247</v>
      </c>
      <c r="B72" s="156">
        <v>6</v>
      </c>
      <c r="C72" s="157" t="s">
        <v>258</v>
      </c>
      <c r="D72" s="158" t="s">
        <v>296</v>
      </c>
      <c r="E72" s="159" t="s">
        <v>266</v>
      </c>
      <c r="F72" s="160">
        <v>3</v>
      </c>
      <c r="G72" s="160">
        <v>22.1</v>
      </c>
      <c r="H72" s="160">
        <v>27.1</v>
      </c>
      <c r="I72" s="160">
        <v>98.3</v>
      </c>
      <c r="J72" s="157">
        <v>7.32</v>
      </c>
    </row>
    <row r="73" spans="1:19" ht="16" x14ac:dyDescent="0.2">
      <c r="A73" s="155">
        <v>5248</v>
      </c>
      <c r="B73" s="156">
        <v>6</v>
      </c>
      <c r="C73" s="157" t="s">
        <v>261</v>
      </c>
      <c r="D73" s="158" t="s">
        <v>296</v>
      </c>
      <c r="E73" s="159" t="s">
        <v>266</v>
      </c>
      <c r="F73" s="160">
        <v>0.25</v>
      </c>
      <c r="G73" s="160">
        <v>22.1</v>
      </c>
      <c r="H73" s="160">
        <v>27</v>
      </c>
      <c r="I73" s="160">
        <v>98.1</v>
      </c>
      <c r="J73" s="157">
        <v>7.3</v>
      </c>
      <c r="K73" s="161">
        <v>3.24</v>
      </c>
      <c r="L73" s="161">
        <v>2.06</v>
      </c>
      <c r="N73" s="160">
        <v>0.58909999999999996</v>
      </c>
      <c r="O73" s="161">
        <v>0.21299999999999999</v>
      </c>
      <c r="P73" s="161">
        <v>5.7629999999999999</v>
      </c>
      <c r="Q73" s="161">
        <v>0.25600000000000001</v>
      </c>
      <c r="R73" s="161">
        <v>26.195</v>
      </c>
      <c r="S73" s="161">
        <v>1.2889999999999999</v>
      </c>
    </row>
    <row r="74" spans="1:19" ht="16" x14ac:dyDescent="0.2">
      <c r="A74" s="155">
        <v>5249</v>
      </c>
      <c r="B74" s="156">
        <v>7</v>
      </c>
      <c r="C74" s="157" t="s">
        <v>258</v>
      </c>
      <c r="D74" s="158" t="s">
        <v>296</v>
      </c>
      <c r="E74" s="159" t="s">
        <v>297</v>
      </c>
      <c r="F74" s="160">
        <v>0.75</v>
      </c>
      <c r="G74" s="160">
        <v>25.4</v>
      </c>
      <c r="H74" s="160">
        <v>24.8</v>
      </c>
      <c r="I74" s="160">
        <v>23.5</v>
      </c>
      <c r="J74" s="157">
        <v>1.75</v>
      </c>
    </row>
    <row r="75" spans="1:19" ht="16" x14ac:dyDescent="0.2">
      <c r="A75" s="155">
        <v>5250</v>
      </c>
      <c r="B75" s="156">
        <v>7</v>
      </c>
      <c r="C75" s="157" t="s">
        <v>261</v>
      </c>
      <c r="D75" s="158" t="s">
        <v>296</v>
      </c>
      <c r="E75" s="159" t="s">
        <v>297</v>
      </c>
      <c r="F75" s="160">
        <v>0.25</v>
      </c>
      <c r="G75" s="160">
        <v>21.2</v>
      </c>
      <c r="H75" s="160">
        <v>12.8</v>
      </c>
      <c r="I75" s="160">
        <v>69.5</v>
      </c>
      <c r="J75" s="157">
        <v>5.43</v>
      </c>
      <c r="K75" s="161">
        <v>11.53</v>
      </c>
      <c r="L75" s="161">
        <v>6.99</v>
      </c>
      <c r="N75" s="160">
        <v>0.35859999999999997</v>
      </c>
      <c r="O75" s="161">
        <v>3.097</v>
      </c>
      <c r="P75" s="161">
        <v>28.178999999999998</v>
      </c>
      <c r="Q75" s="161">
        <v>0.65</v>
      </c>
      <c r="R75" s="161">
        <v>53.192999999999998</v>
      </c>
      <c r="S75" s="161">
        <v>3.6629999999999998</v>
      </c>
    </row>
    <row r="76" spans="1:19" ht="16" x14ac:dyDescent="0.2">
      <c r="A76" s="155">
        <v>5251</v>
      </c>
      <c r="B76" s="156">
        <v>8</v>
      </c>
      <c r="C76" s="157" t="s">
        <v>258</v>
      </c>
      <c r="D76" s="158" t="s">
        <v>296</v>
      </c>
      <c r="E76" s="159" t="s">
        <v>265</v>
      </c>
      <c r="F76" s="160">
        <v>1</v>
      </c>
      <c r="G76" s="160">
        <v>20.2</v>
      </c>
      <c r="H76" s="160">
        <v>29</v>
      </c>
      <c r="I76" s="160">
        <v>112.5</v>
      </c>
      <c r="J76" s="157">
        <v>8.58</v>
      </c>
    </row>
    <row r="77" spans="1:19" ht="16" x14ac:dyDescent="0.2">
      <c r="A77" s="155">
        <v>5252</v>
      </c>
      <c r="B77" s="156">
        <v>8</v>
      </c>
      <c r="C77" s="157" t="s">
        <v>261</v>
      </c>
      <c r="D77" s="158" t="s">
        <v>296</v>
      </c>
      <c r="E77" s="159" t="s">
        <v>265</v>
      </c>
      <c r="F77" s="160">
        <v>0.25</v>
      </c>
      <c r="G77" s="160">
        <v>20</v>
      </c>
      <c r="H77" s="160">
        <v>28.1</v>
      </c>
      <c r="I77" s="160">
        <v>105.2</v>
      </c>
      <c r="J77" s="157">
        <v>8.11</v>
      </c>
      <c r="K77" s="161">
        <v>6.18</v>
      </c>
      <c r="L77" s="161">
        <v>2.77</v>
      </c>
      <c r="N77" s="160">
        <v>0.29160000000000003</v>
      </c>
      <c r="O77" s="161">
        <v>0.05</v>
      </c>
      <c r="P77" s="161">
        <v>9.4429999999999996</v>
      </c>
      <c r="Q77" s="161">
        <v>0.20599999999999999</v>
      </c>
      <c r="R77" s="161">
        <v>26.087</v>
      </c>
      <c r="S77" s="161">
        <v>1.516</v>
      </c>
    </row>
    <row r="78" spans="1:19" ht="16" x14ac:dyDescent="0.2">
      <c r="A78" s="155">
        <v>5253</v>
      </c>
      <c r="B78" s="156">
        <v>3</v>
      </c>
      <c r="C78" s="157" t="s">
        <v>258</v>
      </c>
      <c r="D78" s="158" t="s">
        <v>298</v>
      </c>
      <c r="E78" s="159" t="s">
        <v>280</v>
      </c>
      <c r="F78" s="160">
        <v>1</v>
      </c>
      <c r="G78" s="160">
        <v>23.8</v>
      </c>
      <c r="H78" s="160">
        <v>28.5</v>
      </c>
      <c r="I78" s="160">
        <v>56.89</v>
      </c>
      <c r="J78" s="157">
        <v>4.05</v>
      </c>
    </row>
    <row r="79" spans="1:19" ht="16" x14ac:dyDescent="0.2">
      <c r="A79" s="155">
        <v>5254</v>
      </c>
      <c r="B79" s="156">
        <v>3</v>
      </c>
      <c r="C79" s="157" t="s">
        <v>261</v>
      </c>
      <c r="D79" s="158" t="s">
        <v>298</v>
      </c>
      <c r="E79" s="159" t="s">
        <v>280</v>
      </c>
      <c r="F79" s="160">
        <v>0.25</v>
      </c>
      <c r="G79" s="160">
        <v>23.7</v>
      </c>
      <c r="H79" s="160">
        <v>28.4</v>
      </c>
      <c r="I79" s="160">
        <v>57.9</v>
      </c>
      <c r="J79" s="157">
        <v>4.16</v>
      </c>
      <c r="K79" s="161">
        <v>2.06</v>
      </c>
      <c r="L79" s="161">
        <v>1.8</v>
      </c>
      <c r="M79" s="161">
        <v>1.82</v>
      </c>
      <c r="N79" s="160">
        <v>2.2240000000000002</v>
      </c>
      <c r="O79" s="161">
        <v>0.193</v>
      </c>
      <c r="P79" s="161">
        <v>14.834</v>
      </c>
      <c r="Q79" s="161">
        <v>0.53</v>
      </c>
      <c r="R79" s="161">
        <v>33.677</v>
      </c>
      <c r="S79" s="161">
        <v>1.4930000000000001</v>
      </c>
    </row>
    <row r="80" spans="1:19" ht="16" x14ac:dyDescent="0.2">
      <c r="A80" s="155">
        <v>5255</v>
      </c>
      <c r="B80" s="156">
        <v>4</v>
      </c>
      <c r="C80" s="157" t="s">
        <v>258</v>
      </c>
      <c r="D80" s="158" t="s">
        <v>298</v>
      </c>
      <c r="E80" s="159" t="s">
        <v>278</v>
      </c>
      <c r="F80" s="160">
        <v>0.75</v>
      </c>
      <c r="G80" s="160">
        <v>25.5</v>
      </c>
      <c r="H80" s="160">
        <v>27.7</v>
      </c>
      <c r="I80" s="160">
        <v>101.3</v>
      </c>
      <c r="J80" s="157">
        <v>7.25</v>
      </c>
    </row>
    <row r="81" spans="1:19" ht="16" x14ac:dyDescent="0.2">
      <c r="A81" s="155">
        <v>5256</v>
      </c>
      <c r="B81" s="156">
        <v>4</v>
      </c>
      <c r="C81" s="157" t="s">
        <v>261</v>
      </c>
      <c r="D81" s="158" t="s">
        <v>298</v>
      </c>
      <c r="E81" s="159" t="s">
        <v>278</v>
      </c>
      <c r="F81" s="160">
        <v>0.25</v>
      </c>
      <c r="G81" s="160">
        <v>24.8</v>
      </c>
      <c r="H81" s="160">
        <v>27.8</v>
      </c>
      <c r="I81" s="160">
        <v>105.2</v>
      </c>
      <c r="J81" s="157">
        <v>7.46</v>
      </c>
      <c r="K81" s="161">
        <v>0.5</v>
      </c>
      <c r="L81" s="161">
        <v>0.52</v>
      </c>
      <c r="M81" s="161">
        <v>1.07</v>
      </c>
      <c r="N81" s="160">
        <v>0.74980000000000002</v>
      </c>
      <c r="O81" s="161">
        <v>8.3000000000000004E-2</v>
      </c>
      <c r="P81" s="161">
        <v>19.292999999999999</v>
      </c>
      <c r="Q81" s="161">
        <v>0.17499999999999999</v>
      </c>
      <c r="R81" s="161">
        <v>29.132000000000001</v>
      </c>
      <c r="S81" s="161">
        <v>1.028</v>
      </c>
    </row>
    <row r="82" spans="1:19" ht="16" x14ac:dyDescent="0.2">
      <c r="A82" s="155">
        <v>5257</v>
      </c>
      <c r="B82" s="156">
        <v>5</v>
      </c>
      <c r="C82" s="157" t="s">
        <v>258</v>
      </c>
      <c r="D82" s="158" t="s">
        <v>298</v>
      </c>
      <c r="E82" s="159" t="s">
        <v>265</v>
      </c>
      <c r="F82" s="160">
        <v>0.5</v>
      </c>
      <c r="G82" s="160">
        <v>23.9</v>
      </c>
      <c r="H82" s="160">
        <v>10.4</v>
      </c>
      <c r="I82" s="160">
        <v>72.900000000000006</v>
      </c>
      <c r="J82" s="157">
        <v>5.65</v>
      </c>
    </row>
    <row r="83" spans="1:19" ht="16" x14ac:dyDescent="0.2">
      <c r="A83" s="155">
        <v>5258</v>
      </c>
      <c r="B83" s="156">
        <v>5</v>
      </c>
      <c r="C83" s="157" t="s">
        <v>261</v>
      </c>
      <c r="D83" s="158" t="s">
        <v>298</v>
      </c>
      <c r="E83" s="159" t="s">
        <v>265</v>
      </c>
      <c r="F83" s="160">
        <v>0.25</v>
      </c>
      <c r="G83" s="160">
        <v>19.399999999999999</v>
      </c>
      <c r="H83" s="160">
        <v>2.9</v>
      </c>
      <c r="I83" s="160">
        <v>119</v>
      </c>
      <c r="J83" s="157">
        <v>10.37</v>
      </c>
      <c r="K83" s="161">
        <v>6.42</v>
      </c>
      <c r="L83" s="161">
        <v>3.22</v>
      </c>
      <c r="M83" s="161">
        <v>1.75</v>
      </c>
      <c r="N83" s="160">
        <v>1.5331999999999999</v>
      </c>
      <c r="O83" s="161">
        <v>9.9169999999999998</v>
      </c>
      <c r="P83" s="161">
        <v>139.846</v>
      </c>
      <c r="Q83" s="161">
        <v>0.20699999999999999</v>
      </c>
      <c r="R83" s="161">
        <v>30.053000000000001</v>
      </c>
      <c r="S83" s="161">
        <v>1.357</v>
      </c>
    </row>
    <row r="84" spans="1:19" ht="16" x14ac:dyDescent="0.2">
      <c r="A84" s="155">
        <v>5259</v>
      </c>
      <c r="B84" s="156">
        <v>1</v>
      </c>
      <c r="C84" s="157" t="s">
        <v>258</v>
      </c>
      <c r="D84" s="158" t="s">
        <v>299</v>
      </c>
      <c r="E84" s="159" t="s">
        <v>300</v>
      </c>
      <c r="F84" s="160">
        <v>1.25</v>
      </c>
      <c r="G84" s="160">
        <v>25.6</v>
      </c>
      <c r="H84" s="160">
        <v>23.4</v>
      </c>
      <c r="I84" s="160">
        <v>83.9</v>
      </c>
      <c r="J84" s="157">
        <v>6.17</v>
      </c>
    </row>
    <row r="85" spans="1:19" ht="16" x14ac:dyDescent="0.2">
      <c r="A85" s="155">
        <v>5260</v>
      </c>
      <c r="B85" s="156">
        <v>1</v>
      </c>
      <c r="C85" s="157" t="s">
        <v>261</v>
      </c>
      <c r="D85" s="158" t="s">
        <v>299</v>
      </c>
      <c r="E85" s="159" t="s">
        <v>300</v>
      </c>
      <c r="F85" s="160">
        <v>0.25</v>
      </c>
      <c r="G85" s="160">
        <v>25.8</v>
      </c>
      <c r="H85" s="160">
        <v>22.8</v>
      </c>
      <c r="I85" s="160">
        <v>79</v>
      </c>
      <c r="J85" s="157">
        <v>5.62</v>
      </c>
      <c r="K85" s="161">
        <v>4.97</v>
      </c>
      <c r="L85" s="161">
        <v>2.96</v>
      </c>
      <c r="M85" s="161">
        <v>1.97</v>
      </c>
      <c r="N85" s="160">
        <v>0.54</v>
      </c>
      <c r="O85" s="161">
        <v>0.08</v>
      </c>
      <c r="P85" s="161">
        <v>33.96</v>
      </c>
      <c r="Q85" s="161">
        <v>0.46</v>
      </c>
      <c r="R85" s="161">
        <v>37.64</v>
      </c>
      <c r="S85" s="161">
        <v>2.3439999999999999</v>
      </c>
    </row>
    <row r="86" spans="1:19" ht="16" x14ac:dyDescent="0.2">
      <c r="A86" s="155">
        <v>5261</v>
      </c>
      <c r="B86" s="156">
        <v>2</v>
      </c>
      <c r="C86" s="157" t="s">
        <v>258</v>
      </c>
      <c r="D86" s="158" t="s">
        <v>299</v>
      </c>
      <c r="E86" s="159" t="s">
        <v>301</v>
      </c>
      <c r="F86" s="160">
        <v>2.75</v>
      </c>
      <c r="G86" s="160">
        <v>25.3</v>
      </c>
      <c r="H86" s="160">
        <v>24.4</v>
      </c>
      <c r="I86" s="160">
        <v>54.9</v>
      </c>
      <c r="J86" s="157">
        <v>4.0199999999999996</v>
      </c>
    </row>
    <row r="87" spans="1:19" ht="16" x14ac:dyDescent="0.2">
      <c r="A87" s="155">
        <v>5262</v>
      </c>
      <c r="B87" s="156">
        <v>2</v>
      </c>
      <c r="C87" s="157" t="s">
        <v>261</v>
      </c>
      <c r="D87" s="158" t="s">
        <v>299</v>
      </c>
      <c r="E87" s="159" t="s">
        <v>301</v>
      </c>
      <c r="F87" s="160">
        <v>0.25</v>
      </c>
      <c r="G87" s="160">
        <v>24.9</v>
      </c>
      <c r="H87" s="160">
        <v>19.600000000000001</v>
      </c>
      <c r="I87" s="160">
        <v>84.9</v>
      </c>
      <c r="J87" s="157">
        <v>6.3</v>
      </c>
      <c r="K87" s="161">
        <v>13.39</v>
      </c>
      <c r="L87" s="161">
        <v>4.5</v>
      </c>
      <c r="M87" s="161">
        <v>2.85</v>
      </c>
      <c r="N87" s="160">
        <v>0.4768</v>
      </c>
      <c r="O87" s="161">
        <v>0.06</v>
      </c>
      <c r="P87" s="161">
        <v>36.872</v>
      </c>
      <c r="Q87" s="161">
        <v>0.46300000000000002</v>
      </c>
      <c r="R87" s="161">
        <v>42.889000000000003</v>
      </c>
      <c r="S87" s="161">
        <v>2.5</v>
      </c>
    </row>
    <row r="88" spans="1:19" ht="16" x14ac:dyDescent="0.2">
      <c r="A88" s="155">
        <v>5267</v>
      </c>
      <c r="B88" s="156">
        <v>6</v>
      </c>
      <c r="C88" s="157" t="s">
        <v>258</v>
      </c>
      <c r="D88" s="158" t="s">
        <v>299</v>
      </c>
      <c r="E88" s="159" t="s">
        <v>302</v>
      </c>
      <c r="F88" s="160">
        <v>1.75</v>
      </c>
      <c r="G88" s="160">
        <v>23.7</v>
      </c>
      <c r="H88" s="160">
        <v>27.2</v>
      </c>
      <c r="I88" s="160">
        <v>76</v>
      </c>
      <c r="J88" s="157">
        <v>5.59</v>
      </c>
    </row>
    <row r="89" spans="1:19" ht="16" x14ac:dyDescent="0.2">
      <c r="A89" s="155">
        <v>5268</v>
      </c>
      <c r="B89" s="156">
        <v>6</v>
      </c>
      <c r="C89" s="157" t="s">
        <v>261</v>
      </c>
      <c r="D89" s="158" t="s">
        <v>299</v>
      </c>
      <c r="E89" s="159" t="s">
        <v>302</v>
      </c>
      <c r="F89" s="160">
        <v>0.25</v>
      </c>
      <c r="G89" s="160">
        <v>23.7</v>
      </c>
      <c r="H89" s="160">
        <v>27.1</v>
      </c>
      <c r="I89" s="160">
        <v>82</v>
      </c>
      <c r="J89" s="157">
        <v>5.91</v>
      </c>
      <c r="K89" s="161">
        <v>2.25</v>
      </c>
      <c r="L89" s="161">
        <v>1.62</v>
      </c>
      <c r="M89" s="161">
        <v>1.54</v>
      </c>
      <c r="N89" s="160">
        <v>1.1498999999999999</v>
      </c>
      <c r="O89" s="161">
        <v>0.621</v>
      </c>
      <c r="P89" s="161">
        <v>5.7990000000000004</v>
      </c>
      <c r="Q89" s="161">
        <v>0.46700000000000003</v>
      </c>
      <c r="R89" s="161">
        <v>19.768000000000001</v>
      </c>
      <c r="S89" s="161">
        <v>1.137</v>
      </c>
    </row>
    <row r="90" spans="1:19" ht="16" x14ac:dyDescent="0.2">
      <c r="A90" s="155">
        <v>5271</v>
      </c>
      <c r="B90" s="156">
        <v>7</v>
      </c>
      <c r="C90" s="157" t="s">
        <v>258</v>
      </c>
      <c r="D90" s="158" t="s">
        <v>299</v>
      </c>
      <c r="E90" s="159" t="s">
        <v>303</v>
      </c>
      <c r="F90" s="160">
        <v>0.75</v>
      </c>
      <c r="G90" s="160">
        <v>25.6</v>
      </c>
      <c r="H90" s="160">
        <v>25.6</v>
      </c>
      <c r="I90" s="160">
        <v>12.3</v>
      </c>
      <c r="J90" s="157">
        <v>0.87</v>
      </c>
    </row>
    <row r="91" spans="1:19" ht="16" x14ac:dyDescent="0.2">
      <c r="A91" s="155">
        <v>5272</v>
      </c>
      <c r="B91" s="156">
        <v>7</v>
      </c>
      <c r="C91" s="157" t="s">
        <v>261</v>
      </c>
      <c r="D91" s="158" t="s">
        <v>299</v>
      </c>
      <c r="E91" s="159" t="s">
        <v>303</v>
      </c>
      <c r="F91" s="160">
        <v>0.25</v>
      </c>
      <c r="G91" s="160">
        <v>22.8</v>
      </c>
      <c r="H91" s="160">
        <v>10</v>
      </c>
      <c r="I91" s="160">
        <v>65</v>
      </c>
      <c r="J91" s="157">
        <v>5.21</v>
      </c>
      <c r="K91" s="161">
        <v>6.78</v>
      </c>
      <c r="L91" s="161">
        <v>3.93</v>
      </c>
      <c r="M91" s="161">
        <v>2.86</v>
      </c>
      <c r="N91" s="160">
        <v>0.92549999999999999</v>
      </c>
      <c r="O91" s="161">
        <v>0.05</v>
      </c>
      <c r="P91" s="161">
        <v>20.481000000000002</v>
      </c>
      <c r="Q91" s="161">
        <v>0.27100000000000002</v>
      </c>
      <c r="R91" s="161">
        <v>65.92</v>
      </c>
      <c r="S91" s="161">
        <v>2.496</v>
      </c>
    </row>
    <row r="92" spans="1:19" ht="16" x14ac:dyDescent="0.2">
      <c r="A92" s="155">
        <v>5269</v>
      </c>
      <c r="B92" s="156">
        <v>8</v>
      </c>
      <c r="C92" s="157" t="s">
        <v>258</v>
      </c>
      <c r="D92" s="158" t="s">
        <v>299</v>
      </c>
      <c r="E92" s="159" t="s">
        <v>304</v>
      </c>
      <c r="F92" s="160">
        <v>0.75</v>
      </c>
      <c r="G92" s="160">
        <v>25.3</v>
      </c>
      <c r="H92" s="160">
        <v>26.6</v>
      </c>
      <c r="I92" s="160">
        <v>41</v>
      </c>
      <c r="J92" s="157">
        <v>3.05</v>
      </c>
    </row>
    <row r="93" spans="1:19" ht="16" x14ac:dyDescent="0.2">
      <c r="A93" s="155">
        <v>5270</v>
      </c>
      <c r="B93" s="156">
        <v>8</v>
      </c>
      <c r="C93" s="157" t="s">
        <v>261</v>
      </c>
      <c r="D93" s="158" t="s">
        <v>299</v>
      </c>
      <c r="E93" s="159" t="s">
        <v>304</v>
      </c>
      <c r="F93" s="160">
        <v>0.25</v>
      </c>
      <c r="G93" s="160">
        <v>25.4</v>
      </c>
      <c r="H93" s="160">
        <v>25.1</v>
      </c>
      <c r="I93" s="160">
        <v>87</v>
      </c>
      <c r="J93" s="157">
        <v>6.19</v>
      </c>
      <c r="K93" s="161">
        <v>6.55</v>
      </c>
      <c r="L93" s="161">
        <v>2.9</v>
      </c>
      <c r="M93" s="161">
        <v>1.93</v>
      </c>
      <c r="N93" s="160">
        <v>1.9657</v>
      </c>
      <c r="P93" s="161">
        <v>31.425999999999998</v>
      </c>
      <c r="Q93" s="161">
        <v>0.55800000000000005</v>
      </c>
      <c r="R93" s="161">
        <v>43.171999999999997</v>
      </c>
      <c r="S93" s="161">
        <v>1.9790000000000001</v>
      </c>
    </row>
    <row r="94" spans="1:19" ht="16" x14ac:dyDescent="0.2">
      <c r="A94" s="155">
        <v>5263</v>
      </c>
      <c r="B94" s="156">
        <v>9</v>
      </c>
      <c r="C94" s="157" t="s">
        <v>258</v>
      </c>
      <c r="D94" s="158" t="s">
        <v>299</v>
      </c>
      <c r="E94" s="159" t="s">
        <v>305</v>
      </c>
      <c r="F94" s="160">
        <v>1.6</v>
      </c>
      <c r="G94" s="160">
        <v>24.5</v>
      </c>
      <c r="H94" s="160">
        <v>24.9</v>
      </c>
      <c r="I94" s="160">
        <v>84</v>
      </c>
      <c r="J94" s="157">
        <v>6.07</v>
      </c>
    </row>
    <row r="95" spans="1:19" ht="16" x14ac:dyDescent="0.2">
      <c r="A95" s="155">
        <v>5264</v>
      </c>
      <c r="B95" s="156">
        <v>9</v>
      </c>
      <c r="C95" s="157" t="s">
        <v>261</v>
      </c>
      <c r="D95" s="158" t="s">
        <v>299</v>
      </c>
      <c r="E95" s="159" t="s">
        <v>305</v>
      </c>
      <c r="F95" s="160">
        <v>0.25</v>
      </c>
      <c r="G95" s="160">
        <v>25</v>
      </c>
      <c r="H95" s="160">
        <v>24.5</v>
      </c>
      <c r="I95" s="160">
        <v>84.7</v>
      </c>
      <c r="J95" s="157">
        <v>6.12</v>
      </c>
      <c r="K95" s="161">
        <v>1.96</v>
      </c>
      <c r="L95" s="161">
        <v>1.47</v>
      </c>
      <c r="M95" s="161">
        <v>1.41</v>
      </c>
      <c r="N95" s="160">
        <v>0.76300000000000001</v>
      </c>
      <c r="O95" s="161">
        <v>0.05</v>
      </c>
      <c r="P95" s="161">
        <v>10.991</v>
      </c>
      <c r="Q95" s="161">
        <v>0.58099999999999996</v>
      </c>
      <c r="R95" s="161">
        <v>20.599</v>
      </c>
      <c r="S95" s="161">
        <v>1.367</v>
      </c>
    </row>
    <row r="96" spans="1:19" ht="16" x14ac:dyDescent="0.2">
      <c r="A96" s="155">
        <v>5265</v>
      </c>
      <c r="B96" s="156">
        <v>10</v>
      </c>
      <c r="C96" s="157" t="s">
        <v>258</v>
      </c>
      <c r="D96" s="158" t="s">
        <v>299</v>
      </c>
      <c r="E96" s="159" t="s">
        <v>275</v>
      </c>
      <c r="F96" s="160">
        <v>1.75</v>
      </c>
      <c r="G96" s="160">
        <v>25.4</v>
      </c>
      <c r="H96" s="160">
        <v>24.6</v>
      </c>
      <c r="I96" s="160">
        <v>77.3</v>
      </c>
      <c r="J96" s="157">
        <v>5.74</v>
      </c>
    </row>
    <row r="97" spans="1:19" ht="16" x14ac:dyDescent="0.2">
      <c r="A97" s="155">
        <v>5266</v>
      </c>
      <c r="B97" s="156">
        <v>10</v>
      </c>
      <c r="C97" s="157" t="s">
        <v>261</v>
      </c>
      <c r="D97" s="158" t="s">
        <v>299</v>
      </c>
      <c r="E97" s="159" t="s">
        <v>275</v>
      </c>
      <c r="F97" s="160">
        <v>0.25</v>
      </c>
      <c r="G97" s="160">
        <v>25.4</v>
      </c>
      <c r="H97" s="160">
        <v>23.6</v>
      </c>
      <c r="I97" s="160">
        <v>92.4</v>
      </c>
      <c r="J97" s="157">
        <v>7.04</v>
      </c>
      <c r="K97" s="161">
        <v>3.63</v>
      </c>
      <c r="L97" s="161">
        <v>2.69</v>
      </c>
      <c r="M97" s="161">
        <v>1.45</v>
      </c>
      <c r="N97" s="160">
        <v>0.56999999999999995</v>
      </c>
      <c r="O97" s="161">
        <v>0.05</v>
      </c>
      <c r="P97" s="161">
        <v>20.568000000000001</v>
      </c>
      <c r="Q97" s="161">
        <v>0.33600000000000002</v>
      </c>
      <c r="R97" s="161">
        <v>31.228000000000002</v>
      </c>
      <c r="S97" s="161">
        <v>1.581</v>
      </c>
    </row>
    <row r="98" spans="1:19" ht="16" x14ac:dyDescent="0.2">
      <c r="A98" s="155">
        <v>5273</v>
      </c>
      <c r="B98" s="156">
        <v>3</v>
      </c>
      <c r="C98" s="157" t="s">
        <v>258</v>
      </c>
      <c r="D98" s="158" t="s">
        <v>306</v>
      </c>
      <c r="E98" s="159" t="s">
        <v>272</v>
      </c>
      <c r="F98" s="160">
        <v>1.25</v>
      </c>
      <c r="G98" s="160">
        <v>26.7</v>
      </c>
      <c r="H98" s="160">
        <v>28.4</v>
      </c>
      <c r="I98" s="160">
        <v>28.9</v>
      </c>
      <c r="J98" s="157">
        <v>1.9</v>
      </c>
    </row>
    <row r="99" spans="1:19" ht="16" x14ac:dyDescent="0.2">
      <c r="A99" s="155">
        <v>5274</v>
      </c>
      <c r="B99" s="156">
        <v>3</v>
      </c>
      <c r="C99" s="157" t="s">
        <v>261</v>
      </c>
      <c r="D99" s="158" t="s">
        <v>306</v>
      </c>
      <c r="E99" s="159" t="s">
        <v>272</v>
      </c>
      <c r="F99" s="160">
        <v>0.25</v>
      </c>
      <c r="G99" s="160">
        <v>26.6</v>
      </c>
      <c r="H99" s="160">
        <v>28.3</v>
      </c>
      <c r="I99" s="160">
        <v>63.5</v>
      </c>
      <c r="J99" s="157">
        <v>4.37</v>
      </c>
      <c r="K99" s="161">
        <v>4.7699999999999996</v>
      </c>
      <c r="L99" s="161">
        <v>3</v>
      </c>
      <c r="M99" s="161">
        <v>1.54</v>
      </c>
      <c r="N99" s="160">
        <v>1.0241</v>
      </c>
      <c r="O99" s="161">
        <v>0.05</v>
      </c>
      <c r="P99" s="161">
        <v>14.005000000000001</v>
      </c>
      <c r="Q99" s="161">
        <v>0.28699999999999998</v>
      </c>
      <c r="R99" s="161">
        <v>33.722000000000001</v>
      </c>
      <c r="S99" s="161">
        <v>1.835</v>
      </c>
    </row>
    <row r="100" spans="1:19" ht="16" x14ac:dyDescent="0.2">
      <c r="A100" s="155">
        <v>5275</v>
      </c>
      <c r="B100" s="156">
        <v>4</v>
      </c>
      <c r="C100" s="157" t="s">
        <v>258</v>
      </c>
      <c r="D100" s="158" t="s">
        <v>306</v>
      </c>
      <c r="E100" s="159" t="s">
        <v>307</v>
      </c>
      <c r="F100" s="160">
        <v>1</v>
      </c>
      <c r="G100" s="160">
        <v>26.8</v>
      </c>
      <c r="H100" s="160">
        <v>27.6</v>
      </c>
      <c r="I100" s="160">
        <v>74.2</v>
      </c>
      <c r="J100" s="157">
        <v>5.16</v>
      </c>
    </row>
    <row r="101" spans="1:19" ht="16" x14ac:dyDescent="0.2">
      <c r="A101" s="155">
        <v>5276</v>
      </c>
      <c r="B101" s="156">
        <v>4</v>
      </c>
      <c r="C101" s="157" t="s">
        <v>261</v>
      </c>
      <c r="D101" s="158" t="s">
        <v>306</v>
      </c>
      <c r="E101" s="159" t="s">
        <v>307</v>
      </c>
      <c r="F101" s="160">
        <v>0.25</v>
      </c>
      <c r="G101" s="160">
        <v>26.8</v>
      </c>
      <c r="H101" s="160">
        <v>27.6</v>
      </c>
      <c r="I101" s="160">
        <v>79.900000000000006</v>
      </c>
      <c r="J101" s="157">
        <v>5.47</v>
      </c>
      <c r="K101" s="161">
        <v>4.4800000000000004</v>
      </c>
      <c r="L101" s="161">
        <v>2.69</v>
      </c>
      <c r="M101" s="161">
        <v>1.28</v>
      </c>
      <c r="N101" s="160">
        <v>0.68359999999999999</v>
      </c>
      <c r="O101" s="161">
        <v>0.105</v>
      </c>
      <c r="P101" s="161">
        <v>16.957999999999998</v>
      </c>
      <c r="Q101" s="161">
        <v>0.17</v>
      </c>
      <c r="R101" s="161">
        <v>29.591999999999999</v>
      </c>
      <c r="S101" s="161">
        <v>1.2689999999999999</v>
      </c>
    </row>
    <row r="102" spans="1:19" ht="16" x14ac:dyDescent="0.2">
      <c r="A102" s="155">
        <v>5277</v>
      </c>
      <c r="B102" s="156">
        <v>5</v>
      </c>
      <c r="C102" s="157" t="s">
        <v>258</v>
      </c>
      <c r="D102" s="158" t="s">
        <v>306</v>
      </c>
      <c r="E102" s="159" t="s">
        <v>270</v>
      </c>
      <c r="F102" s="160">
        <v>0.7</v>
      </c>
      <c r="G102" s="160">
        <v>27.1</v>
      </c>
      <c r="H102" s="160">
        <v>11.6</v>
      </c>
      <c r="I102" s="160">
        <v>54.1</v>
      </c>
      <c r="J102" s="157">
        <v>4.09</v>
      </c>
    </row>
    <row r="103" spans="1:19" ht="16" x14ac:dyDescent="0.2">
      <c r="A103" s="155">
        <v>5278</v>
      </c>
      <c r="B103" s="156">
        <v>5</v>
      </c>
      <c r="C103" s="157" t="s">
        <v>261</v>
      </c>
      <c r="D103" s="158" t="s">
        <v>306</v>
      </c>
      <c r="E103" s="159" t="s">
        <v>270</v>
      </c>
      <c r="F103" s="160">
        <v>0.25</v>
      </c>
      <c r="G103" s="160">
        <v>23.2</v>
      </c>
      <c r="H103" s="160">
        <v>1.7</v>
      </c>
      <c r="I103" s="160">
        <v>79</v>
      </c>
      <c r="J103" s="157">
        <v>6.71</v>
      </c>
      <c r="K103" s="161">
        <v>4.5199999999999996</v>
      </c>
      <c r="L103" s="161">
        <v>4.33</v>
      </c>
      <c r="M103" s="161">
        <v>2.15</v>
      </c>
      <c r="N103" s="160">
        <v>1.6065</v>
      </c>
      <c r="O103" s="161">
        <v>6.55</v>
      </c>
      <c r="P103" s="161">
        <v>65.221999999999994</v>
      </c>
      <c r="Q103" s="161">
        <v>0.186</v>
      </c>
      <c r="R103" s="161">
        <v>24.306000000000001</v>
      </c>
      <c r="S103" s="161">
        <v>12.62</v>
      </c>
    </row>
    <row r="104" spans="1:19" ht="16" x14ac:dyDescent="0.2">
      <c r="A104" s="155">
        <v>5279</v>
      </c>
      <c r="B104" s="156">
        <v>1</v>
      </c>
      <c r="C104" s="157" t="s">
        <v>258</v>
      </c>
      <c r="D104" s="158" t="s">
        <v>308</v>
      </c>
      <c r="E104" s="159" t="s">
        <v>262</v>
      </c>
      <c r="F104" s="160">
        <v>1.5</v>
      </c>
      <c r="G104" s="160">
        <v>26</v>
      </c>
      <c r="H104" s="160">
        <v>27.2</v>
      </c>
      <c r="I104" s="160">
        <v>55.1</v>
      </c>
      <c r="J104" s="157">
        <v>3.73</v>
      </c>
    </row>
    <row r="105" spans="1:19" ht="16" x14ac:dyDescent="0.2">
      <c r="A105" s="155">
        <v>5280</v>
      </c>
      <c r="B105" s="156">
        <v>1</v>
      </c>
      <c r="C105" s="157" t="s">
        <v>261</v>
      </c>
      <c r="D105" s="158" t="s">
        <v>308</v>
      </c>
      <c r="E105" s="159" t="s">
        <v>262</v>
      </c>
      <c r="F105" s="160">
        <v>0.25</v>
      </c>
      <c r="G105" s="160">
        <v>26.2</v>
      </c>
      <c r="H105" s="160">
        <v>25.3</v>
      </c>
      <c r="I105" s="160">
        <v>60.1</v>
      </c>
      <c r="J105" s="157">
        <v>4.3</v>
      </c>
      <c r="K105" s="161">
        <v>8.84</v>
      </c>
      <c r="L105" s="161">
        <v>5.07</v>
      </c>
      <c r="N105" s="160">
        <v>0.32</v>
      </c>
      <c r="O105" s="161">
        <v>0.56499999999999995</v>
      </c>
      <c r="P105" s="161">
        <v>29.13</v>
      </c>
      <c r="Q105" s="161">
        <v>0.4</v>
      </c>
      <c r="R105" s="161">
        <v>25.03</v>
      </c>
      <c r="S105" s="161">
        <v>1.6839999999999999</v>
      </c>
    </row>
    <row r="106" spans="1:19" ht="16" x14ac:dyDescent="0.2">
      <c r="A106" s="155">
        <v>5281</v>
      </c>
      <c r="B106" s="156">
        <v>2</v>
      </c>
      <c r="C106" s="157" t="s">
        <v>258</v>
      </c>
      <c r="D106" s="158" t="s">
        <v>308</v>
      </c>
      <c r="E106" s="159" t="s">
        <v>309</v>
      </c>
      <c r="F106" s="160">
        <v>2.25</v>
      </c>
      <c r="G106" s="160">
        <v>25.9</v>
      </c>
      <c r="H106" s="160">
        <v>27.3</v>
      </c>
      <c r="I106" s="160">
        <v>53.6</v>
      </c>
      <c r="J106" s="157">
        <v>3.52</v>
      </c>
    </row>
    <row r="107" spans="1:19" ht="16" x14ac:dyDescent="0.2">
      <c r="A107" s="155">
        <v>5282</v>
      </c>
      <c r="B107" s="156">
        <v>2</v>
      </c>
      <c r="C107" s="157" t="s">
        <v>261</v>
      </c>
      <c r="D107" s="158" t="s">
        <v>308</v>
      </c>
      <c r="E107" s="159" t="s">
        <v>309</v>
      </c>
      <c r="F107" s="160">
        <v>0.25</v>
      </c>
      <c r="G107" s="160">
        <v>25.5</v>
      </c>
      <c r="H107" s="160">
        <v>23.3</v>
      </c>
      <c r="I107" s="160">
        <v>71.7</v>
      </c>
      <c r="J107" s="157">
        <v>5.0599999999999996</v>
      </c>
      <c r="K107" s="161">
        <v>4.87</v>
      </c>
      <c r="L107" s="161">
        <v>3.51</v>
      </c>
      <c r="N107" s="160">
        <v>0.46500000000000002</v>
      </c>
      <c r="O107" s="161">
        <v>0.252</v>
      </c>
      <c r="P107" s="161">
        <v>44.142000000000003</v>
      </c>
      <c r="Q107" s="161">
        <v>0.63</v>
      </c>
      <c r="R107" s="161">
        <v>19.867000000000001</v>
      </c>
      <c r="S107" s="161">
        <v>1.56</v>
      </c>
    </row>
    <row r="108" spans="1:19" ht="16" x14ac:dyDescent="0.2">
      <c r="A108" s="155">
        <v>5287</v>
      </c>
      <c r="B108" s="156">
        <v>6</v>
      </c>
      <c r="C108" s="157" t="s">
        <v>258</v>
      </c>
      <c r="D108" s="158" t="s">
        <v>308</v>
      </c>
      <c r="E108" s="159" t="s">
        <v>280</v>
      </c>
      <c r="F108" s="160">
        <v>3</v>
      </c>
      <c r="G108" s="160">
        <v>25.1</v>
      </c>
      <c r="H108" s="160">
        <v>29.9</v>
      </c>
      <c r="I108" s="160">
        <v>82</v>
      </c>
      <c r="J108" s="157">
        <v>5.72</v>
      </c>
    </row>
    <row r="109" spans="1:19" ht="16" x14ac:dyDescent="0.2">
      <c r="A109" s="155">
        <v>5288</v>
      </c>
      <c r="B109" s="156">
        <v>6</v>
      </c>
      <c r="C109" s="157" t="s">
        <v>261</v>
      </c>
      <c r="D109" s="158" t="s">
        <v>308</v>
      </c>
      <c r="E109" s="159" t="s">
        <v>280</v>
      </c>
      <c r="F109" s="160">
        <v>0.25</v>
      </c>
      <c r="G109" s="160">
        <v>25.3</v>
      </c>
      <c r="H109" s="160">
        <v>29.7</v>
      </c>
      <c r="I109" s="160">
        <v>79.099999999999994</v>
      </c>
      <c r="J109" s="157">
        <v>5.55</v>
      </c>
      <c r="K109" s="161">
        <v>6.12</v>
      </c>
      <c r="L109" s="161">
        <v>3.76</v>
      </c>
      <c r="N109" s="160">
        <v>0.19139999999999999</v>
      </c>
      <c r="O109" s="161">
        <v>0.17699999999999999</v>
      </c>
      <c r="P109" s="161">
        <v>6.2240000000000002</v>
      </c>
      <c r="Q109" s="161">
        <v>0.39400000000000002</v>
      </c>
      <c r="R109" s="161">
        <v>21.738</v>
      </c>
      <c r="S109" s="161">
        <v>1.3580000000000001</v>
      </c>
    </row>
    <row r="110" spans="1:19" ht="16" x14ac:dyDescent="0.2">
      <c r="A110" s="155">
        <v>5289</v>
      </c>
      <c r="B110" s="156">
        <v>7</v>
      </c>
      <c r="C110" s="157" t="s">
        <v>258</v>
      </c>
      <c r="D110" s="158" t="s">
        <v>308</v>
      </c>
      <c r="E110" s="159" t="s">
        <v>278</v>
      </c>
      <c r="F110" s="160">
        <v>1</v>
      </c>
      <c r="G110" s="160">
        <v>27.4</v>
      </c>
      <c r="H110" s="160">
        <v>27.7</v>
      </c>
      <c r="I110" s="160">
        <v>32.5</v>
      </c>
      <c r="J110" s="157">
        <v>2.2400000000000002</v>
      </c>
    </row>
    <row r="111" spans="1:19" ht="16" x14ac:dyDescent="0.2">
      <c r="A111" s="155">
        <v>5290</v>
      </c>
      <c r="B111" s="156">
        <v>7</v>
      </c>
      <c r="C111" s="157" t="s">
        <v>261</v>
      </c>
      <c r="D111" s="158" t="s">
        <v>308</v>
      </c>
      <c r="E111" s="159" t="s">
        <v>278</v>
      </c>
      <c r="F111" s="160">
        <v>0.25</v>
      </c>
      <c r="G111" s="160">
        <v>26.1</v>
      </c>
      <c r="H111" s="160">
        <v>19.8</v>
      </c>
      <c r="I111" s="160">
        <v>43.6</v>
      </c>
      <c r="J111" s="157">
        <v>2.94</v>
      </c>
      <c r="K111" s="161">
        <v>71.63</v>
      </c>
      <c r="L111" s="161">
        <v>15.6</v>
      </c>
      <c r="N111" s="160">
        <v>0.70409999999999995</v>
      </c>
      <c r="O111" s="161">
        <v>3.5960000000000001</v>
      </c>
      <c r="P111" s="161">
        <v>58.396999999999998</v>
      </c>
      <c r="Q111" s="161">
        <v>1.03</v>
      </c>
      <c r="R111" s="161">
        <v>63.889000000000003</v>
      </c>
      <c r="S111" s="161">
        <v>5.7389999999999999</v>
      </c>
    </row>
    <row r="112" spans="1:19" ht="16" x14ac:dyDescent="0.2">
      <c r="A112" s="155">
        <v>5291</v>
      </c>
      <c r="B112" s="156">
        <v>8</v>
      </c>
      <c r="C112" s="157" t="s">
        <v>258</v>
      </c>
      <c r="D112" s="158" t="s">
        <v>308</v>
      </c>
      <c r="E112" s="159" t="s">
        <v>274</v>
      </c>
      <c r="F112" s="160">
        <v>1</v>
      </c>
      <c r="G112" s="160">
        <v>26</v>
      </c>
      <c r="H112" s="160">
        <v>29.6</v>
      </c>
      <c r="I112" s="160">
        <v>39.6</v>
      </c>
      <c r="J112" s="157">
        <v>2.75</v>
      </c>
    </row>
    <row r="113" spans="1:19" ht="16" x14ac:dyDescent="0.2">
      <c r="A113" s="155">
        <v>5292</v>
      </c>
      <c r="B113" s="156">
        <v>8</v>
      </c>
      <c r="C113" s="157" t="s">
        <v>261</v>
      </c>
      <c r="D113" s="158" t="s">
        <v>308</v>
      </c>
      <c r="E113" s="159" t="s">
        <v>274</v>
      </c>
      <c r="F113" s="160">
        <v>0.25</v>
      </c>
      <c r="G113" s="160">
        <v>25.8</v>
      </c>
      <c r="H113" s="160">
        <v>26.9</v>
      </c>
      <c r="I113" s="160">
        <v>64.2</v>
      </c>
      <c r="J113" s="157">
        <v>4.51</v>
      </c>
      <c r="K113" s="161">
        <v>8.9700000000000006</v>
      </c>
      <c r="L113" s="161">
        <v>4.67</v>
      </c>
      <c r="N113" s="160">
        <v>0.2918</v>
      </c>
      <c r="O113" s="161">
        <v>0.189</v>
      </c>
      <c r="P113" s="161">
        <v>10.183</v>
      </c>
      <c r="Q113" s="161">
        <v>0.254</v>
      </c>
      <c r="R113" s="161">
        <v>28.747</v>
      </c>
      <c r="S113" s="161">
        <v>1.732</v>
      </c>
    </row>
    <row r="114" spans="1:19" ht="16" x14ac:dyDescent="0.2">
      <c r="A114" s="155">
        <v>5283</v>
      </c>
      <c r="B114" s="156">
        <v>9</v>
      </c>
      <c r="C114" s="157" t="s">
        <v>258</v>
      </c>
      <c r="D114" s="158" t="s">
        <v>308</v>
      </c>
      <c r="E114" s="159" t="s">
        <v>310</v>
      </c>
      <c r="F114" s="160">
        <v>1.75</v>
      </c>
      <c r="G114" s="160">
        <v>24.7</v>
      </c>
      <c r="H114" s="160">
        <v>28.2</v>
      </c>
      <c r="I114" s="160">
        <v>79</v>
      </c>
      <c r="J114" s="157">
        <v>5.54</v>
      </c>
    </row>
    <row r="115" spans="1:19" ht="16" x14ac:dyDescent="0.2">
      <c r="A115" s="155">
        <v>5284</v>
      </c>
      <c r="B115" s="156">
        <v>9</v>
      </c>
      <c r="C115" s="157" t="s">
        <v>261</v>
      </c>
      <c r="D115" s="158" t="s">
        <v>308</v>
      </c>
      <c r="E115" s="159" t="s">
        <v>310</v>
      </c>
      <c r="F115" s="160">
        <v>0.25</v>
      </c>
      <c r="G115" s="160">
        <v>25</v>
      </c>
      <c r="H115" s="160">
        <v>28</v>
      </c>
      <c r="I115" s="160">
        <v>80.900000000000006</v>
      </c>
      <c r="J115" s="157">
        <v>5.68</v>
      </c>
      <c r="K115" s="161">
        <v>3.66</v>
      </c>
      <c r="L115" s="161">
        <v>2.11</v>
      </c>
      <c r="M115" s="161">
        <v>1.76</v>
      </c>
      <c r="N115" s="160">
        <v>1.7123999999999999</v>
      </c>
      <c r="O115" s="161">
        <v>0.42799999999999999</v>
      </c>
      <c r="P115" s="161">
        <v>5.4870000000000001</v>
      </c>
      <c r="Q115" s="161">
        <v>0.44400000000000001</v>
      </c>
      <c r="R115" s="161">
        <v>23.74</v>
      </c>
      <c r="S115" s="161">
        <v>1.3420000000000001</v>
      </c>
    </row>
    <row r="116" spans="1:19" ht="16" x14ac:dyDescent="0.2">
      <c r="A116" s="155">
        <v>5285</v>
      </c>
      <c r="B116" s="156">
        <v>10</v>
      </c>
      <c r="C116" s="157" t="s">
        <v>258</v>
      </c>
      <c r="D116" s="158" t="s">
        <v>308</v>
      </c>
      <c r="E116" s="159" t="s">
        <v>305</v>
      </c>
      <c r="F116" s="160">
        <v>1.6</v>
      </c>
      <c r="G116" s="160">
        <v>25.5</v>
      </c>
      <c r="H116" s="160">
        <v>27.9</v>
      </c>
      <c r="I116" s="160">
        <v>78.5</v>
      </c>
      <c r="J116" s="157">
        <v>5.43</v>
      </c>
    </row>
    <row r="117" spans="1:19" ht="16" x14ac:dyDescent="0.2">
      <c r="A117" s="155">
        <v>5286</v>
      </c>
      <c r="B117" s="156">
        <v>10</v>
      </c>
      <c r="C117" s="157" t="s">
        <v>261</v>
      </c>
      <c r="D117" s="158" t="s">
        <v>308</v>
      </c>
      <c r="E117" s="159" t="s">
        <v>305</v>
      </c>
      <c r="F117" s="160">
        <v>0.25</v>
      </c>
      <c r="G117" s="160">
        <v>25.5</v>
      </c>
      <c r="H117" s="160">
        <v>27.9</v>
      </c>
      <c r="I117" s="160">
        <v>78</v>
      </c>
      <c r="J117" s="157">
        <v>5.43</v>
      </c>
      <c r="K117" s="161">
        <v>5.32</v>
      </c>
      <c r="L117" s="161">
        <v>3.05</v>
      </c>
      <c r="M117" s="161">
        <v>1.72</v>
      </c>
      <c r="N117" s="160">
        <v>2.04</v>
      </c>
      <c r="O117" s="161">
        <v>0.26300000000000001</v>
      </c>
      <c r="P117" s="161">
        <v>6.782</v>
      </c>
      <c r="Q117" s="161">
        <v>0.312</v>
      </c>
      <c r="R117" s="161">
        <v>54.912999999999997</v>
      </c>
      <c r="S117" s="161">
        <v>1.742</v>
      </c>
    </row>
    <row r="118" spans="1:19" ht="16" x14ac:dyDescent="0.2">
      <c r="A118" s="155">
        <v>5293</v>
      </c>
      <c r="B118" s="156">
        <v>3</v>
      </c>
      <c r="C118" s="157" t="s">
        <v>258</v>
      </c>
      <c r="D118" s="158" t="s">
        <v>311</v>
      </c>
      <c r="E118" s="159" t="s">
        <v>312</v>
      </c>
      <c r="F118" s="160">
        <v>1.25</v>
      </c>
      <c r="G118" s="160">
        <v>26.2</v>
      </c>
      <c r="H118" s="160">
        <v>26.4</v>
      </c>
      <c r="I118" s="160">
        <v>52.8</v>
      </c>
      <c r="J118" s="157">
        <v>3.68</v>
      </c>
    </row>
    <row r="119" spans="1:19" ht="16" x14ac:dyDescent="0.2">
      <c r="A119" s="155">
        <v>5294</v>
      </c>
      <c r="B119" s="156">
        <v>3</v>
      </c>
      <c r="C119" s="157" t="s">
        <v>261</v>
      </c>
      <c r="D119" s="158" t="s">
        <v>311</v>
      </c>
      <c r="E119" s="159" t="s">
        <v>312</v>
      </c>
      <c r="F119" s="160">
        <v>0.25</v>
      </c>
      <c r="G119" s="160">
        <v>26.3</v>
      </c>
      <c r="H119" s="160">
        <v>26.4</v>
      </c>
      <c r="I119" s="160">
        <v>48.5</v>
      </c>
      <c r="J119" s="157">
        <v>3.38</v>
      </c>
      <c r="K119" s="161">
        <v>5.19</v>
      </c>
      <c r="L119" s="161">
        <v>2.5299999999999998</v>
      </c>
      <c r="M119" s="161">
        <v>1.1100000000000001</v>
      </c>
      <c r="R119" s="161">
        <v>31.9</v>
      </c>
      <c r="S119" s="161">
        <v>1.954</v>
      </c>
    </row>
    <row r="120" spans="1:19" ht="16" x14ac:dyDescent="0.2">
      <c r="A120" s="155">
        <v>5295</v>
      </c>
      <c r="B120" s="156">
        <v>4</v>
      </c>
      <c r="C120" s="157" t="s">
        <v>258</v>
      </c>
      <c r="D120" s="158" t="s">
        <v>311</v>
      </c>
      <c r="E120" s="159" t="s">
        <v>313</v>
      </c>
      <c r="F120" s="160">
        <v>1</v>
      </c>
      <c r="G120" s="160">
        <v>26.7</v>
      </c>
      <c r="H120" s="160">
        <v>25.8</v>
      </c>
      <c r="I120" s="160">
        <v>80.099999999999994</v>
      </c>
      <c r="J120" s="157">
        <v>5.54</v>
      </c>
    </row>
    <row r="121" spans="1:19" ht="16" x14ac:dyDescent="0.2">
      <c r="A121" s="155">
        <v>5296</v>
      </c>
      <c r="B121" s="156">
        <v>4</v>
      </c>
      <c r="C121" s="157" t="s">
        <v>261</v>
      </c>
      <c r="D121" s="158" t="s">
        <v>311</v>
      </c>
      <c r="E121" s="159" t="s">
        <v>313</v>
      </c>
      <c r="F121" s="160">
        <v>0.25</v>
      </c>
      <c r="G121" s="160">
        <v>26.7</v>
      </c>
      <c r="H121" s="160">
        <v>25.8</v>
      </c>
      <c r="I121" s="160">
        <v>80.900000000000006</v>
      </c>
      <c r="J121" s="157">
        <v>5.61</v>
      </c>
      <c r="K121" s="161">
        <v>2.6</v>
      </c>
      <c r="L121" s="161">
        <v>2.38</v>
      </c>
      <c r="M121" s="161">
        <v>1.28</v>
      </c>
      <c r="N121" s="160">
        <v>0.71960000000000002</v>
      </c>
      <c r="O121" s="161">
        <v>0.22</v>
      </c>
      <c r="P121" s="161">
        <v>13.723000000000001</v>
      </c>
      <c r="Q121" s="161">
        <v>0.69599999999999995</v>
      </c>
      <c r="R121" s="161">
        <v>29.838999999999999</v>
      </c>
      <c r="S121" s="161">
        <v>1.746</v>
      </c>
    </row>
    <row r="122" spans="1:19" ht="16" x14ac:dyDescent="0.2">
      <c r="A122" s="155">
        <v>5297</v>
      </c>
      <c r="B122" s="156">
        <v>5</v>
      </c>
      <c r="C122" s="157" t="s">
        <v>258</v>
      </c>
      <c r="D122" s="158" t="s">
        <v>311</v>
      </c>
      <c r="E122" s="159" t="s">
        <v>262</v>
      </c>
      <c r="F122" s="160">
        <v>0.75</v>
      </c>
      <c r="G122" s="160">
        <v>27.2</v>
      </c>
      <c r="H122" s="160">
        <v>14.1</v>
      </c>
      <c r="I122" s="160">
        <v>24</v>
      </c>
      <c r="J122" s="157">
        <v>1.6</v>
      </c>
    </row>
    <row r="123" spans="1:19" ht="16" x14ac:dyDescent="0.2">
      <c r="A123" s="155">
        <v>5298</v>
      </c>
      <c r="B123" s="156">
        <v>5</v>
      </c>
      <c r="C123" s="157" t="s">
        <v>261</v>
      </c>
      <c r="D123" s="158" t="s">
        <v>311</v>
      </c>
      <c r="E123" s="159" t="s">
        <v>262</v>
      </c>
      <c r="F123" s="160">
        <v>0.25</v>
      </c>
      <c r="G123" s="160">
        <v>21.1</v>
      </c>
      <c r="H123" s="160">
        <v>1</v>
      </c>
      <c r="I123" s="160">
        <v>93.5</v>
      </c>
      <c r="J123" s="157">
        <v>8.26</v>
      </c>
      <c r="K123" s="161">
        <v>18.5</v>
      </c>
      <c r="L123" s="161">
        <v>7.08</v>
      </c>
      <c r="M123" s="161">
        <v>2.31</v>
      </c>
    </row>
    <row r="124" spans="1:19" ht="16" x14ac:dyDescent="0.2">
      <c r="A124" s="155">
        <v>5299</v>
      </c>
      <c r="B124" s="156">
        <v>3</v>
      </c>
      <c r="C124" s="157" t="s">
        <v>258</v>
      </c>
      <c r="D124" s="158" t="s">
        <v>314</v>
      </c>
      <c r="E124" s="159" t="s">
        <v>315</v>
      </c>
      <c r="F124" s="160">
        <v>0.75</v>
      </c>
      <c r="G124" s="160">
        <v>24.7</v>
      </c>
      <c r="H124" s="160">
        <v>27.1</v>
      </c>
      <c r="I124" s="160">
        <v>55.1</v>
      </c>
      <c r="J124" s="157">
        <v>3.81</v>
      </c>
    </row>
    <row r="125" spans="1:19" ht="16" x14ac:dyDescent="0.2">
      <c r="A125" s="155">
        <v>5300</v>
      </c>
      <c r="B125" s="156">
        <v>3</v>
      </c>
      <c r="C125" s="157" t="s">
        <v>261</v>
      </c>
      <c r="D125" s="158" t="s">
        <v>314</v>
      </c>
      <c r="E125" s="159" t="s">
        <v>315</v>
      </c>
      <c r="F125" s="160">
        <v>0.25</v>
      </c>
      <c r="G125" s="160">
        <v>24.7</v>
      </c>
      <c r="H125" s="160">
        <v>27.1</v>
      </c>
      <c r="I125" s="160">
        <v>55</v>
      </c>
      <c r="J125" s="157">
        <v>3.9</v>
      </c>
      <c r="K125" s="161">
        <v>8.51</v>
      </c>
      <c r="L125" s="161">
        <v>3.99</v>
      </c>
      <c r="M125" s="161">
        <v>2.5499999999999998</v>
      </c>
      <c r="N125" s="160">
        <v>1.2141999999999999</v>
      </c>
      <c r="O125" s="161">
        <v>0.05</v>
      </c>
      <c r="P125" s="161">
        <v>26.901</v>
      </c>
      <c r="Q125" s="161">
        <v>0.65200000000000002</v>
      </c>
      <c r="R125" s="161">
        <v>30.707000000000001</v>
      </c>
      <c r="S125" s="161">
        <v>1.903</v>
      </c>
    </row>
    <row r="126" spans="1:19" ht="16" x14ac:dyDescent="0.2">
      <c r="A126" s="155">
        <v>5301</v>
      </c>
      <c r="B126" s="156">
        <v>4</v>
      </c>
      <c r="C126" s="157" t="s">
        <v>258</v>
      </c>
      <c r="D126" s="158" t="s">
        <v>314</v>
      </c>
      <c r="E126" s="159" t="s">
        <v>278</v>
      </c>
      <c r="F126" s="160">
        <v>0.7</v>
      </c>
      <c r="G126" s="160">
        <v>24.4</v>
      </c>
      <c r="H126" s="160">
        <v>26.1</v>
      </c>
      <c r="I126" s="160">
        <v>65.400000000000006</v>
      </c>
      <c r="J126" s="157">
        <v>4.6500000000000004</v>
      </c>
    </row>
    <row r="127" spans="1:19" ht="16" x14ac:dyDescent="0.2">
      <c r="A127" s="155">
        <v>5302</v>
      </c>
      <c r="B127" s="156">
        <v>4</v>
      </c>
      <c r="C127" s="157" t="s">
        <v>261</v>
      </c>
      <c r="D127" s="158" t="s">
        <v>314</v>
      </c>
      <c r="E127" s="159" t="s">
        <v>278</v>
      </c>
      <c r="F127" s="160">
        <v>0.25</v>
      </c>
      <c r="G127" s="160">
        <v>22.9</v>
      </c>
      <c r="H127" s="160">
        <v>25.5</v>
      </c>
      <c r="I127" s="160">
        <v>34.700000000000003</v>
      </c>
      <c r="J127" s="157">
        <v>2.61</v>
      </c>
      <c r="K127" s="161">
        <v>1.42</v>
      </c>
      <c r="L127" s="161">
        <v>1.66</v>
      </c>
      <c r="M127" s="161">
        <v>1.43</v>
      </c>
      <c r="N127" s="160">
        <v>2.2854000000000001</v>
      </c>
      <c r="O127" s="161">
        <v>0.65400000000000003</v>
      </c>
      <c r="P127" s="161">
        <v>42.234999999999999</v>
      </c>
      <c r="Q127" s="161">
        <v>0.98799999999999999</v>
      </c>
      <c r="R127" s="161">
        <v>29.24</v>
      </c>
      <c r="S127" s="161">
        <v>1.6910000000000001</v>
      </c>
    </row>
    <row r="128" spans="1:19" ht="16" x14ac:dyDescent="0.2">
      <c r="A128" s="155">
        <v>5303</v>
      </c>
      <c r="B128" s="156">
        <v>5</v>
      </c>
      <c r="C128" s="157" t="s">
        <v>258</v>
      </c>
      <c r="D128" s="158" t="s">
        <v>314</v>
      </c>
      <c r="E128" s="159" t="s">
        <v>316</v>
      </c>
      <c r="F128" s="160">
        <v>0.5</v>
      </c>
      <c r="G128" s="160">
        <v>23.3</v>
      </c>
      <c r="H128" s="160">
        <v>7.4</v>
      </c>
      <c r="I128" s="160">
        <v>55.1</v>
      </c>
      <c r="J128" s="157">
        <v>4.6399999999999997</v>
      </c>
    </row>
    <row r="129" spans="1:19" ht="16" x14ac:dyDescent="0.2">
      <c r="A129" s="155">
        <v>5304</v>
      </c>
      <c r="B129" s="156">
        <v>5</v>
      </c>
      <c r="C129" s="157" t="s">
        <v>261</v>
      </c>
      <c r="D129" s="158" t="s">
        <v>314</v>
      </c>
      <c r="E129" s="159" t="s">
        <v>316</v>
      </c>
      <c r="F129" s="160">
        <v>0.25</v>
      </c>
      <c r="G129" s="160">
        <v>20.6</v>
      </c>
      <c r="H129" s="160">
        <v>2</v>
      </c>
      <c r="I129" s="160">
        <v>76.2</v>
      </c>
      <c r="J129" s="157">
        <v>6.82</v>
      </c>
      <c r="K129" s="161">
        <v>15.94</v>
      </c>
      <c r="L129" s="161">
        <v>9.9700000000000006</v>
      </c>
      <c r="M129" s="161">
        <v>5.93</v>
      </c>
      <c r="N129" s="160">
        <v>1.6959</v>
      </c>
      <c r="O129" s="161">
        <v>3.052</v>
      </c>
      <c r="P129" s="161">
        <v>118.723</v>
      </c>
      <c r="Q129" s="161">
        <v>0.182</v>
      </c>
      <c r="R129" s="161">
        <v>54.466999999999999</v>
      </c>
      <c r="S129" s="161">
        <v>4.1349999999999998</v>
      </c>
    </row>
    <row r="130" spans="1:19" ht="16" x14ac:dyDescent="0.2">
      <c r="A130" s="155">
        <v>5311</v>
      </c>
      <c r="B130" s="156">
        <v>1</v>
      </c>
      <c r="C130" s="157" t="s">
        <v>258</v>
      </c>
      <c r="D130" s="158" t="s">
        <v>317</v>
      </c>
      <c r="E130" s="159" t="s">
        <v>318</v>
      </c>
      <c r="F130" s="160">
        <v>1.5</v>
      </c>
      <c r="G130" s="160">
        <v>24.9</v>
      </c>
      <c r="H130" s="160">
        <v>27.7</v>
      </c>
      <c r="I130" s="160">
        <v>61.6</v>
      </c>
      <c r="J130" s="157">
        <v>4.33</v>
      </c>
    </row>
    <row r="131" spans="1:19" ht="16" x14ac:dyDescent="0.2">
      <c r="A131" s="155">
        <v>5312</v>
      </c>
      <c r="B131" s="156">
        <v>1</v>
      </c>
      <c r="C131" s="157" t="s">
        <v>261</v>
      </c>
      <c r="D131" s="158" t="s">
        <v>317</v>
      </c>
      <c r="E131" s="159" t="s">
        <v>318</v>
      </c>
      <c r="F131" s="160">
        <v>0.25</v>
      </c>
      <c r="G131" s="160">
        <v>25.2</v>
      </c>
      <c r="H131" s="160">
        <v>25.6</v>
      </c>
      <c r="I131" s="160">
        <v>71.3</v>
      </c>
      <c r="J131" s="157">
        <v>5</v>
      </c>
      <c r="K131" s="161">
        <v>9.1300000000000008</v>
      </c>
      <c r="L131" s="161">
        <v>5.14</v>
      </c>
      <c r="M131" s="161">
        <v>2.2000000000000002</v>
      </c>
      <c r="N131" s="160">
        <v>0.71899999999999997</v>
      </c>
      <c r="O131" s="161">
        <v>0.26700000000000002</v>
      </c>
      <c r="P131" s="161">
        <v>38.92</v>
      </c>
      <c r="Q131" s="161">
        <v>0.27900000000000003</v>
      </c>
      <c r="R131" s="161">
        <v>32.630000000000003</v>
      </c>
      <c r="S131" s="161">
        <v>1.9450000000000001</v>
      </c>
    </row>
    <row r="132" spans="1:19" ht="16" x14ac:dyDescent="0.2">
      <c r="A132" s="155">
        <v>5313</v>
      </c>
      <c r="B132" s="156">
        <v>2</v>
      </c>
      <c r="C132" s="157" t="s">
        <v>258</v>
      </c>
      <c r="D132" s="158" t="s">
        <v>317</v>
      </c>
      <c r="E132" s="159" t="s">
        <v>319</v>
      </c>
      <c r="F132" s="160">
        <v>2.25</v>
      </c>
      <c r="G132" s="160">
        <v>25.1</v>
      </c>
      <c r="H132" s="160">
        <v>27.1</v>
      </c>
      <c r="I132" s="160">
        <v>87.4</v>
      </c>
      <c r="J132" s="157">
        <v>6.17</v>
      </c>
    </row>
    <row r="133" spans="1:19" ht="16" x14ac:dyDescent="0.2">
      <c r="A133" s="155">
        <v>5314</v>
      </c>
      <c r="B133" s="156">
        <v>2</v>
      </c>
      <c r="C133" s="157" t="s">
        <v>261</v>
      </c>
      <c r="D133" s="158" t="s">
        <v>317</v>
      </c>
      <c r="E133" s="159" t="s">
        <v>319</v>
      </c>
      <c r="F133" s="160">
        <v>0.25</v>
      </c>
      <c r="G133" s="160">
        <v>25.1</v>
      </c>
      <c r="H133" s="160">
        <v>27.1</v>
      </c>
      <c r="I133" s="160">
        <v>89.8</v>
      </c>
      <c r="J133" s="157">
        <v>6.34</v>
      </c>
      <c r="K133" s="161">
        <v>6.07</v>
      </c>
      <c r="L133" s="161">
        <v>3.2850000000000001</v>
      </c>
      <c r="M133" s="161">
        <v>2.64</v>
      </c>
      <c r="N133" s="160">
        <v>1.4046000000000001</v>
      </c>
      <c r="O133" s="161">
        <v>0.35</v>
      </c>
      <c r="P133" s="161">
        <v>30.681999999999999</v>
      </c>
      <c r="Q133" s="161">
        <v>0.59899999999999998</v>
      </c>
      <c r="R133" s="161">
        <v>31.312999999999999</v>
      </c>
      <c r="S133" s="161">
        <v>2.0939999999999999</v>
      </c>
    </row>
    <row r="134" spans="1:19" ht="16" x14ac:dyDescent="0.2">
      <c r="A134" s="155">
        <v>5305</v>
      </c>
      <c r="B134" s="156">
        <v>6</v>
      </c>
      <c r="C134" s="157" t="s">
        <v>258</v>
      </c>
      <c r="D134" s="158" t="s">
        <v>317</v>
      </c>
      <c r="E134" s="159" t="s">
        <v>320</v>
      </c>
      <c r="F134" s="160">
        <v>2.2000000000000002</v>
      </c>
      <c r="G134" s="160">
        <v>23.9</v>
      </c>
      <c r="H134" s="160">
        <v>31</v>
      </c>
      <c r="I134" s="160">
        <v>81</v>
      </c>
      <c r="J134" s="157">
        <v>5.73</v>
      </c>
    </row>
    <row r="135" spans="1:19" ht="16" x14ac:dyDescent="0.2">
      <c r="A135" s="155">
        <v>5306</v>
      </c>
      <c r="B135" s="156">
        <v>6</v>
      </c>
      <c r="C135" s="157" t="s">
        <v>261</v>
      </c>
      <c r="D135" s="158" t="s">
        <v>317</v>
      </c>
      <c r="E135" s="159" t="s">
        <v>320</v>
      </c>
      <c r="F135" s="160">
        <v>0.25</v>
      </c>
      <c r="G135" s="160">
        <v>23.9</v>
      </c>
      <c r="H135" s="160">
        <v>31</v>
      </c>
      <c r="I135" s="160">
        <v>80</v>
      </c>
      <c r="J135" s="157">
        <v>5.78</v>
      </c>
      <c r="K135" s="161">
        <v>1.93</v>
      </c>
      <c r="L135" s="161">
        <v>1.71</v>
      </c>
      <c r="M135" s="161">
        <v>0.73</v>
      </c>
      <c r="N135" s="160">
        <v>0.71819999999999995</v>
      </c>
      <c r="O135" s="161">
        <v>0.22700000000000001</v>
      </c>
      <c r="P135" s="161">
        <v>7.0940000000000003</v>
      </c>
      <c r="Q135" s="161">
        <v>0.6</v>
      </c>
      <c r="R135" s="161">
        <v>13.929</v>
      </c>
      <c r="S135" s="161">
        <v>1.0780000000000001</v>
      </c>
    </row>
    <row r="136" spans="1:19" ht="16" x14ac:dyDescent="0.2">
      <c r="A136" s="155">
        <v>5307</v>
      </c>
      <c r="B136" s="156">
        <v>7</v>
      </c>
      <c r="C136" s="157" t="s">
        <v>258</v>
      </c>
      <c r="D136" s="158" t="s">
        <v>317</v>
      </c>
      <c r="E136" s="159" t="s">
        <v>315</v>
      </c>
      <c r="F136" s="160">
        <v>0.8</v>
      </c>
      <c r="G136" s="160">
        <v>26.3</v>
      </c>
      <c r="H136" s="160">
        <v>26.4</v>
      </c>
      <c r="I136" s="160">
        <v>1</v>
      </c>
      <c r="J136" s="157">
        <v>7.0000000000000007E-2</v>
      </c>
    </row>
    <row r="137" spans="1:19" ht="16" x14ac:dyDescent="0.2">
      <c r="A137" s="155">
        <v>5308</v>
      </c>
      <c r="B137" s="156">
        <v>7</v>
      </c>
      <c r="C137" s="157" t="s">
        <v>261</v>
      </c>
      <c r="D137" s="158" t="s">
        <v>317</v>
      </c>
      <c r="E137" s="159" t="s">
        <v>315</v>
      </c>
      <c r="F137" s="160">
        <v>0.25</v>
      </c>
      <c r="G137" s="160">
        <v>22.6</v>
      </c>
      <c r="H137" s="160">
        <v>11</v>
      </c>
      <c r="I137" s="160">
        <v>60</v>
      </c>
      <c r="J137" s="157">
        <v>4.8099999999999996</v>
      </c>
      <c r="K137" s="161">
        <v>26.67</v>
      </c>
      <c r="L137" s="161">
        <v>9.92</v>
      </c>
      <c r="M137" s="161">
        <v>4.3</v>
      </c>
      <c r="N137" s="160">
        <v>0.44469999999999998</v>
      </c>
      <c r="O137" s="161">
        <v>27.513000000000002</v>
      </c>
      <c r="P137" s="161">
        <v>108.974</v>
      </c>
      <c r="Q137" s="161">
        <v>0.56100000000000005</v>
      </c>
      <c r="R137" s="161">
        <v>74.650000000000006</v>
      </c>
      <c r="S137" s="161">
        <v>4.6680000000000001</v>
      </c>
    </row>
    <row r="138" spans="1:19" ht="16" x14ac:dyDescent="0.2">
      <c r="A138" s="155">
        <v>5309</v>
      </c>
      <c r="B138" s="156">
        <v>8</v>
      </c>
      <c r="C138" s="157" t="s">
        <v>258</v>
      </c>
      <c r="D138" s="158" t="s">
        <v>317</v>
      </c>
      <c r="E138" s="159" t="s">
        <v>289</v>
      </c>
      <c r="F138" s="160">
        <v>0.75</v>
      </c>
      <c r="G138" s="160">
        <v>24.7</v>
      </c>
      <c r="H138" s="160">
        <v>29.8</v>
      </c>
      <c r="I138" s="160">
        <v>64</v>
      </c>
      <c r="J138" s="157">
        <v>4.46</v>
      </c>
    </row>
    <row r="139" spans="1:19" ht="16" x14ac:dyDescent="0.2">
      <c r="A139" s="155">
        <v>5310</v>
      </c>
      <c r="B139" s="156">
        <v>8</v>
      </c>
      <c r="C139" s="157" t="s">
        <v>261</v>
      </c>
      <c r="D139" s="158" t="s">
        <v>317</v>
      </c>
      <c r="E139" s="159" t="s">
        <v>289</v>
      </c>
      <c r="F139" s="160">
        <v>0.25</v>
      </c>
      <c r="G139" s="160">
        <v>24.8</v>
      </c>
      <c r="H139" s="160">
        <v>29.8</v>
      </c>
      <c r="I139" s="160">
        <v>69</v>
      </c>
      <c r="J139" s="157">
        <v>4.8600000000000003</v>
      </c>
      <c r="K139" s="161">
        <v>4.3899999999999997</v>
      </c>
      <c r="L139" s="161">
        <v>2.5099999999999998</v>
      </c>
      <c r="M139" s="161">
        <v>1.6</v>
      </c>
      <c r="N139" s="160">
        <v>0.30959999999999999</v>
      </c>
      <c r="O139" s="161">
        <v>0.05</v>
      </c>
      <c r="P139" s="161">
        <v>18.559999999999999</v>
      </c>
      <c r="Q139" s="161">
        <v>0.32500000000000001</v>
      </c>
      <c r="R139" s="161">
        <v>29.699000000000002</v>
      </c>
      <c r="S139" s="161">
        <v>1.62</v>
      </c>
    </row>
    <row r="140" spans="1:19" ht="16" x14ac:dyDescent="0.2">
      <c r="A140" s="155">
        <v>5315</v>
      </c>
      <c r="B140" s="156">
        <v>9</v>
      </c>
      <c r="C140" s="157" t="s">
        <v>258</v>
      </c>
      <c r="D140" s="158" t="s">
        <v>317</v>
      </c>
      <c r="E140" s="159" t="s">
        <v>278</v>
      </c>
      <c r="F140" s="160">
        <v>2</v>
      </c>
      <c r="G140" s="160">
        <v>24.1</v>
      </c>
      <c r="H140" s="160">
        <v>28.7</v>
      </c>
      <c r="I140" s="160">
        <v>87.3</v>
      </c>
      <c r="J140" s="157">
        <v>6.22</v>
      </c>
    </row>
    <row r="141" spans="1:19" ht="16" x14ac:dyDescent="0.2">
      <c r="A141" s="155">
        <v>5316</v>
      </c>
      <c r="B141" s="156">
        <v>9</v>
      </c>
      <c r="C141" s="157" t="s">
        <v>261</v>
      </c>
      <c r="D141" s="158" t="s">
        <v>317</v>
      </c>
      <c r="E141" s="159" t="s">
        <v>278</v>
      </c>
      <c r="F141" s="160">
        <v>0.25</v>
      </c>
      <c r="G141" s="160">
        <v>24.3</v>
      </c>
      <c r="H141" s="160">
        <v>28.6</v>
      </c>
      <c r="I141" s="160">
        <v>86.4</v>
      </c>
      <c r="J141" s="157">
        <v>6.16</v>
      </c>
      <c r="K141" s="161">
        <v>5.73</v>
      </c>
      <c r="L141" s="161">
        <v>2.37</v>
      </c>
      <c r="M141" s="161">
        <v>2.0499999999999998</v>
      </c>
      <c r="N141" s="160">
        <v>0.34</v>
      </c>
      <c r="O141" s="161">
        <v>0.05</v>
      </c>
      <c r="P141" s="161">
        <v>11.955</v>
      </c>
      <c r="Q141" s="161">
        <v>0.27300000000000002</v>
      </c>
      <c r="R141" s="161">
        <v>21.425999999999998</v>
      </c>
      <c r="S141" s="161">
        <v>1.4119999999999999</v>
      </c>
    </row>
    <row r="142" spans="1:19" ht="16" x14ac:dyDescent="0.2">
      <c r="A142" s="155">
        <v>5317</v>
      </c>
      <c r="B142" s="156">
        <v>10</v>
      </c>
      <c r="C142" s="157" t="s">
        <v>258</v>
      </c>
      <c r="D142" s="158" t="s">
        <v>317</v>
      </c>
      <c r="E142" s="159" t="s">
        <v>321</v>
      </c>
      <c r="F142" s="160">
        <v>1.75</v>
      </c>
      <c r="G142" s="160">
        <v>24.7</v>
      </c>
      <c r="H142" s="160">
        <v>28.1</v>
      </c>
      <c r="I142" s="160">
        <v>72.3</v>
      </c>
      <c r="J142" s="157">
        <v>5.16</v>
      </c>
    </row>
    <row r="143" spans="1:19" ht="16" x14ac:dyDescent="0.2">
      <c r="A143" s="155">
        <v>5318</v>
      </c>
      <c r="B143" s="156">
        <v>10</v>
      </c>
      <c r="C143" s="157" t="s">
        <v>261</v>
      </c>
      <c r="D143" s="158" t="s">
        <v>317</v>
      </c>
      <c r="E143" s="159" t="s">
        <v>321</v>
      </c>
      <c r="F143" s="160">
        <v>0.25</v>
      </c>
      <c r="G143" s="160">
        <v>24.7</v>
      </c>
      <c r="H143" s="160">
        <v>28</v>
      </c>
      <c r="I143" s="160">
        <v>77.5</v>
      </c>
      <c r="J143" s="157">
        <v>5.45</v>
      </c>
      <c r="K143" s="161">
        <v>10.039999999999999</v>
      </c>
      <c r="L143" s="161">
        <v>3.69</v>
      </c>
      <c r="M143" s="161">
        <v>2.42</v>
      </c>
      <c r="N143" s="160">
        <v>0.83299999999999996</v>
      </c>
      <c r="O143" s="161">
        <v>0.19400000000000001</v>
      </c>
      <c r="P143" s="161">
        <v>17.655999999999999</v>
      </c>
      <c r="Q143" s="161">
        <v>0.47799999999999998</v>
      </c>
      <c r="R143" s="161">
        <v>35.944000000000003</v>
      </c>
      <c r="S143" s="161">
        <v>2.4940000000000002</v>
      </c>
    </row>
    <row r="144" spans="1:19" ht="16" x14ac:dyDescent="0.2">
      <c r="A144" s="155">
        <v>5319</v>
      </c>
      <c r="B144" s="156">
        <v>1</v>
      </c>
      <c r="C144" s="157" t="s">
        <v>258</v>
      </c>
      <c r="D144" s="158" t="s">
        <v>322</v>
      </c>
      <c r="E144" s="159" t="s">
        <v>320</v>
      </c>
      <c r="F144" s="160">
        <v>1.25</v>
      </c>
      <c r="G144" s="160">
        <v>26.7</v>
      </c>
      <c r="H144" s="160">
        <v>27.6</v>
      </c>
      <c r="I144" s="160">
        <v>5.66</v>
      </c>
      <c r="J144" s="157">
        <v>3.73</v>
      </c>
    </row>
    <row r="145" spans="1:19" ht="16" x14ac:dyDescent="0.2">
      <c r="A145" s="155">
        <v>5320</v>
      </c>
      <c r="B145" s="156">
        <v>1</v>
      </c>
      <c r="C145" s="157" t="s">
        <v>261</v>
      </c>
      <c r="D145" s="158" t="s">
        <v>322</v>
      </c>
      <c r="E145" s="159" t="s">
        <v>320</v>
      </c>
      <c r="F145" s="160">
        <v>0.25</v>
      </c>
      <c r="G145" s="160">
        <v>26.5</v>
      </c>
      <c r="H145" s="160">
        <v>25.6</v>
      </c>
      <c r="I145" s="160">
        <v>6.67</v>
      </c>
      <c r="J145" s="157">
        <v>4.5599999999999996</v>
      </c>
      <c r="K145" s="161">
        <v>20.9</v>
      </c>
      <c r="L145" s="161">
        <v>7.71</v>
      </c>
      <c r="M145" s="161">
        <v>2.2599999999999998</v>
      </c>
      <c r="N145" s="160">
        <v>1.23</v>
      </c>
      <c r="O145" s="161">
        <v>0.54100000000000004</v>
      </c>
      <c r="P145" s="161">
        <v>27.75</v>
      </c>
      <c r="Q145" s="161">
        <v>0.46400000000000002</v>
      </c>
      <c r="R145" s="161">
        <v>44.92</v>
      </c>
      <c r="S145" s="161">
        <v>2.14</v>
      </c>
    </row>
    <row r="146" spans="1:19" ht="16" x14ac:dyDescent="0.2">
      <c r="A146" s="155">
        <v>5321</v>
      </c>
      <c r="B146" s="156">
        <v>2</v>
      </c>
      <c r="C146" s="157" t="s">
        <v>258</v>
      </c>
      <c r="D146" s="158" t="s">
        <v>322</v>
      </c>
      <c r="E146" s="159" t="s">
        <v>265</v>
      </c>
      <c r="F146" s="160">
        <v>1.5</v>
      </c>
      <c r="G146" s="160">
        <v>26.7</v>
      </c>
      <c r="H146" s="160">
        <v>28</v>
      </c>
      <c r="I146" s="160">
        <v>41.3</v>
      </c>
      <c r="J146" s="157">
        <v>2.96</v>
      </c>
    </row>
    <row r="147" spans="1:19" ht="16" x14ac:dyDescent="0.2">
      <c r="A147" s="155">
        <v>5322</v>
      </c>
      <c r="B147" s="156">
        <v>2</v>
      </c>
      <c r="C147" s="157" t="s">
        <v>261</v>
      </c>
      <c r="D147" s="158" t="s">
        <v>322</v>
      </c>
      <c r="E147" s="159" t="s">
        <v>265</v>
      </c>
      <c r="F147" s="160">
        <v>0.25</v>
      </c>
      <c r="G147" s="160">
        <v>26.8</v>
      </c>
      <c r="H147" s="160">
        <v>27.2</v>
      </c>
      <c r="I147" s="160">
        <v>72.2</v>
      </c>
      <c r="J147" s="157">
        <v>5.26</v>
      </c>
      <c r="K147" s="161">
        <v>14.67</v>
      </c>
      <c r="L147" s="161">
        <v>6.43</v>
      </c>
      <c r="M147" s="161">
        <v>2.11</v>
      </c>
      <c r="N147" s="160">
        <v>0.3261</v>
      </c>
      <c r="O147" s="161">
        <v>9.6000000000000002E-2</v>
      </c>
      <c r="P147" s="161">
        <v>30.280999999999999</v>
      </c>
      <c r="Q147" s="161">
        <v>0.32200000000000001</v>
      </c>
      <c r="R147" s="161">
        <v>35.976999999999997</v>
      </c>
      <c r="S147" s="161">
        <v>2.2280000000000002</v>
      </c>
    </row>
    <row r="148" spans="1:19" ht="16" x14ac:dyDescent="0.2">
      <c r="A148" s="155">
        <v>5323</v>
      </c>
      <c r="B148" s="156">
        <v>9</v>
      </c>
      <c r="C148" s="157" t="s">
        <v>258</v>
      </c>
      <c r="D148" s="158" t="s">
        <v>322</v>
      </c>
      <c r="E148" s="159" t="s">
        <v>278</v>
      </c>
      <c r="F148" s="160">
        <v>1.75</v>
      </c>
      <c r="G148" s="160">
        <v>25.2</v>
      </c>
      <c r="H148" s="160">
        <v>28.9</v>
      </c>
      <c r="I148" s="160">
        <v>81.5</v>
      </c>
      <c r="J148" s="157">
        <v>5.7</v>
      </c>
    </row>
    <row r="149" spans="1:19" ht="16" x14ac:dyDescent="0.2">
      <c r="A149" s="155">
        <v>5324</v>
      </c>
      <c r="B149" s="156">
        <v>9</v>
      </c>
      <c r="C149" s="157" t="s">
        <v>261</v>
      </c>
      <c r="D149" s="158" t="s">
        <v>322</v>
      </c>
      <c r="E149" s="159" t="s">
        <v>278</v>
      </c>
      <c r="F149" s="160">
        <v>0.25</v>
      </c>
      <c r="G149" s="160">
        <v>25.2</v>
      </c>
      <c r="H149" s="160">
        <v>28.9</v>
      </c>
      <c r="I149" s="160">
        <v>84.3</v>
      </c>
      <c r="J149" s="157">
        <v>5.87</v>
      </c>
      <c r="K149" s="161">
        <v>3.37</v>
      </c>
      <c r="L149" s="161">
        <v>1.86</v>
      </c>
      <c r="M149" s="161">
        <v>1.4</v>
      </c>
      <c r="N149" s="160">
        <v>0.49719999999999998</v>
      </c>
      <c r="O149" s="161">
        <v>0.27300000000000002</v>
      </c>
      <c r="P149" s="161">
        <v>6.1390000000000002</v>
      </c>
      <c r="Q149" s="161">
        <v>0.65500000000000003</v>
      </c>
      <c r="R149" s="161">
        <v>15.96</v>
      </c>
      <c r="S149" s="161">
        <v>1.0089999999999999</v>
      </c>
    </row>
    <row r="150" spans="1:19" ht="16" x14ac:dyDescent="0.2">
      <c r="A150" s="155">
        <v>5325</v>
      </c>
      <c r="B150" s="156">
        <v>10</v>
      </c>
      <c r="C150" s="157" t="s">
        <v>258</v>
      </c>
      <c r="D150" s="158" t="s">
        <v>322</v>
      </c>
      <c r="E150" s="159" t="s">
        <v>288</v>
      </c>
      <c r="F150" s="160">
        <v>1.5</v>
      </c>
      <c r="G150" s="160">
        <v>26.2</v>
      </c>
      <c r="H150" s="160">
        <v>28.6</v>
      </c>
      <c r="I150" s="160">
        <v>39.200000000000003</v>
      </c>
      <c r="J150" s="157">
        <v>2.9</v>
      </c>
    </row>
    <row r="151" spans="1:19" ht="16" x14ac:dyDescent="0.2">
      <c r="A151" s="155">
        <v>5326</v>
      </c>
      <c r="B151" s="156">
        <v>10</v>
      </c>
      <c r="C151" s="157" t="s">
        <v>261</v>
      </c>
      <c r="D151" s="158" t="s">
        <v>322</v>
      </c>
      <c r="E151" s="159" t="s">
        <v>288</v>
      </c>
      <c r="F151" s="160">
        <v>0.25</v>
      </c>
      <c r="G151" s="160">
        <v>26.2</v>
      </c>
      <c r="H151" s="160">
        <v>27.5</v>
      </c>
      <c r="I151" s="160">
        <v>70.900000000000006</v>
      </c>
      <c r="J151" s="157">
        <v>5.44</v>
      </c>
      <c r="K151" s="161">
        <v>7.58</v>
      </c>
      <c r="L151" s="161">
        <v>3.43</v>
      </c>
      <c r="M151" s="161">
        <v>2</v>
      </c>
      <c r="N151" s="160">
        <v>0.31890000000000002</v>
      </c>
      <c r="O151" s="161">
        <v>0.14499999999999999</v>
      </c>
      <c r="P151" s="161">
        <v>17.856000000000002</v>
      </c>
      <c r="Q151" s="161">
        <v>0.35599999999999998</v>
      </c>
      <c r="R151" s="161">
        <v>22.504000000000001</v>
      </c>
      <c r="S151" s="161">
        <v>1.347</v>
      </c>
    </row>
    <row r="152" spans="1:19" ht="16" x14ac:dyDescent="0.2">
      <c r="A152" s="155">
        <v>5327</v>
      </c>
      <c r="B152" s="156">
        <v>3</v>
      </c>
      <c r="C152" s="157" t="s">
        <v>258</v>
      </c>
      <c r="D152" s="158" t="s">
        <v>323</v>
      </c>
      <c r="E152" s="159" t="s">
        <v>324</v>
      </c>
      <c r="F152" s="160">
        <v>1</v>
      </c>
      <c r="G152" s="160">
        <v>26.3</v>
      </c>
      <c r="H152" s="160">
        <v>32.1</v>
      </c>
      <c r="I152" s="160">
        <v>39.1</v>
      </c>
      <c r="J152" s="157">
        <v>2.62</v>
      </c>
    </row>
    <row r="153" spans="1:19" ht="16" x14ac:dyDescent="0.2">
      <c r="A153" s="155">
        <v>5328</v>
      </c>
      <c r="B153" s="156">
        <v>3</v>
      </c>
      <c r="C153" s="157" t="s">
        <v>261</v>
      </c>
      <c r="D153" s="158" t="s">
        <v>323</v>
      </c>
      <c r="E153" s="159" t="s">
        <v>324</v>
      </c>
      <c r="F153" s="160">
        <v>0.25</v>
      </c>
      <c r="G153" s="160">
        <v>26.4</v>
      </c>
      <c r="H153" s="160">
        <v>32.1</v>
      </c>
      <c r="I153" s="160">
        <v>39.6</v>
      </c>
      <c r="J153" s="157">
        <v>2.65</v>
      </c>
      <c r="K153" s="161">
        <v>5</v>
      </c>
      <c r="L153" s="161">
        <v>3.71</v>
      </c>
      <c r="M153" s="161">
        <v>2.54</v>
      </c>
      <c r="N153" s="160">
        <v>2.9948000000000001</v>
      </c>
      <c r="O153" s="161">
        <v>0.115</v>
      </c>
      <c r="P153" s="161">
        <v>40.735999999999997</v>
      </c>
      <c r="Q153" s="161">
        <v>0.55800000000000005</v>
      </c>
      <c r="R153" s="161">
        <v>38.735999999999997</v>
      </c>
      <c r="S153" s="161">
        <v>2.2160000000000002</v>
      </c>
    </row>
    <row r="154" spans="1:19" ht="16" x14ac:dyDescent="0.2">
      <c r="A154" s="155">
        <v>5329</v>
      </c>
      <c r="B154" s="156">
        <v>4</v>
      </c>
      <c r="C154" s="157" t="s">
        <v>258</v>
      </c>
      <c r="D154" s="158" t="s">
        <v>323</v>
      </c>
      <c r="E154" s="159" t="s">
        <v>279</v>
      </c>
      <c r="F154" s="160">
        <v>0.75</v>
      </c>
      <c r="G154" s="160">
        <v>26.1</v>
      </c>
      <c r="H154" s="160">
        <v>31.3</v>
      </c>
      <c r="I154" s="160">
        <v>35.200000000000003</v>
      </c>
      <c r="J154" s="157">
        <v>2.38</v>
      </c>
    </row>
    <row r="155" spans="1:19" ht="16" x14ac:dyDescent="0.2">
      <c r="A155" s="155">
        <v>5330</v>
      </c>
      <c r="B155" s="156">
        <v>4</v>
      </c>
      <c r="C155" s="157" t="s">
        <v>261</v>
      </c>
      <c r="D155" s="158" t="s">
        <v>323</v>
      </c>
      <c r="E155" s="159" t="s">
        <v>279</v>
      </c>
      <c r="F155" s="160">
        <v>0.25</v>
      </c>
      <c r="G155" s="160">
        <v>26.1</v>
      </c>
      <c r="H155" s="160">
        <v>31.3</v>
      </c>
      <c r="I155" s="160">
        <v>37</v>
      </c>
      <c r="J155" s="157">
        <v>2.46</v>
      </c>
      <c r="K155" s="161">
        <v>1.44</v>
      </c>
      <c r="L155" s="161">
        <v>1.08</v>
      </c>
      <c r="M155" s="161">
        <v>3.09</v>
      </c>
      <c r="N155" s="160">
        <v>1.2608999999999999</v>
      </c>
      <c r="O155" s="161">
        <v>1.47</v>
      </c>
      <c r="P155" s="161">
        <v>50.273000000000003</v>
      </c>
      <c r="Q155" s="161">
        <v>1.589</v>
      </c>
      <c r="R155" s="161">
        <v>31.788</v>
      </c>
      <c r="S155" s="161">
        <v>3.2320000000000002</v>
      </c>
    </row>
    <row r="156" spans="1:19" ht="16" x14ac:dyDescent="0.2">
      <c r="A156" s="155">
        <v>5331</v>
      </c>
      <c r="B156" s="156">
        <v>5</v>
      </c>
      <c r="C156" s="157" t="s">
        <v>258</v>
      </c>
      <c r="D156" s="158" t="s">
        <v>323</v>
      </c>
      <c r="E156" s="159" t="s">
        <v>280</v>
      </c>
      <c r="F156" s="160">
        <v>0.5</v>
      </c>
      <c r="G156" s="160">
        <v>25.5</v>
      </c>
      <c r="H156" s="160">
        <v>12.3</v>
      </c>
      <c r="I156" s="160">
        <v>50.6</v>
      </c>
      <c r="J156" s="157">
        <v>3.95</v>
      </c>
    </row>
    <row r="157" spans="1:19" ht="16" x14ac:dyDescent="0.2">
      <c r="A157" s="155">
        <v>5332</v>
      </c>
      <c r="B157" s="156">
        <v>5</v>
      </c>
      <c r="C157" s="157" t="s">
        <v>261</v>
      </c>
      <c r="D157" s="158" t="s">
        <v>323</v>
      </c>
      <c r="E157" s="159" t="s">
        <v>280</v>
      </c>
      <c r="F157" s="160">
        <v>0.25</v>
      </c>
      <c r="G157" s="160">
        <v>24.2</v>
      </c>
      <c r="H157" s="160">
        <v>2.1</v>
      </c>
      <c r="I157" s="160">
        <v>74.8</v>
      </c>
      <c r="J157" s="157">
        <v>6.39</v>
      </c>
      <c r="K157" s="161">
        <v>24.34</v>
      </c>
      <c r="L157" s="161">
        <v>10.4</v>
      </c>
      <c r="M157" s="161">
        <v>5.92</v>
      </c>
      <c r="N157" s="160">
        <v>0.42449999999999999</v>
      </c>
      <c r="O157" s="161">
        <v>3.0920000000000001</v>
      </c>
      <c r="P157" s="161">
        <v>75.281999999999996</v>
      </c>
      <c r="Q157" s="161">
        <v>0.26100000000000001</v>
      </c>
      <c r="R157" s="161">
        <v>33.776000000000003</v>
      </c>
      <c r="S157" s="161">
        <v>2.4169999999999998</v>
      </c>
    </row>
    <row r="158" spans="1:19" ht="16" x14ac:dyDescent="0.2">
      <c r="A158" s="155">
        <v>5333</v>
      </c>
      <c r="B158" s="156">
        <v>6</v>
      </c>
      <c r="C158" s="157" t="s">
        <v>258</v>
      </c>
      <c r="D158" s="158" t="s">
        <v>325</v>
      </c>
      <c r="E158" s="159" t="s">
        <v>326</v>
      </c>
      <c r="F158" s="160">
        <v>5</v>
      </c>
      <c r="G158" s="160">
        <v>24.6</v>
      </c>
      <c r="H158" s="160">
        <v>32.4</v>
      </c>
      <c r="I158" s="160">
        <v>92.1</v>
      </c>
      <c r="J158" s="157">
        <v>6.36</v>
      </c>
    </row>
    <row r="159" spans="1:19" ht="16" x14ac:dyDescent="0.2">
      <c r="A159" s="155">
        <v>5334</v>
      </c>
      <c r="B159" s="156">
        <v>6</v>
      </c>
      <c r="C159" s="157" t="s">
        <v>261</v>
      </c>
      <c r="D159" s="158" t="s">
        <v>325</v>
      </c>
      <c r="E159" s="159" t="s">
        <v>326</v>
      </c>
      <c r="F159" s="160">
        <v>0.25</v>
      </c>
      <c r="G159" s="160">
        <v>24.6</v>
      </c>
      <c r="H159" s="160">
        <v>32.4</v>
      </c>
      <c r="I159" s="160">
        <v>89.4</v>
      </c>
      <c r="J159" s="157">
        <v>6.15</v>
      </c>
      <c r="K159" s="161">
        <v>2.81</v>
      </c>
      <c r="L159" s="161">
        <v>1.75</v>
      </c>
      <c r="N159" s="160">
        <v>0.54379999999999995</v>
      </c>
      <c r="O159" s="161">
        <v>0.17399999999999999</v>
      </c>
      <c r="P159" s="161">
        <v>5.5860000000000003</v>
      </c>
      <c r="Q159" s="161">
        <v>0.80300000000000005</v>
      </c>
      <c r="R159" s="161">
        <v>16.574999999999999</v>
      </c>
      <c r="S159" s="161">
        <v>1.1850000000000001</v>
      </c>
    </row>
    <row r="160" spans="1:19" ht="16" x14ac:dyDescent="0.2">
      <c r="A160" s="155">
        <v>5335</v>
      </c>
      <c r="B160" s="156">
        <v>7</v>
      </c>
      <c r="C160" s="157" t="s">
        <v>258</v>
      </c>
      <c r="D160" s="158" t="s">
        <v>325</v>
      </c>
      <c r="E160" s="159" t="s">
        <v>265</v>
      </c>
      <c r="F160" s="160">
        <v>1</v>
      </c>
      <c r="G160" s="160">
        <v>26.4</v>
      </c>
      <c r="H160" s="160">
        <v>29.5</v>
      </c>
      <c r="I160" s="160">
        <v>42.1</v>
      </c>
      <c r="J160" s="157">
        <v>2.84</v>
      </c>
    </row>
    <row r="161" spans="1:19" ht="16" x14ac:dyDescent="0.2">
      <c r="A161" s="155">
        <v>5336</v>
      </c>
      <c r="B161" s="156">
        <v>7</v>
      </c>
      <c r="C161" s="157" t="s">
        <v>261</v>
      </c>
      <c r="D161" s="158" t="s">
        <v>325</v>
      </c>
      <c r="E161" s="159" t="s">
        <v>265</v>
      </c>
      <c r="F161" s="160">
        <v>0.25</v>
      </c>
      <c r="G161" s="160">
        <v>25.8</v>
      </c>
      <c r="H161" s="160">
        <v>23.5</v>
      </c>
      <c r="I161" s="160">
        <v>44.2</v>
      </c>
      <c r="J161" s="157">
        <v>3.12</v>
      </c>
      <c r="K161" s="161">
        <v>34.72</v>
      </c>
      <c r="L161" s="161">
        <v>13.01</v>
      </c>
      <c r="N161" s="160">
        <v>5.9850000000000003</v>
      </c>
      <c r="O161" s="161">
        <v>3.6749999999999998</v>
      </c>
      <c r="P161" s="161">
        <v>36.563000000000002</v>
      </c>
      <c r="Q161" s="161">
        <v>1.5580000000000001</v>
      </c>
      <c r="R161" s="161">
        <v>53.256999999999998</v>
      </c>
      <c r="S161" s="161">
        <v>3.0449999999999999</v>
      </c>
    </row>
    <row r="162" spans="1:19" ht="16" x14ac:dyDescent="0.2">
      <c r="A162" s="155">
        <v>5337</v>
      </c>
      <c r="B162" s="156">
        <v>8</v>
      </c>
      <c r="C162" s="157" t="s">
        <v>258</v>
      </c>
      <c r="D162" s="158" t="s">
        <v>325</v>
      </c>
      <c r="E162" s="159" t="s">
        <v>280</v>
      </c>
      <c r="F162" s="160">
        <v>1</v>
      </c>
      <c r="G162" s="160">
        <v>25.5</v>
      </c>
      <c r="H162" s="160">
        <v>31.4</v>
      </c>
      <c r="I162" s="160">
        <v>51.2</v>
      </c>
      <c r="J162" s="157">
        <v>3.52</v>
      </c>
    </row>
    <row r="163" spans="1:19" ht="16" x14ac:dyDescent="0.2">
      <c r="A163" s="155">
        <v>5338</v>
      </c>
      <c r="B163" s="156">
        <v>8</v>
      </c>
      <c r="C163" s="157" t="s">
        <v>261</v>
      </c>
      <c r="D163" s="158" t="s">
        <v>325</v>
      </c>
      <c r="E163" s="159" t="s">
        <v>280</v>
      </c>
      <c r="F163" s="160">
        <v>0.25</v>
      </c>
      <c r="G163" s="160">
        <v>25.1</v>
      </c>
      <c r="H163" s="160">
        <v>30.3</v>
      </c>
      <c r="I163" s="160">
        <v>68.3</v>
      </c>
      <c r="J163" s="157">
        <v>4.72</v>
      </c>
      <c r="K163" s="161">
        <v>9.68</v>
      </c>
      <c r="L163" s="161">
        <v>3.5</v>
      </c>
      <c r="N163" s="160">
        <v>1.1660999999999999</v>
      </c>
      <c r="O163" s="161">
        <v>0.80600000000000005</v>
      </c>
      <c r="P163" s="161">
        <v>7.2229999999999999</v>
      </c>
      <c r="Q163" s="161">
        <v>7.9000000000000001E-2</v>
      </c>
      <c r="R163" s="161">
        <v>33.729999999999997</v>
      </c>
      <c r="S163" s="161">
        <v>1.615</v>
      </c>
    </row>
    <row r="164" spans="1:19" ht="16" x14ac:dyDescent="0.2">
      <c r="A164" s="155">
        <v>5339</v>
      </c>
      <c r="B164" s="156">
        <v>1</v>
      </c>
      <c r="C164" s="157" t="s">
        <v>258</v>
      </c>
      <c r="D164" s="158" t="s">
        <v>327</v>
      </c>
      <c r="E164" s="159" t="s">
        <v>328</v>
      </c>
      <c r="F164" s="160">
        <v>1.5</v>
      </c>
      <c r="G164" s="160">
        <v>23.4</v>
      </c>
      <c r="H164" s="160">
        <v>30.6</v>
      </c>
      <c r="I164" s="160">
        <v>64.599999999999994</v>
      </c>
      <c r="J164" s="157">
        <v>4.6500000000000004</v>
      </c>
    </row>
    <row r="165" spans="1:19" ht="16" x14ac:dyDescent="0.2">
      <c r="A165" s="155">
        <v>5340</v>
      </c>
      <c r="B165" s="156">
        <v>1</v>
      </c>
      <c r="C165" s="157" t="s">
        <v>261</v>
      </c>
      <c r="D165" s="158" t="s">
        <v>327</v>
      </c>
      <c r="E165" s="159" t="s">
        <v>328</v>
      </c>
      <c r="F165" s="160">
        <v>0.25</v>
      </c>
      <c r="G165" s="160">
        <v>23.4</v>
      </c>
      <c r="H165" s="160">
        <v>30.5</v>
      </c>
      <c r="I165" s="160">
        <v>64.5</v>
      </c>
      <c r="J165" s="157">
        <v>4.72</v>
      </c>
      <c r="K165" s="161">
        <v>3.12</v>
      </c>
      <c r="L165" s="161">
        <v>3.01</v>
      </c>
      <c r="M165" s="161">
        <v>1.81</v>
      </c>
      <c r="N165" s="160">
        <v>5.6639999999999997</v>
      </c>
      <c r="O165" s="161">
        <v>2.39</v>
      </c>
      <c r="P165" s="161">
        <v>19.22</v>
      </c>
      <c r="Q165" s="161">
        <v>1.0860000000000001</v>
      </c>
      <c r="R165" s="161">
        <v>29.75</v>
      </c>
      <c r="S165" s="161">
        <v>1.99</v>
      </c>
    </row>
    <row r="166" spans="1:19" ht="16" x14ac:dyDescent="0.2">
      <c r="A166" s="155">
        <v>5341</v>
      </c>
      <c r="B166" s="156">
        <v>2</v>
      </c>
      <c r="C166" s="157" t="s">
        <v>258</v>
      </c>
      <c r="D166" s="158" t="s">
        <v>327</v>
      </c>
      <c r="E166" s="159" t="s">
        <v>266</v>
      </c>
      <c r="F166" s="160">
        <v>2.25</v>
      </c>
      <c r="G166" s="160">
        <v>23.9</v>
      </c>
      <c r="H166" s="160">
        <v>31.1</v>
      </c>
      <c r="I166" s="160">
        <v>66.400000000000006</v>
      </c>
      <c r="J166" s="157">
        <v>4.57</v>
      </c>
    </row>
    <row r="167" spans="1:19" ht="16" x14ac:dyDescent="0.2">
      <c r="A167" s="155">
        <v>5342</v>
      </c>
      <c r="B167" s="156">
        <v>2</v>
      </c>
      <c r="C167" s="157" t="s">
        <v>261</v>
      </c>
      <c r="D167" s="158" t="s">
        <v>327</v>
      </c>
      <c r="E167" s="159" t="s">
        <v>266</v>
      </c>
      <c r="F167" s="160">
        <v>0.25</v>
      </c>
      <c r="G167" s="160">
        <v>23.9</v>
      </c>
      <c r="H167" s="160">
        <v>31.1</v>
      </c>
      <c r="I167" s="160">
        <v>68.599999999999994</v>
      </c>
      <c r="J167" s="157">
        <v>4.87</v>
      </c>
      <c r="K167" s="161">
        <v>3.59</v>
      </c>
      <c r="L167" s="161">
        <v>2.4300000000000002</v>
      </c>
      <c r="M167" s="161">
        <v>1.57</v>
      </c>
      <c r="N167" s="160">
        <v>4.2373000000000003</v>
      </c>
      <c r="O167" s="161">
        <v>0.45</v>
      </c>
      <c r="P167" s="161">
        <v>16.585000000000001</v>
      </c>
      <c r="Q167" s="161">
        <v>0.99</v>
      </c>
      <c r="R167" s="161">
        <v>28.591999999999999</v>
      </c>
      <c r="S167" s="161">
        <v>1.734</v>
      </c>
    </row>
    <row r="168" spans="1:19" ht="16" x14ac:dyDescent="0.2">
      <c r="A168" s="155">
        <v>5353</v>
      </c>
      <c r="B168" s="156">
        <v>3</v>
      </c>
      <c r="C168" s="157" t="s">
        <v>258</v>
      </c>
      <c r="D168" s="158" t="s">
        <v>327</v>
      </c>
      <c r="E168" s="159" t="s">
        <v>265</v>
      </c>
      <c r="F168" s="160">
        <v>1</v>
      </c>
      <c r="G168" s="160">
        <v>23.2</v>
      </c>
      <c r="H168" s="160">
        <v>32.200000000000003</v>
      </c>
      <c r="I168" s="160">
        <v>52.1</v>
      </c>
      <c r="J168" s="157">
        <v>3.72</v>
      </c>
    </row>
    <row r="169" spans="1:19" ht="16" x14ac:dyDescent="0.2">
      <c r="A169" s="155">
        <v>5354</v>
      </c>
      <c r="B169" s="156">
        <v>3</v>
      </c>
      <c r="C169" s="157" t="s">
        <v>261</v>
      </c>
      <c r="D169" s="158" t="s">
        <v>327</v>
      </c>
      <c r="E169" s="159" t="s">
        <v>265</v>
      </c>
      <c r="F169" s="160">
        <v>0.25</v>
      </c>
      <c r="G169" s="160">
        <v>23.2</v>
      </c>
      <c r="H169" s="160">
        <v>33.200000000000003</v>
      </c>
      <c r="I169" s="160">
        <v>52.1</v>
      </c>
      <c r="J169" s="157">
        <v>3.71</v>
      </c>
      <c r="K169" s="161">
        <v>3.96</v>
      </c>
      <c r="L169" s="161">
        <v>3.05</v>
      </c>
      <c r="M169" s="161">
        <v>2.0499999999999998</v>
      </c>
      <c r="N169" s="160">
        <v>4.5125000000000002</v>
      </c>
      <c r="O169" s="161">
        <v>0.14199999999999999</v>
      </c>
      <c r="P169" s="161">
        <v>23.146000000000001</v>
      </c>
      <c r="Q169" s="161">
        <v>0.71899999999999997</v>
      </c>
      <c r="R169" s="161">
        <v>28.638000000000002</v>
      </c>
      <c r="S169" s="161">
        <v>1.774</v>
      </c>
    </row>
    <row r="170" spans="1:19" ht="16" x14ac:dyDescent="0.2">
      <c r="A170" s="155">
        <v>5355</v>
      </c>
      <c r="B170" s="156">
        <v>4</v>
      </c>
      <c r="C170" s="157" t="s">
        <v>258</v>
      </c>
      <c r="D170" s="158" t="s">
        <v>327</v>
      </c>
      <c r="E170" s="159" t="s">
        <v>266</v>
      </c>
      <c r="F170" s="160">
        <v>0.75</v>
      </c>
      <c r="G170" s="160">
        <v>23.7</v>
      </c>
      <c r="H170" s="160">
        <v>32.200000000000003</v>
      </c>
      <c r="I170" s="160">
        <v>63</v>
      </c>
      <c r="J170" s="157">
        <v>4.4400000000000004</v>
      </c>
    </row>
    <row r="171" spans="1:19" ht="16" x14ac:dyDescent="0.2">
      <c r="A171" s="155">
        <v>5356</v>
      </c>
      <c r="B171" s="156">
        <v>4</v>
      </c>
      <c r="C171" s="157" t="s">
        <v>261</v>
      </c>
      <c r="D171" s="158" t="s">
        <v>327</v>
      </c>
      <c r="E171" s="159" t="s">
        <v>266</v>
      </c>
      <c r="F171" s="160">
        <v>0.25</v>
      </c>
      <c r="G171" s="160">
        <v>23.9</v>
      </c>
      <c r="H171" s="160">
        <v>32.200000000000003</v>
      </c>
      <c r="I171" s="160">
        <v>64.900000000000006</v>
      </c>
      <c r="J171" s="157">
        <v>4.51</v>
      </c>
      <c r="K171" s="161">
        <v>3.34</v>
      </c>
      <c r="L171" s="161">
        <v>2.37</v>
      </c>
      <c r="M171" s="161">
        <v>1.41</v>
      </c>
      <c r="N171" s="160">
        <v>1.7559</v>
      </c>
      <c r="O171" s="161">
        <v>0.33300000000000002</v>
      </c>
      <c r="P171" s="161">
        <v>37.454000000000001</v>
      </c>
      <c r="Q171" s="161">
        <v>1.49</v>
      </c>
      <c r="R171" s="161">
        <v>25.11</v>
      </c>
      <c r="S171" s="161">
        <v>2.4420000000000002</v>
      </c>
    </row>
    <row r="172" spans="1:19" ht="16" x14ac:dyDescent="0.2">
      <c r="A172" s="155">
        <v>5357</v>
      </c>
      <c r="B172" s="156">
        <v>5</v>
      </c>
      <c r="C172" s="157" t="s">
        <v>258</v>
      </c>
      <c r="D172" s="158" t="s">
        <v>327</v>
      </c>
      <c r="E172" s="159" t="s">
        <v>262</v>
      </c>
      <c r="F172" s="160">
        <v>0.5</v>
      </c>
      <c r="G172" s="160">
        <v>23.1</v>
      </c>
      <c r="H172" s="160">
        <v>16</v>
      </c>
      <c r="I172" s="160">
        <v>101.5</v>
      </c>
      <c r="J172" s="157">
        <v>7.75</v>
      </c>
    </row>
    <row r="173" spans="1:19" ht="16" x14ac:dyDescent="0.2">
      <c r="A173" s="155">
        <v>5358</v>
      </c>
      <c r="B173" s="156">
        <v>5</v>
      </c>
      <c r="C173" s="157" t="s">
        <v>261</v>
      </c>
      <c r="D173" s="158" t="s">
        <v>327</v>
      </c>
      <c r="E173" s="159" t="s">
        <v>262</v>
      </c>
      <c r="F173" s="160">
        <v>0.25</v>
      </c>
      <c r="G173" s="160">
        <v>20.100000000000001</v>
      </c>
      <c r="H173" s="160">
        <v>16.100000000000001</v>
      </c>
      <c r="I173" s="160">
        <v>116.9</v>
      </c>
      <c r="J173" s="157">
        <v>10.17</v>
      </c>
      <c r="K173" s="161">
        <v>17.25</v>
      </c>
      <c r="L173" s="161">
        <v>7.88</v>
      </c>
      <c r="M173" s="161">
        <v>3.47</v>
      </c>
      <c r="N173" s="160">
        <v>0.503</v>
      </c>
      <c r="O173" s="161">
        <v>2.4159999999999999</v>
      </c>
      <c r="P173" s="161">
        <v>91.552999999999997</v>
      </c>
      <c r="Q173" s="161">
        <v>0.13500000000000001</v>
      </c>
      <c r="R173" s="161">
        <v>25.812999999999999</v>
      </c>
      <c r="S173" s="161">
        <v>1.734</v>
      </c>
    </row>
    <row r="174" spans="1:19" ht="16" x14ac:dyDescent="0.2">
      <c r="A174" s="155">
        <v>5347</v>
      </c>
      <c r="B174" s="156">
        <v>6</v>
      </c>
      <c r="C174" s="157" t="s">
        <v>258</v>
      </c>
      <c r="D174" s="158" t="s">
        <v>327</v>
      </c>
      <c r="E174" s="159" t="s">
        <v>329</v>
      </c>
      <c r="F174" s="160">
        <v>2.2000000000000002</v>
      </c>
      <c r="G174" s="160">
        <v>23</v>
      </c>
      <c r="H174" s="160">
        <v>32.200000000000003</v>
      </c>
      <c r="I174" s="160">
        <v>74</v>
      </c>
      <c r="J174" s="157">
        <v>5.2</v>
      </c>
    </row>
    <row r="175" spans="1:19" ht="16" x14ac:dyDescent="0.2">
      <c r="A175" s="155">
        <v>5348</v>
      </c>
      <c r="B175" s="156">
        <v>6</v>
      </c>
      <c r="C175" s="157" t="s">
        <v>261</v>
      </c>
      <c r="D175" s="158" t="s">
        <v>327</v>
      </c>
      <c r="E175" s="159" t="s">
        <v>329</v>
      </c>
      <c r="F175" s="160">
        <v>0.25</v>
      </c>
      <c r="G175" s="160">
        <v>23</v>
      </c>
      <c r="H175" s="160">
        <v>32.1</v>
      </c>
      <c r="I175" s="160">
        <v>72</v>
      </c>
      <c r="J175" s="157">
        <v>5.45</v>
      </c>
      <c r="K175" s="161">
        <v>3.66</v>
      </c>
      <c r="L175" s="161">
        <v>2.09</v>
      </c>
      <c r="M175" s="161">
        <v>1.54</v>
      </c>
      <c r="N175" s="160">
        <v>1.7484</v>
      </c>
      <c r="O175" s="161">
        <v>0.42599999999999999</v>
      </c>
      <c r="P175" s="161">
        <v>5.4119999999999999</v>
      </c>
      <c r="Q175" s="161">
        <v>0.70899999999999996</v>
      </c>
      <c r="R175" s="161">
        <v>18.282</v>
      </c>
      <c r="S175" s="161">
        <v>1.516</v>
      </c>
    </row>
    <row r="176" spans="1:19" ht="16" x14ac:dyDescent="0.2">
      <c r="A176" s="155">
        <v>5349</v>
      </c>
      <c r="B176" s="156">
        <v>7</v>
      </c>
      <c r="C176" s="157" t="s">
        <v>258</v>
      </c>
      <c r="D176" s="158" t="s">
        <v>327</v>
      </c>
      <c r="E176" s="159" t="s">
        <v>280</v>
      </c>
      <c r="F176" s="160">
        <v>0.8</v>
      </c>
      <c r="G176" s="160">
        <v>24.9</v>
      </c>
      <c r="H176" s="160">
        <v>30</v>
      </c>
      <c r="I176" s="160">
        <v>33</v>
      </c>
      <c r="J176" s="157">
        <v>2.27</v>
      </c>
    </row>
    <row r="177" spans="1:19" ht="16" x14ac:dyDescent="0.2">
      <c r="A177" s="155">
        <v>5350</v>
      </c>
      <c r="B177" s="156">
        <v>7</v>
      </c>
      <c r="C177" s="157" t="s">
        <v>261</v>
      </c>
      <c r="D177" s="158" t="s">
        <v>327</v>
      </c>
      <c r="E177" s="159" t="s">
        <v>280</v>
      </c>
      <c r="F177" s="160">
        <v>0.25</v>
      </c>
      <c r="G177" s="160">
        <v>24.5</v>
      </c>
      <c r="H177" s="160">
        <v>26.1</v>
      </c>
      <c r="I177" s="160">
        <v>28</v>
      </c>
      <c r="J177" s="157">
        <v>2.09</v>
      </c>
      <c r="K177" s="161">
        <v>14.37</v>
      </c>
      <c r="L177" s="161">
        <v>8.23</v>
      </c>
      <c r="M177" s="161">
        <v>3.07</v>
      </c>
      <c r="N177" s="160">
        <v>9.4265000000000008</v>
      </c>
      <c r="O177" s="161">
        <v>8.2210000000000001</v>
      </c>
      <c r="P177" s="161">
        <v>32.935000000000002</v>
      </c>
      <c r="Q177" s="161">
        <v>0.69599999999999995</v>
      </c>
      <c r="R177" s="161">
        <v>44.654000000000003</v>
      </c>
      <c r="S177" s="161">
        <v>2.9060000000000001</v>
      </c>
    </row>
    <row r="178" spans="1:19" ht="16" x14ac:dyDescent="0.2">
      <c r="A178" s="155">
        <v>5351</v>
      </c>
      <c r="B178" s="156">
        <v>8</v>
      </c>
      <c r="C178" s="157" t="s">
        <v>258</v>
      </c>
      <c r="D178" s="158" t="s">
        <v>327</v>
      </c>
      <c r="E178" s="159" t="s">
        <v>265</v>
      </c>
      <c r="F178" s="160">
        <v>0.6</v>
      </c>
      <c r="G178" s="160">
        <v>23.2</v>
      </c>
      <c r="H178" s="160">
        <v>31.1</v>
      </c>
      <c r="I178" s="160">
        <v>44</v>
      </c>
      <c r="J178" s="157">
        <v>3.19</v>
      </c>
    </row>
    <row r="179" spans="1:19" ht="16" x14ac:dyDescent="0.2">
      <c r="A179" s="155">
        <v>5352</v>
      </c>
      <c r="B179" s="156">
        <v>8</v>
      </c>
      <c r="C179" s="157" t="s">
        <v>261</v>
      </c>
      <c r="D179" s="158" t="s">
        <v>327</v>
      </c>
      <c r="E179" s="159" t="s">
        <v>265</v>
      </c>
      <c r="F179" s="160">
        <v>0.25</v>
      </c>
      <c r="G179" s="160">
        <v>23.3</v>
      </c>
      <c r="H179" s="160">
        <v>31.1</v>
      </c>
      <c r="I179" s="160">
        <v>63</v>
      </c>
      <c r="J179" s="157">
        <v>4.53</v>
      </c>
      <c r="K179" s="161">
        <v>7.88</v>
      </c>
      <c r="L179" s="161">
        <v>4.16</v>
      </c>
      <c r="M179" s="161">
        <v>1.87</v>
      </c>
      <c r="R179" s="161">
        <v>26.378</v>
      </c>
      <c r="S179" s="161">
        <v>1.61</v>
      </c>
    </row>
    <row r="180" spans="1:19" ht="16" x14ac:dyDescent="0.2">
      <c r="A180" s="155">
        <v>5343</v>
      </c>
      <c r="B180" s="156">
        <v>9</v>
      </c>
      <c r="C180" s="157" t="s">
        <v>258</v>
      </c>
      <c r="D180" s="158" t="s">
        <v>327</v>
      </c>
      <c r="E180" s="159" t="s">
        <v>288</v>
      </c>
      <c r="F180" s="160">
        <v>2</v>
      </c>
      <c r="G180" s="160">
        <v>22.9</v>
      </c>
      <c r="H180" s="160">
        <v>31.8</v>
      </c>
      <c r="I180" s="160">
        <v>80.3</v>
      </c>
      <c r="J180" s="157">
        <v>5.85</v>
      </c>
    </row>
    <row r="181" spans="1:19" ht="16" x14ac:dyDescent="0.2">
      <c r="A181" s="155">
        <v>5344</v>
      </c>
      <c r="B181" s="156">
        <v>9</v>
      </c>
      <c r="C181" s="157" t="s">
        <v>261</v>
      </c>
      <c r="D181" s="158" t="s">
        <v>327</v>
      </c>
      <c r="E181" s="159" t="s">
        <v>288</v>
      </c>
      <c r="F181" s="160">
        <v>0.25</v>
      </c>
      <c r="G181" s="160">
        <v>22.9</v>
      </c>
      <c r="H181" s="160">
        <v>31.8</v>
      </c>
      <c r="I181" s="160">
        <v>81.5</v>
      </c>
      <c r="J181" s="157">
        <v>5.92</v>
      </c>
      <c r="K181" s="161">
        <v>2.7</v>
      </c>
      <c r="L181" s="161">
        <v>1.91</v>
      </c>
      <c r="M181" s="161">
        <v>1.37</v>
      </c>
      <c r="N181" s="160">
        <v>1.6071</v>
      </c>
      <c r="O181" s="161">
        <v>0.17</v>
      </c>
      <c r="P181" s="161">
        <v>7.5490000000000004</v>
      </c>
      <c r="Q181" s="161">
        <v>0.76700000000000002</v>
      </c>
      <c r="R181" s="161">
        <v>16.884</v>
      </c>
      <c r="S181" s="161">
        <v>1.208</v>
      </c>
    </row>
    <row r="182" spans="1:19" ht="16" x14ac:dyDescent="0.2">
      <c r="A182" s="155">
        <v>5345</v>
      </c>
      <c r="B182" s="156">
        <v>10</v>
      </c>
      <c r="C182" s="157" t="s">
        <v>258</v>
      </c>
      <c r="D182" s="158" t="s">
        <v>327</v>
      </c>
      <c r="E182" s="159" t="s">
        <v>330</v>
      </c>
      <c r="F182" s="160">
        <v>1.5</v>
      </c>
      <c r="G182" s="160">
        <v>23.3</v>
      </c>
      <c r="H182" s="160">
        <v>31.2</v>
      </c>
      <c r="I182" s="160">
        <v>82.5</v>
      </c>
      <c r="J182" s="157">
        <v>6.4</v>
      </c>
    </row>
    <row r="183" spans="1:19" ht="16" x14ac:dyDescent="0.2">
      <c r="A183" s="155">
        <v>5346</v>
      </c>
      <c r="B183" s="156">
        <v>10</v>
      </c>
      <c r="C183" s="157" t="s">
        <v>261</v>
      </c>
      <c r="D183" s="158" t="s">
        <v>327</v>
      </c>
      <c r="E183" s="159" t="s">
        <v>330</v>
      </c>
      <c r="F183" s="160">
        <v>0.25</v>
      </c>
      <c r="G183" s="160">
        <v>23.2</v>
      </c>
      <c r="H183" s="160">
        <v>30.5</v>
      </c>
      <c r="I183" s="160">
        <v>75.099999999999994</v>
      </c>
      <c r="J183" s="157">
        <v>5.38</v>
      </c>
      <c r="K183" s="161">
        <v>3.34</v>
      </c>
      <c r="L183" s="161">
        <v>2.69</v>
      </c>
      <c r="M183" s="161">
        <v>1.1200000000000001</v>
      </c>
      <c r="N183" s="160">
        <v>1.2272000000000001</v>
      </c>
      <c r="O183" s="161">
        <v>0.19700000000000001</v>
      </c>
      <c r="P183" s="161">
        <v>14.984</v>
      </c>
      <c r="Q183" s="161">
        <v>0.60499999999999998</v>
      </c>
      <c r="R183" s="161">
        <v>20.146000000000001</v>
      </c>
      <c r="S183" s="161">
        <v>1.476</v>
      </c>
    </row>
    <row r="184" spans="1:19" ht="16" x14ac:dyDescent="0.2">
      <c r="A184" s="155">
        <v>5361</v>
      </c>
      <c r="B184" s="156">
        <v>2</v>
      </c>
      <c r="C184" s="157" t="s">
        <v>258</v>
      </c>
      <c r="D184" s="158" t="s">
        <v>331</v>
      </c>
      <c r="E184" s="159" t="s">
        <v>265</v>
      </c>
      <c r="F184" s="160">
        <v>2.25</v>
      </c>
      <c r="G184" s="160">
        <v>21.4</v>
      </c>
      <c r="H184" s="160">
        <v>30.5</v>
      </c>
      <c r="I184" s="160">
        <v>77.8</v>
      </c>
      <c r="J184" s="157">
        <v>5.62</v>
      </c>
    </row>
    <row r="185" spans="1:19" ht="16" x14ac:dyDescent="0.2">
      <c r="A185" s="155">
        <v>5362</v>
      </c>
      <c r="B185" s="156">
        <v>2</v>
      </c>
      <c r="C185" s="157" t="s">
        <v>261</v>
      </c>
      <c r="D185" s="158" t="s">
        <v>331</v>
      </c>
      <c r="E185" s="159" t="s">
        <v>265</v>
      </c>
      <c r="F185" s="160">
        <v>0.25</v>
      </c>
      <c r="G185" s="160">
        <v>21.1</v>
      </c>
      <c r="H185" s="160">
        <v>30.1</v>
      </c>
      <c r="I185" s="160">
        <v>77.2</v>
      </c>
      <c r="J185" s="157">
        <v>5.9</v>
      </c>
      <c r="K185" s="161">
        <v>4.3099999999999996</v>
      </c>
      <c r="L185" s="161">
        <v>2.91</v>
      </c>
      <c r="M185" s="161">
        <v>1.45</v>
      </c>
      <c r="N185" s="160">
        <v>2.1211000000000002</v>
      </c>
      <c r="O185" s="161">
        <v>0.307</v>
      </c>
      <c r="P185" s="161">
        <v>13.975</v>
      </c>
      <c r="Q185" s="161">
        <v>0.47599999999999998</v>
      </c>
      <c r="R185" s="161">
        <v>25.233000000000001</v>
      </c>
      <c r="S185" s="161">
        <v>1.252</v>
      </c>
    </row>
    <row r="186" spans="1:19" ht="16" x14ac:dyDescent="0.2">
      <c r="A186" s="155">
        <v>5363</v>
      </c>
      <c r="B186" s="156">
        <v>9</v>
      </c>
      <c r="C186" s="157" t="s">
        <v>258</v>
      </c>
      <c r="D186" s="158" t="s">
        <v>331</v>
      </c>
      <c r="E186" s="159" t="s">
        <v>332</v>
      </c>
      <c r="F186" s="160">
        <v>2.5</v>
      </c>
      <c r="G186" s="160">
        <v>21</v>
      </c>
      <c r="H186" s="160">
        <v>31.4</v>
      </c>
      <c r="I186" s="160">
        <v>87.3</v>
      </c>
      <c r="J186" s="157">
        <v>6.42</v>
      </c>
    </row>
    <row r="187" spans="1:19" ht="16" x14ac:dyDescent="0.2">
      <c r="A187" s="155">
        <v>5364</v>
      </c>
      <c r="B187" s="156">
        <v>9</v>
      </c>
      <c r="C187" s="157" t="s">
        <v>261</v>
      </c>
      <c r="D187" s="158" t="s">
        <v>331</v>
      </c>
      <c r="E187" s="159" t="s">
        <v>332</v>
      </c>
      <c r="F187" s="160">
        <v>0.25</v>
      </c>
      <c r="G187" s="160">
        <v>21</v>
      </c>
      <c r="H187" s="160">
        <v>32.4</v>
      </c>
      <c r="I187" s="160">
        <v>87.4</v>
      </c>
      <c r="J187" s="157">
        <v>6.45</v>
      </c>
      <c r="K187" s="161">
        <v>1.88</v>
      </c>
      <c r="L187" s="161">
        <v>1.38</v>
      </c>
      <c r="M187" s="161">
        <v>0.98</v>
      </c>
      <c r="N187" s="160">
        <v>0.43230000000000002</v>
      </c>
      <c r="O187" s="161">
        <v>0.05</v>
      </c>
      <c r="P187" s="161">
        <v>3.403</v>
      </c>
      <c r="Q187" s="161">
        <v>0.68200000000000005</v>
      </c>
      <c r="R187" s="161">
        <v>16.012</v>
      </c>
      <c r="S187" s="161">
        <v>1.1439999999999999</v>
      </c>
    </row>
    <row r="188" spans="1:19" ht="16" x14ac:dyDescent="0.2">
      <c r="A188" s="155">
        <v>5365</v>
      </c>
      <c r="B188" s="156">
        <v>10</v>
      </c>
      <c r="C188" s="157" t="s">
        <v>258</v>
      </c>
      <c r="D188" s="158" t="s">
        <v>331</v>
      </c>
      <c r="E188" s="159" t="s">
        <v>268</v>
      </c>
      <c r="F188" s="160">
        <v>1.5</v>
      </c>
      <c r="G188" s="160">
        <v>21.9</v>
      </c>
      <c r="H188" s="160">
        <v>32</v>
      </c>
      <c r="I188" s="160">
        <v>34.799999999999997</v>
      </c>
      <c r="J188" s="157">
        <v>2.67</v>
      </c>
    </row>
    <row r="189" spans="1:19" ht="16" x14ac:dyDescent="0.2">
      <c r="A189" s="155">
        <v>5366</v>
      </c>
      <c r="B189" s="156">
        <v>10</v>
      </c>
      <c r="C189" s="157" t="s">
        <v>261</v>
      </c>
      <c r="D189" s="158" t="s">
        <v>331</v>
      </c>
      <c r="E189" s="159" t="s">
        <v>268</v>
      </c>
      <c r="F189" s="160">
        <v>0.25</v>
      </c>
      <c r="G189" s="160">
        <v>20.8</v>
      </c>
      <c r="H189" s="160">
        <v>30.3</v>
      </c>
      <c r="I189" s="160">
        <v>74.599999999999994</v>
      </c>
      <c r="J189" s="157">
        <v>6.13</v>
      </c>
      <c r="K189" s="161">
        <v>3.01</v>
      </c>
      <c r="L189" s="161">
        <v>2.02</v>
      </c>
      <c r="M189" s="161">
        <v>1.28</v>
      </c>
      <c r="N189" s="160">
        <v>0.89159999999999995</v>
      </c>
      <c r="O189" s="161">
        <v>0.155</v>
      </c>
      <c r="P189" s="161">
        <v>15.287000000000001</v>
      </c>
      <c r="Q189" s="161">
        <v>0.23899999999999999</v>
      </c>
      <c r="R189" s="161">
        <v>20.161000000000001</v>
      </c>
      <c r="S189" s="161">
        <v>1.196</v>
      </c>
    </row>
    <row r="190" spans="1:19" ht="16" x14ac:dyDescent="0.2">
      <c r="A190" s="155">
        <v>5367</v>
      </c>
      <c r="B190" s="156">
        <v>6</v>
      </c>
      <c r="C190" s="157" t="s">
        <v>258</v>
      </c>
      <c r="D190" s="158" t="s">
        <v>333</v>
      </c>
      <c r="E190" s="159" t="s">
        <v>315</v>
      </c>
      <c r="F190" s="160">
        <v>4</v>
      </c>
      <c r="G190" s="160">
        <v>20.6</v>
      </c>
      <c r="H190" s="160">
        <v>32.4</v>
      </c>
      <c r="I190" s="160">
        <v>85.2</v>
      </c>
      <c r="J190" s="157">
        <v>6.33</v>
      </c>
    </row>
    <row r="191" spans="1:19" ht="16" x14ac:dyDescent="0.2">
      <c r="A191" s="155">
        <v>5368</v>
      </c>
      <c r="B191" s="156">
        <v>6</v>
      </c>
      <c r="C191" s="157" t="s">
        <v>261</v>
      </c>
      <c r="D191" s="158" t="s">
        <v>333</v>
      </c>
      <c r="E191" s="159" t="s">
        <v>315</v>
      </c>
      <c r="F191" s="160">
        <v>0.25</v>
      </c>
      <c r="G191" s="160">
        <v>20.6</v>
      </c>
      <c r="H191" s="160">
        <v>32.4</v>
      </c>
      <c r="I191" s="160">
        <v>86</v>
      </c>
      <c r="J191" s="157">
        <v>6.38</v>
      </c>
      <c r="K191" s="161">
        <v>2.5099999999999998</v>
      </c>
      <c r="L191" s="161">
        <v>2.02</v>
      </c>
      <c r="N191" s="160">
        <v>0.42880000000000001</v>
      </c>
      <c r="O191" s="161">
        <v>0.15</v>
      </c>
      <c r="P191" s="161">
        <v>5.0190000000000001</v>
      </c>
      <c r="Q191" s="161">
        <v>0.373</v>
      </c>
      <c r="R191" s="161">
        <v>14.875</v>
      </c>
      <c r="S191" s="161">
        <v>1.0609999999999999</v>
      </c>
    </row>
    <row r="192" spans="1:19" ht="16" x14ac:dyDescent="0.2">
      <c r="A192" s="155">
        <v>5369</v>
      </c>
      <c r="B192" s="156">
        <v>7</v>
      </c>
      <c r="C192" s="157" t="s">
        <v>258</v>
      </c>
      <c r="D192" s="158" t="s">
        <v>333</v>
      </c>
      <c r="E192" s="159" t="s">
        <v>334</v>
      </c>
      <c r="F192" s="160">
        <v>0.75</v>
      </c>
      <c r="G192" s="160">
        <v>22.4</v>
      </c>
      <c r="H192" s="160">
        <v>29</v>
      </c>
      <c r="I192" s="160">
        <v>77.3</v>
      </c>
      <c r="J192" s="157">
        <v>5.66</v>
      </c>
    </row>
    <row r="193" spans="1:19" ht="16" x14ac:dyDescent="0.2">
      <c r="A193" s="155">
        <v>5370</v>
      </c>
      <c r="B193" s="156">
        <v>7</v>
      </c>
      <c r="C193" s="157" t="s">
        <v>261</v>
      </c>
      <c r="D193" s="158" t="s">
        <v>333</v>
      </c>
      <c r="E193" s="159" t="s">
        <v>334</v>
      </c>
      <c r="F193" s="160">
        <v>0.25</v>
      </c>
      <c r="G193" s="160">
        <v>21.9</v>
      </c>
      <c r="H193" s="160">
        <v>26.4</v>
      </c>
      <c r="I193" s="160">
        <v>79</v>
      </c>
      <c r="J193" s="157">
        <v>5.94</v>
      </c>
      <c r="K193" s="161">
        <v>18.14</v>
      </c>
      <c r="L193" s="161">
        <v>10.59</v>
      </c>
      <c r="N193" s="160">
        <v>2.7536999999999998</v>
      </c>
      <c r="O193" s="161">
        <v>2.2000000000000002</v>
      </c>
      <c r="P193" s="161">
        <v>25.009</v>
      </c>
      <c r="Q193" s="161">
        <v>0.27200000000000002</v>
      </c>
      <c r="R193" s="161">
        <v>42.738</v>
      </c>
      <c r="S193" s="161">
        <v>2.4990000000000001</v>
      </c>
    </row>
    <row r="194" spans="1:19" ht="16" x14ac:dyDescent="0.2">
      <c r="A194" s="155">
        <v>5371</v>
      </c>
      <c r="B194" s="156">
        <v>8</v>
      </c>
      <c r="C194" s="157" t="s">
        <v>258</v>
      </c>
      <c r="D194" s="158" t="s">
        <v>333</v>
      </c>
      <c r="E194" s="159" t="s">
        <v>262</v>
      </c>
      <c r="F194" s="160">
        <v>0.5</v>
      </c>
      <c r="G194" s="160">
        <v>20.399999999999999</v>
      </c>
      <c r="H194" s="160">
        <v>30.8</v>
      </c>
      <c r="I194" s="160">
        <v>76.5</v>
      </c>
      <c r="J194" s="157">
        <v>5.72</v>
      </c>
    </row>
    <row r="195" spans="1:19" ht="16" x14ac:dyDescent="0.2">
      <c r="A195" s="155">
        <v>5372</v>
      </c>
      <c r="B195" s="156">
        <v>8</v>
      </c>
      <c r="C195" s="157" t="s">
        <v>261</v>
      </c>
      <c r="D195" s="158" t="s">
        <v>333</v>
      </c>
      <c r="E195" s="159" t="s">
        <v>262</v>
      </c>
      <c r="F195" s="160">
        <v>0.25</v>
      </c>
      <c r="G195" s="160">
        <v>20.2</v>
      </c>
      <c r="H195" s="160">
        <v>30.8</v>
      </c>
      <c r="I195" s="160">
        <v>83.1</v>
      </c>
      <c r="J195" s="157">
        <v>6.3</v>
      </c>
      <c r="K195" s="161">
        <v>4.9400000000000004</v>
      </c>
      <c r="L195" s="161">
        <v>3.09</v>
      </c>
      <c r="N195" s="160">
        <v>1.5287999999999999</v>
      </c>
      <c r="O195" s="161">
        <v>1.4390000000000001</v>
      </c>
      <c r="P195" s="161">
        <v>9.7210000000000001</v>
      </c>
      <c r="Q195" s="161">
        <v>0.09</v>
      </c>
      <c r="R195" s="161">
        <v>23.353000000000002</v>
      </c>
      <c r="S195" s="161">
        <v>1.1220000000000001</v>
      </c>
    </row>
    <row r="196" spans="1:19" ht="16" x14ac:dyDescent="0.2">
      <c r="A196" s="155">
        <v>5359</v>
      </c>
      <c r="B196" s="156">
        <v>1</v>
      </c>
      <c r="C196" s="157" t="s">
        <v>258</v>
      </c>
      <c r="D196" s="158" t="s">
        <v>335</v>
      </c>
      <c r="E196" s="159" t="s">
        <v>320</v>
      </c>
      <c r="F196" s="160">
        <v>1.5</v>
      </c>
      <c r="G196" s="160">
        <v>21.2</v>
      </c>
      <c r="H196" s="160">
        <v>30.5</v>
      </c>
      <c r="I196" s="160">
        <v>78.099999999999994</v>
      </c>
      <c r="J196" s="157">
        <v>5.85</v>
      </c>
    </row>
    <row r="197" spans="1:19" ht="16" x14ac:dyDescent="0.2">
      <c r="A197" s="155">
        <v>5360</v>
      </c>
      <c r="B197" s="156">
        <v>1</v>
      </c>
      <c r="C197" s="157" t="s">
        <v>261</v>
      </c>
      <c r="D197" s="158" t="s">
        <v>335</v>
      </c>
      <c r="E197" s="159" t="s">
        <v>320</v>
      </c>
      <c r="F197" s="160">
        <v>0.25</v>
      </c>
      <c r="G197" s="160">
        <v>20.9</v>
      </c>
      <c r="H197" s="160">
        <v>29.9</v>
      </c>
      <c r="I197" s="160">
        <v>78</v>
      </c>
      <c r="J197" s="157">
        <v>5.97</v>
      </c>
      <c r="K197" s="161">
        <v>3.77</v>
      </c>
      <c r="L197" s="161">
        <v>1.96</v>
      </c>
      <c r="M197" s="161">
        <v>1.71</v>
      </c>
      <c r="N197" s="160">
        <v>2.39</v>
      </c>
      <c r="O197" s="161">
        <v>1.1160000000000001</v>
      </c>
      <c r="P197" s="161">
        <v>14.4</v>
      </c>
      <c r="Q197" s="161">
        <v>0.58299999999999996</v>
      </c>
      <c r="R197" s="161">
        <v>22.49</v>
      </c>
      <c r="S197" s="161">
        <v>1.323</v>
      </c>
    </row>
    <row r="198" spans="1:19" ht="16" x14ac:dyDescent="0.2">
      <c r="A198" s="155">
        <v>5373</v>
      </c>
      <c r="B198" s="156">
        <v>3</v>
      </c>
      <c r="C198" s="157" t="s">
        <v>258</v>
      </c>
      <c r="D198" s="158" t="s">
        <v>336</v>
      </c>
      <c r="E198" s="159" t="s">
        <v>278</v>
      </c>
      <c r="F198" s="160">
        <v>1.25</v>
      </c>
      <c r="G198" s="160">
        <v>22</v>
      </c>
      <c r="H198" s="160">
        <v>31</v>
      </c>
      <c r="I198" s="160">
        <v>62</v>
      </c>
      <c r="J198" s="157">
        <v>4.5</v>
      </c>
    </row>
    <row r="199" spans="1:19" ht="16" x14ac:dyDescent="0.2">
      <c r="A199" s="155">
        <v>5374</v>
      </c>
      <c r="B199" s="156">
        <v>3</v>
      </c>
      <c r="C199" s="157" t="s">
        <v>261</v>
      </c>
      <c r="D199" s="158" t="s">
        <v>336</v>
      </c>
      <c r="E199" s="159" t="s">
        <v>278</v>
      </c>
      <c r="F199" s="160">
        <v>0.25</v>
      </c>
      <c r="G199" s="160">
        <v>22</v>
      </c>
      <c r="H199" s="160">
        <v>31</v>
      </c>
      <c r="I199" s="160">
        <v>60</v>
      </c>
      <c r="J199" s="157">
        <v>4.38</v>
      </c>
      <c r="K199" s="161">
        <v>4.87</v>
      </c>
      <c r="L199" s="161">
        <v>3.12</v>
      </c>
      <c r="M199" s="161">
        <v>1.37</v>
      </c>
      <c r="N199" s="160">
        <v>1.2669999999999999</v>
      </c>
      <c r="O199" s="161">
        <v>0.14499999999999999</v>
      </c>
      <c r="P199" s="161">
        <v>6.9370000000000003</v>
      </c>
      <c r="Q199" s="161">
        <v>0.753</v>
      </c>
      <c r="R199" s="161">
        <v>22.425000000000001</v>
      </c>
      <c r="S199" s="161">
        <v>1.6339999999999999</v>
      </c>
    </row>
    <row r="200" spans="1:19" ht="16" x14ac:dyDescent="0.2">
      <c r="A200" s="155">
        <v>5375</v>
      </c>
      <c r="B200" s="156">
        <v>4</v>
      </c>
      <c r="C200" s="157" t="s">
        <v>261</v>
      </c>
      <c r="D200" s="158" t="s">
        <v>336</v>
      </c>
      <c r="E200" s="159" t="s">
        <v>288</v>
      </c>
      <c r="F200" s="160">
        <v>0.25</v>
      </c>
      <c r="G200" s="160">
        <v>21.8</v>
      </c>
      <c r="H200" s="160">
        <v>30.1</v>
      </c>
      <c r="I200" s="160">
        <v>55</v>
      </c>
      <c r="J200" s="157">
        <v>3.94</v>
      </c>
      <c r="K200" s="161">
        <v>12.57</v>
      </c>
      <c r="L200" s="161">
        <v>5.16</v>
      </c>
      <c r="M200" s="161">
        <v>2.58</v>
      </c>
      <c r="N200" s="160">
        <v>0.82850000000000001</v>
      </c>
      <c r="O200" s="161">
        <v>0.20300000000000001</v>
      </c>
      <c r="P200" s="161">
        <v>11.23</v>
      </c>
      <c r="Q200" s="161">
        <v>0.68899999999999995</v>
      </c>
      <c r="R200" s="161">
        <v>34.692999999999998</v>
      </c>
      <c r="S200" s="161">
        <v>2.4860000000000002</v>
      </c>
    </row>
    <row r="201" spans="1:19" ht="16" x14ac:dyDescent="0.2">
      <c r="A201" s="155">
        <v>5376</v>
      </c>
      <c r="B201" s="156">
        <v>5</v>
      </c>
      <c r="C201" s="157" t="s">
        <v>258</v>
      </c>
      <c r="D201" s="158" t="s">
        <v>336</v>
      </c>
      <c r="E201" s="159" t="s">
        <v>265</v>
      </c>
      <c r="F201" s="160">
        <v>0.75</v>
      </c>
      <c r="G201" s="160">
        <v>22.5</v>
      </c>
      <c r="H201" s="160">
        <v>23.3</v>
      </c>
      <c r="I201" s="160">
        <v>37.4</v>
      </c>
      <c r="J201" s="157">
        <v>2.81</v>
      </c>
    </row>
    <row r="202" spans="1:19" ht="16" x14ac:dyDescent="0.2">
      <c r="A202" s="155">
        <v>5377</v>
      </c>
      <c r="B202" s="156">
        <v>5</v>
      </c>
      <c r="C202" s="157" t="s">
        <v>261</v>
      </c>
      <c r="D202" s="158" t="s">
        <v>336</v>
      </c>
      <c r="E202" s="159" t="s">
        <v>265</v>
      </c>
      <c r="F202" s="160">
        <v>0.25</v>
      </c>
      <c r="G202" s="160">
        <v>21</v>
      </c>
      <c r="H202" s="160">
        <v>18.100000000000001</v>
      </c>
      <c r="I202" s="160">
        <v>57.3</v>
      </c>
      <c r="J202" s="157">
        <v>4.53</v>
      </c>
      <c r="K202" s="161">
        <v>19.59</v>
      </c>
      <c r="L202" s="161">
        <v>7.5</v>
      </c>
      <c r="M202" s="161">
        <v>2.2999999999999998</v>
      </c>
      <c r="N202" s="160">
        <v>0.32569999999999999</v>
      </c>
      <c r="O202" s="161">
        <v>0.39600000000000002</v>
      </c>
      <c r="P202" s="161">
        <v>52.331000000000003</v>
      </c>
      <c r="Q202" s="161">
        <v>0.11700000000000001</v>
      </c>
      <c r="R202" s="161">
        <v>30.475000000000001</v>
      </c>
      <c r="S202" s="161">
        <v>1.9139999999999999</v>
      </c>
    </row>
    <row r="203" spans="1:19" ht="16" x14ac:dyDescent="0.2">
      <c r="A203" s="155">
        <v>5378</v>
      </c>
      <c r="B203" s="156">
        <v>6</v>
      </c>
      <c r="C203" s="157" t="s">
        <v>258</v>
      </c>
      <c r="D203" s="158" t="s">
        <v>337</v>
      </c>
      <c r="E203" s="159" t="s">
        <v>326</v>
      </c>
      <c r="F203" s="160">
        <v>1.9</v>
      </c>
      <c r="G203" s="160">
        <v>17.3</v>
      </c>
      <c r="H203" s="160">
        <v>31.4</v>
      </c>
      <c r="I203" s="160">
        <v>94</v>
      </c>
      <c r="J203" s="157">
        <v>7.51</v>
      </c>
    </row>
    <row r="204" spans="1:19" ht="16" x14ac:dyDescent="0.2">
      <c r="A204" s="155">
        <v>5379</v>
      </c>
      <c r="B204" s="156">
        <v>6</v>
      </c>
      <c r="C204" s="157" t="s">
        <v>261</v>
      </c>
      <c r="D204" s="158" t="s">
        <v>337</v>
      </c>
      <c r="E204" s="159" t="s">
        <v>326</v>
      </c>
      <c r="F204" s="160">
        <v>0.25</v>
      </c>
      <c r="G204" s="160">
        <v>17.3</v>
      </c>
      <c r="H204" s="160">
        <v>31.4</v>
      </c>
      <c r="I204" s="160">
        <v>97</v>
      </c>
      <c r="J204" s="157">
        <v>7.77</v>
      </c>
      <c r="K204" s="161">
        <v>1.5</v>
      </c>
      <c r="L204" s="161">
        <v>1.61</v>
      </c>
      <c r="M204" s="161">
        <v>1.59</v>
      </c>
      <c r="N204" s="160">
        <v>0.85370000000000001</v>
      </c>
      <c r="O204" s="161">
        <v>0.246</v>
      </c>
      <c r="P204" s="161">
        <v>4.4009999999999998</v>
      </c>
      <c r="Q204" s="161">
        <v>0.55800000000000005</v>
      </c>
      <c r="R204" s="161">
        <v>47.456000000000003</v>
      </c>
      <c r="S204" s="161">
        <v>2.0289999999999999</v>
      </c>
    </row>
    <row r="205" spans="1:19" ht="16" x14ac:dyDescent="0.2">
      <c r="A205" s="155">
        <v>5380</v>
      </c>
      <c r="B205" s="156">
        <v>7</v>
      </c>
      <c r="C205" s="157" t="s">
        <v>258</v>
      </c>
      <c r="D205" s="158" t="s">
        <v>337</v>
      </c>
      <c r="E205" s="159" t="s">
        <v>265</v>
      </c>
      <c r="F205" s="160">
        <v>0.9</v>
      </c>
      <c r="G205" s="160">
        <v>18.3</v>
      </c>
      <c r="H205" s="160">
        <v>28.9</v>
      </c>
      <c r="I205" s="160">
        <v>97</v>
      </c>
      <c r="J205" s="157">
        <v>7.65</v>
      </c>
    </row>
    <row r="206" spans="1:19" ht="16" x14ac:dyDescent="0.2">
      <c r="A206" s="155">
        <v>5381</v>
      </c>
      <c r="B206" s="156">
        <v>7</v>
      </c>
      <c r="C206" s="157" t="s">
        <v>261</v>
      </c>
      <c r="D206" s="158" t="s">
        <v>337</v>
      </c>
      <c r="E206" s="159" t="s">
        <v>265</v>
      </c>
      <c r="F206" s="160">
        <v>0.25</v>
      </c>
      <c r="G206" s="160">
        <v>17.3</v>
      </c>
      <c r="H206" s="160">
        <v>23.3</v>
      </c>
      <c r="I206" s="160">
        <v>106</v>
      </c>
      <c r="J206" s="157">
        <v>9</v>
      </c>
      <c r="K206" s="161">
        <v>23.9</v>
      </c>
      <c r="L206" s="161">
        <v>13.03</v>
      </c>
      <c r="M206" s="161">
        <v>1.1499999999999999</v>
      </c>
      <c r="N206" s="160">
        <v>0.73829999999999996</v>
      </c>
      <c r="O206" s="161">
        <v>15.071</v>
      </c>
      <c r="P206" s="161">
        <v>53.655000000000001</v>
      </c>
      <c r="Q206" s="161">
        <v>0.25</v>
      </c>
      <c r="R206" s="161">
        <v>19.611999999999998</v>
      </c>
      <c r="S206" s="161">
        <v>0.97699999999999998</v>
      </c>
    </row>
    <row r="207" spans="1:19" ht="16" x14ac:dyDescent="0.2">
      <c r="A207" s="155">
        <v>5382</v>
      </c>
      <c r="B207" s="156">
        <v>8</v>
      </c>
      <c r="C207" s="157" t="s">
        <v>258</v>
      </c>
      <c r="D207" s="158" t="s">
        <v>337</v>
      </c>
      <c r="E207" s="159" t="s">
        <v>280</v>
      </c>
      <c r="F207" s="160">
        <v>0.8</v>
      </c>
      <c r="G207" s="160">
        <v>17.899999999999999</v>
      </c>
      <c r="H207" s="160">
        <v>30.7</v>
      </c>
      <c r="I207" s="160">
        <v>78</v>
      </c>
      <c r="J207" s="157">
        <v>6.2</v>
      </c>
    </row>
    <row r="208" spans="1:19" ht="16" x14ac:dyDescent="0.2">
      <c r="A208" s="155">
        <v>5383</v>
      </c>
      <c r="B208" s="156">
        <v>8</v>
      </c>
      <c r="C208" s="157" t="s">
        <v>261</v>
      </c>
      <c r="D208" s="158" t="s">
        <v>337</v>
      </c>
      <c r="E208" s="159" t="s">
        <v>280</v>
      </c>
      <c r="F208" s="160">
        <v>0.25</v>
      </c>
      <c r="G208" s="160">
        <v>16.899999999999999</v>
      </c>
      <c r="H208" s="160">
        <v>29.8</v>
      </c>
      <c r="I208" s="160">
        <v>95</v>
      </c>
      <c r="J208" s="157">
        <v>7.73</v>
      </c>
      <c r="K208" s="161">
        <v>2.12</v>
      </c>
      <c r="L208" s="161">
        <v>2.1800000000000002</v>
      </c>
      <c r="M208" s="161">
        <v>0.59</v>
      </c>
      <c r="N208" s="160">
        <v>1.4235</v>
      </c>
      <c r="O208" s="161">
        <v>1.7769999999999999</v>
      </c>
      <c r="P208" s="161">
        <v>7.8380000000000001</v>
      </c>
      <c r="Q208" s="161">
        <v>0.39700000000000002</v>
      </c>
      <c r="R208" s="161">
        <v>12.082000000000001</v>
      </c>
      <c r="S208" s="161">
        <v>0.95299999999999996</v>
      </c>
    </row>
    <row r="209" spans="1:19" ht="16" x14ac:dyDescent="0.2">
      <c r="A209" s="155">
        <v>5384</v>
      </c>
      <c r="B209" s="156">
        <v>1</v>
      </c>
      <c r="C209" s="157" t="s">
        <v>258</v>
      </c>
      <c r="D209" s="158" t="s">
        <v>338</v>
      </c>
      <c r="E209" s="159" t="s">
        <v>339</v>
      </c>
      <c r="F209" s="160">
        <v>1.75</v>
      </c>
      <c r="G209" s="160">
        <v>17.899999999999999</v>
      </c>
      <c r="H209" s="160">
        <v>30.8</v>
      </c>
      <c r="I209" s="160">
        <v>83</v>
      </c>
      <c r="J209" s="157">
        <v>6.49</v>
      </c>
    </row>
    <row r="210" spans="1:19" ht="16" x14ac:dyDescent="0.2">
      <c r="A210" s="155">
        <v>5385</v>
      </c>
      <c r="B210" s="156">
        <v>1</v>
      </c>
      <c r="C210" s="157" t="s">
        <v>261</v>
      </c>
      <c r="D210" s="158" t="s">
        <v>338</v>
      </c>
      <c r="E210" s="159" t="s">
        <v>339</v>
      </c>
      <c r="F210" s="160">
        <v>0.25</v>
      </c>
      <c r="G210" s="160">
        <v>17.3</v>
      </c>
      <c r="H210" s="160">
        <v>26.1</v>
      </c>
      <c r="I210" s="160">
        <v>106</v>
      </c>
      <c r="J210" s="157">
        <v>8.75</v>
      </c>
      <c r="K210" s="161">
        <v>3.19</v>
      </c>
      <c r="L210" s="161">
        <v>3.04</v>
      </c>
      <c r="M210" s="161">
        <v>0.74</v>
      </c>
      <c r="N210" s="160">
        <v>1.423</v>
      </c>
      <c r="O210" s="161">
        <v>7.0810000000000004</v>
      </c>
      <c r="P210" s="161">
        <v>28.36</v>
      </c>
      <c r="Q210" s="161">
        <v>0.192</v>
      </c>
      <c r="R210" s="161">
        <v>25.43</v>
      </c>
      <c r="S210" s="161">
        <v>1.01</v>
      </c>
    </row>
    <row r="211" spans="1:19" ht="16" x14ac:dyDescent="0.2">
      <c r="A211" s="155">
        <v>5388</v>
      </c>
      <c r="B211" s="156">
        <v>2</v>
      </c>
      <c r="C211" s="157" t="s">
        <v>258</v>
      </c>
      <c r="D211" s="158" t="s">
        <v>338</v>
      </c>
      <c r="E211" s="159" t="s">
        <v>326</v>
      </c>
      <c r="F211" s="160">
        <v>2.5</v>
      </c>
      <c r="G211" s="160">
        <v>18.7</v>
      </c>
      <c r="H211" s="160">
        <v>30.1</v>
      </c>
      <c r="I211" s="160">
        <v>93.6</v>
      </c>
      <c r="J211" s="157">
        <v>7.3</v>
      </c>
    </row>
    <row r="212" spans="1:19" ht="16" x14ac:dyDescent="0.2">
      <c r="A212" s="155">
        <v>5389</v>
      </c>
      <c r="B212" s="156">
        <v>2</v>
      </c>
      <c r="C212" s="157" t="s">
        <v>261</v>
      </c>
      <c r="D212" s="158" t="s">
        <v>338</v>
      </c>
      <c r="E212" s="159" t="s">
        <v>326</v>
      </c>
      <c r="F212" s="160">
        <v>0.25</v>
      </c>
      <c r="G212" s="160">
        <v>17.7</v>
      </c>
      <c r="H212" s="160">
        <v>30.1</v>
      </c>
      <c r="I212" s="160">
        <v>107.4</v>
      </c>
      <c r="J212" s="157">
        <v>8.67</v>
      </c>
      <c r="K212" s="161">
        <v>4.1399999999999997</v>
      </c>
      <c r="L212" s="161">
        <v>1.78</v>
      </c>
      <c r="M212" s="161">
        <v>0.74</v>
      </c>
      <c r="N212" s="160">
        <v>0.91679999999999995</v>
      </c>
      <c r="O212" s="161">
        <v>0.16700000000000001</v>
      </c>
      <c r="P212" s="161">
        <v>12.298</v>
      </c>
      <c r="Q212" s="161">
        <v>0.28899999999999998</v>
      </c>
      <c r="R212" s="161">
        <v>15.186</v>
      </c>
      <c r="S212" s="161">
        <v>0.92500000000000004</v>
      </c>
    </row>
    <row r="213" spans="1:19" ht="16" x14ac:dyDescent="0.2">
      <c r="A213" s="155">
        <v>5386</v>
      </c>
      <c r="B213" s="156">
        <v>9</v>
      </c>
      <c r="C213" s="157" t="s">
        <v>258</v>
      </c>
      <c r="D213" s="158" t="s">
        <v>338</v>
      </c>
      <c r="E213" s="159" t="s">
        <v>340</v>
      </c>
      <c r="F213" s="160">
        <v>2</v>
      </c>
      <c r="G213" s="160">
        <v>17.7</v>
      </c>
      <c r="H213" s="160">
        <v>31.4</v>
      </c>
      <c r="I213" s="160">
        <v>91.9</v>
      </c>
      <c r="J213" s="157">
        <v>7.25</v>
      </c>
    </row>
    <row r="214" spans="1:19" ht="16" x14ac:dyDescent="0.2">
      <c r="A214" s="155">
        <v>5387</v>
      </c>
      <c r="B214" s="156">
        <v>9</v>
      </c>
      <c r="C214" s="157" t="s">
        <v>261</v>
      </c>
      <c r="D214" s="158" t="s">
        <v>338</v>
      </c>
      <c r="E214" s="159" t="s">
        <v>340</v>
      </c>
      <c r="F214" s="160">
        <v>0.25</v>
      </c>
      <c r="G214" s="160">
        <v>17</v>
      </c>
      <c r="H214" s="160">
        <v>30.5</v>
      </c>
      <c r="I214" s="160">
        <v>104</v>
      </c>
      <c r="J214" s="157">
        <v>8.3800000000000008</v>
      </c>
      <c r="K214" s="161">
        <v>1.27</v>
      </c>
      <c r="L214" s="161">
        <v>1.23</v>
      </c>
      <c r="M214" s="161">
        <v>0.65</v>
      </c>
      <c r="N214" s="160">
        <v>0.86539999999999995</v>
      </c>
      <c r="O214" s="161">
        <v>0.20799999999999999</v>
      </c>
      <c r="P214" s="161">
        <v>6.6319999999999997</v>
      </c>
      <c r="Q214" s="161">
        <v>0.48</v>
      </c>
      <c r="R214" s="161">
        <v>9.3529999999999998</v>
      </c>
      <c r="S214" s="161">
        <v>0.68799999999999994</v>
      </c>
    </row>
    <row r="215" spans="1:19" ht="16" x14ac:dyDescent="0.2">
      <c r="A215" s="155">
        <v>5390</v>
      </c>
      <c r="B215" s="156">
        <v>10</v>
      </c>
      <c r="C215" s="157" t="s">
        <v>258</v>
      </c>
      <c r="D215" s="158" t="s">
        <v>338</v>
      </c>
      <c r="E215" s="159" t="s">
        <v>315</v>
      </c>
      <c r="F215" s="160">
        <v>2</v>
      </c>
      <c r="G215" s="160">
        <v>18.5</v>
      </c>
      <c r="H215" s="160">
        <v>30.5</v>
      </c>
      <c r="I215" s="160">
        <v>91.4</v>
      </c>
      <c r="J215" s="157">
        <v>6.9</v>
      </c>
    </row>
    <row r="216" spans="1:19" ht="16" x14ac:dyDescent="0.2">
      <c r="A216" s="155">
        <v>5391</v>
      </c>
      <c r="B216" s="156">
        <v>10</v>
      </c>
      <c r="C216" s="157" t="s">
        <v>261</v>
      </c>
      <c r="D216" s="158" t="s">
        <v>338</v>
      </c>
      <c r="E216" s="159" t="s">
        <v>315</v>
      </c>
      <c r="F216" s="160">
        <v>0.25</v>
      </c>
      <c r="G216" s="160">
        <v>17.7</v>
      </c>
      <c r="H216" s="160">
        <v>29.4</v>
      </c>
      <c r="I216" s="160">
        <v>107.4</v>
      </c>
      <c r="J216" s="157">
        <v>8.6</v>
      </c>
      <c r="K216" s="161">
        <v>2.79</v>
      </c>
      <c r="L216" s="161">
        <v>1.65</v>
      </c>
      <c r="M216" s="161">
        <v>0.67</v>
      </c>
      <c r="N216" s="160">
        <v>0.4158</v>
      </c>
      <c r="O216" s="161">
        <v>0.22</v>
      </c>
      <c r="P216" s="161">
        <v>12.217000000000001</v>
      </c>
      <c r="Q216" s="161">
        <v>0.33</v>
      </c>
      <c r="R216" s="161">
        <v>18.199000000000002</v>
      </c>
      <c r="S216" s="161">
        <v>1.0509999999999999</v>
      </c>
    </row>
    <row r="217" spans="1:19" ht="16" x14ac:dyDescent="0.2">
      <c r="A217" s="155">
        <v>5392</v>
      </c>
      <c r="B217" s="156">
        <v>3</v>
      </c>
      <c r="C217" s="157" t="s">
        <v>258</v>
      </c>
      <c r="D217" s="158" t="s">
        <v>341</v>
      </c>
      <c r="E217" s="159" t="s">
        <v>342</v>
      </c>
      <c r="F217" s="160">
        <v>1</v>
      </c>
      <c r="G217" s="160">
        <v>14.7</v>
      </c>
      <c r="H217" s="160">
        <v>29.1</v>
      </c>
      <c r="I217" s="160">
        <v>76.3</v>
      </c>
      <c r="J217" s="157">
        <v>6.49</v>
      </c>
    </row>
    <row r="218" spans="1:19" ht="16" x14ac:dyDescent="0.2">
      <c r="A218" s="155">
        <v>5393</v>
      </c>
      <c r="B218" s="156">
        <v>3</v>
      </c>
      <c r="C218" s="157" t="s">
        <v>261</v>
      </c>
      <c r="D218" s="158" t="s">
        <v>341</v>
      </c>
      <c r="E218" s="159" t="s">
        <v>342</v>
      </c>
      <c r="F218" s="160">
        <v>0.25</v>
      </c>
      <c r="G218" s="160">
        <v>14.7</v>
      </c>
      <c r="H218" s="160">
        <v>28.9</v>
      </c>
      <c r="I218" s="160">
        <v>78</v>
      </c>
      <c r="J218" s="157">
        <v>6.62</v>
      </c>
      <c r="K218" s="161">
        <v>1.81</v>
      </c>
      <c r="L218" s="161">
        <v>2.15</v>
      </c>
      <c r="M218" s="161">
        <v>1.1299999999999999</v>
      </c>
      <c r="N218" s="160">
        <v>1.5628</v>
      </c>
      <c r="O218" s="161">
        <v>0.20300000000000001</v>
      </c>
      <c r="P218" s="161">
        <v>5.8639999999999999</v>
      </c>
      <c r="Q218" s="161">
        <v>0.28599999999999998</v>
      </c>
      <c r="R218" s="161">
        <v>17.245000000000001</v>
      </c>
      <c r="S218" s="161">
        <v>0.90800000000000003</v>
      </c>
    </row>
    <row r="219" spans="1:19" ht="16" x14ac:dyDescent="0.2">
      <c r="A219" s="155">
        <v>5394</v>
      </c>
      <c r="B219" s="156">
        <v>5</v>
      </c>
      <c r="C219" s="157" t="s">
        <v>258</v>
      </c>
      <c r="D219" s="158" t="s">
        <v>341</v>
      </c>
      <c r="E219" s="159" t="s">
        <v>343</v>
      </c>
      <c r="F219" s="160">
        <v>0.7</v>
      </c>
      <c r="G219" s="160">
        <v>13.1</v>
      </c>
      <c r="H219" s="160">
        <v>9.6</v>
      </c>
      <c r="I219" s="160">
        <v>75.400000000000006</v>
      </c>
      <c r="J219" s="157">
        <v>7.46</v>
      </c>
    </row>
    <row r="220" spans="1:19" ht="16" x14ac:dyDescent="0.2">
      <c r="A220" s="155">
        <v>5395</v>
      </c>
      <c r="B220" s="156">
        <v>5</v>
      </c>
      <c r="C220" s="157" t="s">
        <v>261</v>
      </c>
      <c r="D220" s="158" t="s">
        <v>341</v>
      </c>
      <c r="E220" s="159" t="s">
        <v>343</v>
      </c>
      <c r="F220" s="160">
        <v>0.25</v>
      </c>
      <c r="G220" s="160">
        <v>13</v>
      </c>
      <c r="H220" s="160">
        <v>9.1</v>
      </c>
      <c r="I220" s="160">
        <v>73.400000000000006</v>
      </c>
      <c r="J220" s="157">
        <v>7.31</v>
      </c>
      <c r="K220" s="161">
        <v>2.72</v>
      </c>
      <c r="L220" s="161">
        <v>4.16</v>
      </c>
      <c r="M220" s="161">
        <v>2.96</v>
      </c>
      <c r="N220" s="160">
        <v>15.0847</v>
      </c>
      <c r="O220" s="161">
        <v>11.034000000000001</v>
      </c>
      <c r="P220" s="161">
        <v>86.694999999999993</v>
      </c>
      <c r="Q220" s="161">
        <v>0.46100000000000002</v>
      </c>
      <c r="R220" s="161">
        <v>40.052</v>
      </c>
      <c r="S220" s="161">
        <v>1.726</v>
      </c>
    </row>
    <row r="221" spans="1:19" ht="16" x14ac:dyDescent="0.2">
      <c r="A221" s="155">
        <v>5396</v>
      </c>
      <c r="B221" s="156">
        <v>6</v>
      </c>
      <c r="C221" s="157" t="s">
        <v>258</v>
      </c>
      <c r="D221" s="158" t="s">
        <v>344</v>
      </c>
      <c r="E221" s="159" t="s">
        <v>278</v>
      </c>
      <c r="F221" s="160">
        <v>5</v>
      </c>
      <c r="G221" s="160">
        <v>12</v>
      </c>
      <c r="H221" s="160">
        <v>32.200000000000003</v>
      </c>
      <c r="I221" s="160">
        <v>91.8</v>
      </c>
      <c r="J221" s="157">
        <v>8.07</v>
      </c>
    </row>
    <row r="222" spans="1:19" ht="16" x14ac:dyDescent="0.2">
      <c r="A222" s="155">
        <v>5397</v>
      </c>
      <c r="B222" s="156">
        <v>6</v>
      </c>
      <c r="C222" s="157" t="s">
        <v>261</v>
      </c>
      <c r="D222" s="158" t="s">
        <v>344</v>
      </c>
      <c r="E222" s="159" t="s">
        <v>278</v>
      </c>
      <c r="F222" s="160">
        <v>0.25</v>
      </c>
      <c r="G222" s="160">
        <v>12</v>
      </c>
      <c r="H222" s="160">
        <v>32.200000000000003</v>
      </c>
      <c r="I222" s="160">
        <v>92.8</v>
      </c>
      <c r="J222" s="157">
        <v>8.16</v>
      </c>
      <c r="K222" s="161">
        <v>1.01</v>
      </c>
      <c r="L222" s="161">
        <v>0.33</v>
      </c>
      <c r="M222" s="161">
        <v>0.56999999999999995</v>
      </c>
      <c r="N222" s="160">
        <v>0.74360000000000004</v>
      </c>
      <c r="O222" s="161">
        <v>0.75900000000000001</v>
      </c>
      <c r="P222" s="161">
        <v>4.0449999999999999</v>
      </c>
      <c r="Q222" s="161">
        <v>0.51600000000000001</v>
      </c>
      <c r="R222" s="161">
        <v>11.444000000000001</v>
      </c>
      <c r="S222" s="161">
        <v>0.85499999999999998</v>
      </c>
    </row>
    <row r="223" spans="1:19" ht="16" x14ac:dyDescent="0.2">
      <c r="A223" s="155">
        <v>5398</v>
      </c>
      <c r="B223" s="156">
        <v>7</v>
      </c>
      <c r="C223" s="157" t="s">
        <v>258</v>
      </c>
      <c r="D223" s="158" t="s">
        <v>344</v>
      </c>
      <c r="E223" s="159" t="s">
        <v>265</v>
      </c>
      <c r="F223" s="160">
        <v>1</v>
      </c>
      <c r="G223" s="160">
        <v>13.7</v>
      </c>
      <c r="H223" s="160">
        <v>30.3</v>
      </c>
      <c r="I223" s="160">
        <v>99.9</v>
      </c>
      <c r="J223" s="157">
        <v>8.57</v>
      </c>
    </row>
    <row r="224" spans="1:19" ht="16" x14ac:dyDescent="0.2">
      <c r="A224" s="155">
        <v>5399</v>
      </c>
      <c r="B224" s="156">
        <v>7</v>
      </c>
      <c r="C224" s="157" t="s">
        <v>261</v>
      </c>
      <c r="D224" s="158" t="s">
        <v>344</v>
      </c>
      <c r="E224" s="159" t="s">
        <v>265</v>
      </c>
      <c r="F224" s="160">
        <v>0.25</v>
      </c>
      <c r="G224" s="160">
        <v>13.1</v>
      </c>
      <c r="H224" s="160">
        <v>24.3</v>
      </c>
      <c r="I224" s="160">
        <v>102.9</v>
      </c>
      <c r="J224" s="157">
        <v>9.3000000000000007</v>
      </c>
      <c r="K224" s="161">
        <v>4.01</v>
      </c>
      <c r="L224" s="161">
        <v>1.28</v>
      </c>
      <c r="M224" s="161">
        <v>0.66</v>
      </c>
      <c r="N224" s="160">
        <v>1.1054999999999999</v>
      </c>
      <c r="O224" s="161">
        <v>13.861000000000001</v>
      </c>
      <c r="P224" s="161">
        <v>39.630000000000003</v>
      </c>
      <c r="Q224" s="161">
        <v>0.33700000000000002</v>
      </c>
      <c r="R224" s="161">
        <v>28.785</v>
      </c>
      <c r="S224" s="161">
        <v>1.028</v>
      </c>
    </row>
    <row r="225" spans="1:19" ht="16" x14ac:dyDescent="0.2">
      <c r="A225" s="155">
        <v>5400</v>
      </c>
      <c r="B225" s="156">
        <v>8</v>
      </c>
      <c r="C225" s="157" t="s">
        <v>258</v>
      </c>
      <c r="D225" s="158" t="s">
        <v>344</v>
      </c>
      <c r="E225" s="159" t="s">
        <v>280</v>
      </c>
      <c r="F225" s="160">
        <v>1</v>
      </c>
      <c r="G225" s="160">
        <v>12.7</v>
      </c>
      <c r="H225" s="160">
        <v>32.1</v>
      </c>
      <c r="I225" s="160">
        <v>89.5</v>
      </c>
      <c r="J225" s="157">
        <v>7.82</v>
      </c>
    </row>
    <row r="226" spans="1:19" ht="16" x14ac:dyDescent="0.2">
      <c r="A226" s="155">
        <v>5401</v>
      </c>
      <c r="B226" s="156">
        <v>8</v>
      </c>
      <c r="C226" s="157" t="s">
        <v>261</v>
      </c>
      <c r="D226" s="158" t="s">
        <v>344</v>
      </c>
      <c r="E226" s="159" t="s">
        <v>280</v>
      </c>
      <c r="F226" s="160">
        <v>0.25</v>
      </c>
      <c r="G226" s="160">
        <v>12.1</v>
      </c>
      <c r="H226" s="160">
        <v>30.5</v>
      </c>
      <c r="I226" s="160">
        <v>98.2</v>
      </c>
      <c r="J226" s="157">
        <v>8.67</v>
      </c>
      <c r="K226" s="161">
        <v>2.23</v>
      </c>
      <c r="L226" s="161">
        <v>0.6</v>
      </c>
      <c r="M226" s="161">
        <v>0.63</v>
      </c>
      <c r="N226" s="160">
        <v>1.0753999999999999</v>
      </c>
      <c r="O226" s="161">
        <v>3.7690000000000001</v>
      </c>
      <c r="P226" s="161">
        <v>7.6260000000000003</v>
      </c>
      <c r="Q226" s="161">
        <v>0.28699999999999998</v>
      </c>
      <c r="R226" s="161">
        <v>20.901</v>
      </c>
      <c r="S226" s="161">
        <v>0.83499999999999996</v>
      </c>
    </row>
    <row r="227" spans="1:19" ht="16" x14ac:dyDescent="0.2">
      <c r="A227" s="155">
        <v>5402</v>
      </c>
      <c r="B227" s="156">
        <v>6</v>
      </c>
      <c r="C227" s="157" t="s">
        <v>258</v>
      </c>
      <c r="D227" s="158" t="s">
        <v>345</v>
      </c>
      <c r="E227" s="159" t="s">
        <v>293</v>
      </c>
      <c r="F227" s="160">
        <v>1.5</v>
      </c>
      <c r="G227" s="160">
        <v>1.3</v>
      </c>
      <c r="H227" s="160">
        <v>32.5</v>
      </c>
      <c r="I227" s="160">
        <v>84</v>
      </c>
      <c r="J227" s="157">
        <v>9.56</v>
      </c>
    </row>
    <row r="228" spans="1:19" ht="16" x14ac:dyDescent="0.2">
      <c r="A228" s="155">
        <v>5403</v>
      </c>
      <c r="B228" s="156">
        <v>6</v>
      </c>
      <c r="C228" s="157" t="s">
        <v>261</v>
      </c>
      <c r="D228" s="158" t="s">
        <v>345</v>
      </c>
      <c r="E228" s="159" t="s">
        <v>293</v>
      </c>
      <c r="F228" s="160">
        <v>0.25</v>
      </c>
      <c r="G228" s="160">
        <v>1.1000000000000001</v>
      </c>
      <c r="H228" s="160">
        <v>32.299999999999997</v>
      </c>
      <c r="I228" s="160">
        <v>91</v>
      </c>
      <c r="J228" s="157">
        <v>10.18</v>
      </c>
      <c r="K228" s="161">
        <v>3.61</v>
      </c>
      <c r="L228" s="161">
        <v>1.84</v>
      </c>
      <c r="M228" s="161">
        <v>1.53</v>
      </c>
      <c r="N228" s="160">
        <v>0.33400000000000002</v>
      </c>
      <c r="O228" s="161">
        <v>0.22900000000000001</v>
      </c>
      <c r="P228" s="161">
        <v>1.9470000000000001</v>
      </c>
      <c r="Q228" s="161">
        <v>0.52100000000000002</v>
      </c>
      <c r="R228" s="161">
        <v>15.959</v>
      </c>
      <c r="S228" s="161">
        <v>1.2969999999999999</v>
      </c>
    </row>
    <row r="229" spans="1:19" ht="16" x14ac:dyDescent="0.2">
      <c r="A229" s="155">
        <v>5404</v>
      </c>
      <c r="B229" s="156">
        <v>7</v>
      </c>
      <c r="C229" s="157" t="s">
        <v>261</v>
      </c>
      <c r="D229" s="158" t="s">
        <v>345</v>
      </c>
      <c r="E229" s="159" t="s">
        <v>346</v>
      </c>
      <c r="F229" s="160">
        <v>0.25</v>
      </c>
      <c r="G229" s="160">
        <v>2.5</v>
      </c>
      <c r="H229" s="160">
        <v>21.8</v>
      </c>
      <c r="I229" s="160">
        <v>89</v>
      </c>
      <c r="J229" s="157">
        <v>10.18</v>
      </c>
      <c r="K229" s="161">
        <v>3.6</v>
      </c>
      <c r="L229" s="161">
        <v>0.85</v>
      </c>
      <c r="M229" s="161">
        <v>0.92</v>
      </c>
      <c r="N229" s="160">
        <v>1.5980000000000001</v>
      </c>
      <c r="O229" s="161">
        <v>15.063000000000001</v>
      </c>
      <c r="P229" s="161">
        <v>48.398000000000003</v>
      </c>
      <c r="Q229" s="161">
        <v>0.317</v>
      </c>
      <c r="R229" s="161">
        <v>45.466000000000001</v>
      </c>
      <c r="S229" s="161">
        <v>1.601</v>
      </c>
    </row>
    <row r="230" spans="1:19" ht="16" x14ac:dyDescent="0.2">
      <c r="A230" s="155">
        <v>5405</v>
      </c>
      <c r="B230" s="156">
        <v>8</v>
      </c>
      <c r="C230" s="157" t="s">
        <v>261</v>
      </c>
      <c r="D230" s="158" t="s">
        <v>345</v>
      </c>
      <c r="E230" s="159" t="s">
        <v>347</v>
      </c>
      <c r="F230" s="160">
        <v>0.25</v>
      </c>
      <c r="G230" s="160">
        <v>0</v>
      </c>
      <c r="H230" s="160">
        <v>26.7</v>
      </c>
      <c r="I230" s="160">
        <v>101</v>
      </c>
      <c r="J230" s="157">
        <v>12.17</v>
      </c>
      <c r="K230" s="161">
        <v>4.59</v>
      </c>
      <c r="L230" s="161">
        <v>1.79</v>
      </c>
      <c r="M230" s="161">
        <v>0.6</v>
      </c>
      <c r="N230" s="160">
        <v>0.3306</v>
      </c>
      <c r="O230" s="161">
        <v>1.468</v>
      </c>
      <c r="P230" s="161">
        <v>4.6509999999999998</v>
      </c>
      <c r="Q230" s="161">
        <v>0.10100000000000001</v>
      </c>
      <c r="R230" s="161">
        <v>45</v>
      </c>
      <c r="S230" s="161">
        <v>2.4489999999999998</v>
      </c>
    </row>
    <row r="231" spans="1:19" ht="16" x14ac:dyDescent="0.2">
      <c r="A231" s="155">
        <v>5407</v>
      </c>
      <c r="B231" s="156">
        <v>6</v>
      </c>
      <c r="C231" s="157" t="s">
        <v>258</v>
      </c>
      <c r="D231" s="158" t="s">
        <v>348</v>
      </c>
      <c r="E231" s="159" t="s">
        <v>278</v>
      </c>
      <c r="F231" s="160">
        <v>4</v>
      </c>
      <c r="G231" s="160">
        <v>4.9000000000000004</v>
      </c>
      <c r="H231" s="160">
        <v>31.7</v>
      </c>
      <c r="I231" s="160">
        <v>109.7</v>
      </c>
      <c r="J231" s="157">
        <v>11.08</v>
      </c>
    </row>
    <row r="232" spans="1:19" ht="16" x14ac:dyDescent="0.2">
      <c r="A232" s="155">
        <v>5408</v>
      </c>
      <c r="B232" s="156">
        <v>6</v>
      </c>
      <c r="C232" s="157" t="s">
        <v>261</v>
      </c>
      <c r="D232" s="158" t="s">
        <v>348</v>
      </c>
      <c r="E232" s="159" t="s">
        <v>278</v>
      </c>
      <c r="F232" s="160">
        <v>0.25</v>
      </c>
      <c r="G232" s="160">
        <v>4.9000000000000004</v>
      </c>
      <c r="H232" s="160">
        <v>31.5</v>
      </c>
      <c r="I232" s="160">
        <v>115.7</v>
      </c>
      <c r="J232" s="157">
        <v>11.98</v>
      </c>
      <c r="K232" s="161">
        <v>0.99</v>
      </c>
      <c r="L232" s="161">
        <v>0.5</v>
      </c>
      <c r="M232" s="161">
        <v>0.78</v>
      </c>
      <c r="N232" s="160">
        <v>0.47589999999999999</v>
      </c>
      <c r="O232" s="161">
        <v>0.628</v>
      </c>
      <c r="P232" s="161">
        <v>1.853</v>
      </c>
      <c r="Q232" s="161">
        <v>0.20100000000000001</v>
      </c>
      <c r="R232" s="161">
        <v>11.177</v>
      </c>
      <c r="S232" s="161">
        <v>0.51</v>
      </c>
    </row>
    <row r="233" spans="1:19" ht="16" x14ac:dyDescent="0.2">
      <c r="A233" s="155">
        <v>5409</v>
      </c>
      <c r="B233" s="156">
        <v>7</v>
      </c>
      <c r="C233" s="157" t="s">
        <v>258</v>
      </c>
      <c r="D233" s="158" t="s">
        <v>348</v>
      </c>
      <c r="E233" s="159" t="s">
        <v>265</v>
      </c>
      <c r="F233" s="160">
        <v>1</v>
      </c>
      <c r="G233" s="160">
        <v>5.5</v>
      </c>
      <c r="H233" s="160">
        <v>30.3</v>
      </c>
      <c r="I233" s="160">
        <v>131.30000000000001</v>
      </c>
      <c r="J233" s="157">
        <v>12.15</v>
      </c>
    </row>
    <row r="234" spans="1:19" ht="16" x14ac:dyDescent="0.2">
      <c r="A234" s="155">
        <v>5410</v>
      </c>
      <c r="B234" s="156">
        <v>7</v>
      </c>
      <c r="C234" s="157" t="s">
        <v>261</v>
      </c>
      <c r="D234" s="158" t="s">
        <v>348</v>
      </c>
      <c r="E234" s="159" t="s">
        <v>265</v>
      </c>
      <c r="F234" s="160">
        <v>0.25</v>
      </c>
      <c r="G234" s="160">
        <v>8.3000000000000007</v>
      </c>
      <c r="H234" s="160">
        <v>9.4</v>
      </c>
      <c r="I234" s="160">
        <v>108.7</v>
      </c>
      <c r="J234" s="157">
        <v>12.13</v>
      </c>
      <c r="K234" s="161">
        <v>1.29</v>
      </c>
      <c r="L234" s="161">
        <v>0.72</v>
      </c>
      <c r="M234" s="161">
        <v>0.72</v>
      </c>
      <c r="N234" s="160">
        <v>1.7947</v>
      </c>
      <c r="O234" s="161">
        <v>7.75</v>
      </c>
      <c r="P234" s="161">
        <v>18.152000000000001</v>
      </c>
      <c r="Q234" s="161">
        <v>0.13400000000000001</v>
      </c>
      <c r="R234" s="161">
        <v>21.527000000000001</v>
      </c>
      <c r="S234" s="161">
        <v>0.54400000000000004</v>
      </c>
    </row>
    <row r="235" spans="1:19" ht="16" x14ac:dyDescent="0.2">
      <c r="A235" s="155">
        <v>5411</v>
      </c>
      <c r="B235" s="156">
        <v>8</v>
      </c>
      <c r="C235" s="157" t="s">
        <v>258</v>
      </c>
      <c r="D235" s="158" t="s">
        <v>348</v>
      </c>
      <c r="E235" s="159" t="s">
        <v>280</v>
      </c>
      <c r="F235" s="160">
        <v>1</v>
      </c>
      <c r="G235" s="160">
        <v>5.9</v>
      </c>
      <c r="H235" s="160">
        <v>31.5</v>
      </c>
      <c r="I235" s="160">
        <v>134.30000000000001</v>
      </c>
      <c r="J235" s="157">
        <v>13.72</v>
      </c>
    </row>
    <row r="236" spans="1:19" ht="16" x14ac:dyDescent="0.2">
      <c r="A236" s="155">
        <v>5412</v>
      </c>
      <c r="B236" s="156">
        <v>8</v>
      </c>
      <c r="C236" s="157" t="s">
        <v>261</v>
      </c>
      <c r="D236" s="158" t="s">
        <v>348</v>
      </c>
      <c r="E236" s="159" t="s">
        <v>280</v>
      </c>
      <c r="F236" s="160">
        <v>0.25</v>
      </c>
      <c r="G236" s="160">
        <v>6.3</v>
      </c>
      <c r="H236" s="160">
        <v>29.4</v>
      </c>
      <c r="I236" s="160">
        <v>120.3</v>
      </c>
      <c r="J236" s="157">
        <v>12.35</v>
      </c>
      <c r="K236" s="161">
        <v>7.06</v>
      </c>
      <c r="L236" s="161">
        <v>0.36</v>
      </c>
      <c r="M236" s="161">
        <v>1.01</v>
      </c>
      <c r="N236" s="160">
        <v>0.87739999999999996</v>
      </c>
      <c r="O236" s="161">
        <v>2.76</v>
      </c>
      <c r="P236" s="161">
        <v>6.1059999999999999</v>
      </c>
      <c r="Q236" s="161">
        <v>8.2000000000000007E-3</v>
      </c>
      <c r="R236" s="161">
        <v>27.411999999999999</v>
      </c>
      <c r="S236" s="161">
        <v>1.276</v>
      </c>
    </row>
    <row r="237" spans="1:19" ht="16" x14ac:dyDescent="0.2">
      <c r="A237" s="155">
        <v>5417</v>
      </c>
      <c r="B237" s="156">
        <v>6</v>
      </c>
      <c r="C237" s="157" t="s">
        <v>258</v>
      </c>
      <c r="D237" s="158" t="s">
        <v>349</v>
      </c>
      <c r="E237" s="159" t="s">
        <v>274</v>
      </c>
      <c r="F237" s="160">
        <v>1.75</v>
      </c>
      <c r="G237" s="160">
        <v>0.8</v>
      </c>
      <c r="H237" s="160">
        <v>31.6</v>
      </c>
      <c r="I237" s="160">
        <v>104</v>
      </c>
      <c r="J237" s="157">
        <v>11.96</v>
      </c>
    </row>
    <row r="238" spans="1:19" ht="16" x14ac:dyDescent="0.2">
      <c r="A238" s="155">
        <v>5418</v>
      </c>
      <c r="B238" s="156">
        <v>6</v>
      </c>
      <c r="C238" s="157" t="s">
        <v>261</v>
      </c>
      <c r="D238" s="158" t="s">
        <v>349</v>
      </c>
      <c r="E238" s="159" t="s">
        <v>274</v>
      </c>
      <c r="F238" s="160">
        <v>0.25</v>
      </c>
      <c r="G238" s="160">
        <v>0.9</v>
      </c>
      <c r="H238" s="160">
        <v>31.2</v>
      </c>
      <c r="I238" s="160">
        <v>107</v>
      </c>
      <c r="J238" s="157">
        <v>12.21</v>
      </c>
      <c r="K238" s="161">
        <v>1.46</v>
      </c>
      <c r="L238" s="161">
        <v>0.56999999999999995</v>
      </c>
      <c r="M238" s="161">
        <v>0.89</v>
      </c>
      <c r="N238" s="160">
        <v>0.64349999999999996</v>
      </c>
      <c r="O238" s="161">
        <v>0.38</v>
      </c>
      <c r="P238" s="161">
        <v>0.72299999999999998</v>
      </c>
      <c r="Q238" s="161">
        <v>0.14099999999999999</v>
      </c>
      <c r="R238" s="161">
        <v>16.327000000000002</v>
      </c>
    </row>
    <row r="239" spans="1:19" ht="16" x14ac:dyDescent="0.2">
      <c r="A239" s="155">
        <v>5419</v>
      </c>
      <c r="B239" s="156">
        <v>7</v>
      </c>
      <c r="C239" s="157" t="s">
        <v>258</v>
      </c>
      <c r="D239" s="158" t="s">
        <v>349</v>
      </c>
      <c r="E239" s="159" t="s">
        <v>266</v>
      </c>
      <c r="F239" s="160">
        <v>0.6</v>
      </c>
      <c r="G239" s="160">
        <v>2.2999999999999998</v>
      </c>
      <c r="H239" s="160">
        <v>26.9</v>
      </c>
      <c r="I239" s="160">
        <v>105</v>
      </c>
      <c r="J239" s="157">
        <v>11.92</v>
      </c>
    </row>
    <row r="240" spans="1:19" ht="16" x14ac:dyDescent="0.2">
      <c r="A240" s="155">
        <v>5420</v>
      </c>
      <c r="B240" s="156">
        <v>7</v>
      </c>
      <c r="C240" s="157" t="s">
        <v>261</v>
      </c>
      <c r="D240" s="158" t="s">
        <v>349</v>
      </c>
      <c r="E240" s="159" t="s">
        <v>266</v>
      </c>
      <c r="F240" s="160">
        <v>0.25</v>
      </c>
      <c r="G240" s="160">
        <v>2.9</v>
      </c>
      <c r="H240" s="160">
        <v>24.3</v>
      </c>
      <c r="I240" s="160">
        <v>103</v>
      </c>
      <c r="J240" s="157">
        <v>11.77</v>
      </c>
      <c r="K240" s="161">
        <v>0.98</v>
      </c>
      <c r="L240" s="161">
        <v>0.77</v>
      </c>
      <c r="M240" s="161">
        <v>0.77</v>
      </c>
      <c r="N240" s="160">
        <v>1.2976000000000001</v>
      </c>
      <c r="O240" s="161">
        <v>10.065</v>
      </c>
      <c r="P240" s="161">
        <v>20.827000000000002</v>
      </c>
      <c r="Q240" s="161">
        <v>7.5999999999999998E-2</v>
      </c>
      <c r="R240" s="161">
        <v>25.015999999999998</v>
      </c>
    </row>
    <row r="241" spans="1:22" ht="16" x14ac:dyDescent="0.2">
      <c r="A241" s="155">
        <v>5421</v>
      </c>
      <c r="B241" s="156">
        <v>8</v>
      </c>
      <c r="C241" s="157" t="s">
        <v>258</v>
      </c>
      <c r="D241" s="158" t="s">
        <v>349</v>
      </c>
      <c r="E241" s="159" t="s">
        <v>309</v>
      </c>
      <c r="F241" s="160">
        <v>0.5</v>
      </c>
      <c r="G241" s="160">
        <v>-0.3</v>
      </c>
      <c r="H241" s="160">
        <v>29.5</v>
      </c>
      <c r="I241" s="160">
        <v>99</v>
      </c>
      <c r="J241" s="157">
        <v>11.87</v>
      </c>
    </row>
    <row r="242" spans="1:22" ht="16" x14ac:dyDescent="0.2">
      <c r="A242" s="155">
        <v>5422</v>
      </c>
      <c r="B242" s="156">
        <v>8</v>
      </c>
      <c r="C242" s="157" t="s">
        <v>261</v>
      </c>
      <c r="D242" s="158" t="s">
        <v>349</v>
      </c>
      <c r="E242" s="159" t="s">
        <v>350</v>
      </c>
      <c r="F242" s="160">
        <v>0.25</v>
      </c>
      <c r="G242" s="160">
        <v>-0.3</v>
      </c>
      <c r="H242" s="160">
        <v>29.6</v>
      </c>
      <c r="I242" s="160">
        <v>96</v>
      </c>
      <c r="J242" s="157">
        <v>11.62</v>
      </c>
      <c r="K242" s="161">
        <v>0.81</v>
      </c>
      <c r="L242" s="161">
        <v>0.55000000000000004</v>
      </c>
      <c r="M242" s="161">
        <v>0.66</v>
      </c>
      <c r="N242" s="160">
        <v>1.0177</v>
      </c>
      <c r="O242" s="161">
        <v>6.3840000000000003</v>
      </c>
      <c r="P242" s="161">
        <v>6.2880000000000003</v>
      </c>
      <c r="Q242" s="161">
        <v>5.0999999999999997E-2</v>
      </c>
      <c r="R242" s="161">
        <v>18.795000000000002</v>
      </c>
    </row>
    <row r="243" spans="1:22" ht="16" x14ac:dyDescent="0.2">
      <c r="A243" s="155">
        <v>5423</v>
      </c>
      <c r="B243" s="156">
        <v>6</v>
      </c>
      <c r="C243" s="157" t="s">
        <v>258</v>
      </c>
      <c r="D243" s="158" t="s">
        <v>351</v>
      </c>
      <c r="E243" s="159" t="s">
        <v>260</v>
      </c>
      <c r="F243" s="160">
        <v>4.5</v>
      </c>
      <c r="G243" s="160">
        <v>2.6</v>
      </c>
      <c r="H243" s="160">
        <v>32</v>
      </c>
      <c r="I243" s="160">
        <v>88.3</v>
      </c>
      <c r="J243" s="157">
        <v>9.58</v>
      </c>
    </row>
    <row r="244" spans="1:22" ht="16" x14ac:dyDescent="0.2">
      <c r="A244" s="155">
        <v>5424</v>
      </c>
      <c r="B244" s="156">
        <v>6</v>
      </c>
      <c r="C244" s="157" t="s">
        <v>261</v>
      </c>
      <c r="D244" s="158" t="s">
        <v>351</v>
      </c>
      <c r="E244" s="159" t="s">
        <v>260</v>
      </c>
      <c r="F244" s="160">
        <v>0.25</v>
      </c>
      <c r="G244" s="160">
        <v>2.6</v>
      </c>
      <c r="H244" s="160">
        <v>32</v>
      </c>
      <c r="I244" s="160">
        <v>95.5</v>
      </c>
      <c r="J244" s="157">
        <v>10.43</v>
      </c>
      <c r="K244" s="161">
        <v>0.77</v>
      </c>
      <c r="L244" s="161">
        <v>0.3</v>
      </c>
      <c r="M244" s="161">
        <v>1.29</v>
      </c>
      <c r="N244" s="160">
        <v>0.42359999999999998</v>
      </c>
      <c r="O244" s="161">
        <v>0.29799999999999999</v>
      </c>
      <c r="P244" s="161">
        <v>1.304</v>
      </c>
      <c r="Q244" s="161">
        <v>0.379</v>
      </c>
      <c r="S244" s="161">
        <v>0.39500000000000002</v>
      </c>
      <c r="T244" s="161">
        <v>10.507</v>
      </c>
    </row>
    <row r="245" spans="1:22" ht="16" x14ac:dyDescent="0.2">
      <c r="A245" s="155">
        <v>5425</v>
      </c>
      <c r="B245" s="156">
        <v>7</v>
      </c>
      <c r="C245" s="157" t="s">
        <v>258</v>
      </c>
      <c r="D245" s="158" t="s">
        <v>351</v>
      </c>
      <c r="E245" s="159" t="s">
        <v>260</v>
      </c>
      <c r="F245" s="160">
        <v>1</v>
      </c>
      <c r="G245" s="160">
        <v>4.5999999999999996</v>
      </c>
      <c r="H245" s="160">
        <v>27.6</v>
      </c>
      <c r="I245" s="160">
        <v>132.4</v>
      </c>
      <c r="J245" s="157">
        <v>14.21</v>
      </c>
    </row>
    <row r="246" spans="1:22" ht="16" x14ac:dyDescent="0.2">
      <c r="A246" s="155">
        <v>5426</v>
      </c>
      <c r="B246" s="156">
        <v>7</v>
      </c>
      <c r="C246" s="157" t="s">
        <v>261</v>
      </c>
      <c r="D246" s="158" t="s">
        <v>351</v>
      </c>
      <c r="E246" s="159" t="s">
        <v>260</v>
      </c>
      <c r="F246" s="160">
        <v>0.25</v>
      </c>
      <c r="G246" s="160">
        <v>6.6</v>
      </c>
      <c r="H246" s="160">
        <v>7.3</v>
      </c>
      <c r="I246" s="160">
        <v>105.6</v>
      </c>
      <c r="J246" s="157">
        <v>4.26</v>
      </c>
      <c r="K246" s="161">
        <v>0.79</v>
      </c>
      <c r="L246" s="161">
        <v>1.0900000000000001</v>
      </c>
      <c r="M246" s="161">
        <v>1.48</v>
      </c>
      <c r="N246" s="160">
        <v>1.5515000000000001</v>
      </c>
      <c r="O246" s="161">
        <v>25.79</v>
      </c>
      <c r="P246" s="161">
        <v>47.859000000000002</v>
      </c>
      <c r="Q246" s="161">
        <v>0.19800000000000001</v>
      </c>
      <c r="S246" s="161">
        <v>0.13600000000000001</v>
      </c>
      <c r="T246" s="161">
        <v>23.106000000000002</v>
      </c>
    </row>
    <row r="247" spans="1:22" ht="16" x14ac:dyDescent="0.2">
      <c r="A247" s="155">
        <v>5427</v>
      </c>
      <c r="B247" s="156">
        <v>8</v>
      </c>
      <c r="C247" s="157" t="s">
        <v>258</v>
      </c>
      <c r="D247" s="158" t="s">
        <v>351</v>
      </c>
      <c r="E247" s="159" t="s">
        <v>260</v>
      </c>
      <c r="F247" s="160">
        <v>1</v>
      </c>
      <c r="G247" s="160">
        <v>5.2</v>
      </c>
      <c r="H247" s="160">
        <v>31.2</v>
      </c>
      <c r="I247" s="160">
        <v>162.69999999999999</v>
      </c>
      <c r="J247" s="157">
        <v>16.829999999999998</v>
      </c>
    </row>
    <row r="248" spans="1:22" ht="16" x14ac:dyDescent="0.2">
      <c r="A248" s="155">
        <v>5428</v>
      </c>
      <c r="B248" s="156">
        <v>8</v>
      </c>
      <c r="C248" s="157" t="s">
        <v>261</v>
      </c>
      <c r="D248" s="158" t="s">
        <v>351</v>
      </c>
      <c r="E248" s="159" t="s">
        <v>260</v>
      </c>
      <c r="F248" s="160">
        <v>0.25</v>
      </c>
      <c r="G248" s="160">
        <v>4.3</v>
      </c>
      <c r="H248" s="160">
        <v>28.8</v>
      </c>
      <c r="I248" s="160">
        <v>111.3</v>
      </c>
      <c r="J248" s="157">
        <v>11.75</v>
      </c>
      <c r="K248" s="161">
        <v>0.51</v>
      </c>
      <c r="L248" s="161">
        <v>0.5</v>
      </c>
      <c r="M248" s="161">
        <v>0.94</v>
      </c>
      <c r="N248" s="160">
        <v>1.393</v>
      </c>
      <c r="O248" s="161">
        <v>4.5720000000000001</v>
      </c>
      <c r="P248" s="161">
        <v>4.41</v>
      </c>
      <c r="Q248" s="161">
        <v>0.14099999999999999</v>
      </c>
      <c r="S248" s="161">
        <v>0.43</v>
      </c>
      <c r="T248" s="161">
        <v>12.071999999999999</v>
      </c>
    </row>
    <row r="249" spans="1:22" ht="16" x14ac:dyDescent="0.2">
      <c r="A249" s="155">
        <v>5429</v>
      </c>
      <c r="B249" s="156">
        <v>6</v>
      </c>
      <c r="C249" s="157" t="s">
        <v>258</v>
      </c>
      <c r="D249" s="158" t="s">
        <v>352</v>
      </c>
      <c r="E249" s="159" t="s">
        <v>260</v>
      </c>
      <c r="F249" s="160">
        <v>1.6</v>
      </c>
      <c r="G249" s="160">
        <v>9.4</v>
      </c>
      <c r="H249" s="160">
        <v>31.2</v>
      </c>
      <c r="I249" s="160">
        <v>103</v>
      </c>
      <c r="J249" s="157">
        <v>9.7100000000000009</v>
      </c>
    </row>
    <row r="250" spans="1:22" ht="16" x14ac:dyDescent="0.2">
      <c r="A250" s="155">
        <v>5430</v>
      </c>
      <c r="B250" s="156">
        <v>6</v>
      </c>
      <c r="C250" s="157" t="s">
        <v>261</v>
      </c>
      <c r="D250" s="158" t="s">
        <v>352</v>
      </c>
      <c r="E250" s="159" t="s">
        <v>260</v>
      </c>
      <c r="F250" s="160">
        <v>0.25</v>
      </c>
      <c r="G250" s="160">
        <v>9.3000000000000007</v>
      </c>
      <c r="H250" s="160">
        <v>31.2</v>
      </c>
      <c r="I250" s="160">
        <v>100</v>
      </c>
      <c r="J250" s="157">
        <v>9.32</v>
      </c>
      <c r="K250" s="161">
        <v>2.42</v>
      </c>
      <c r="L250" s="161">
        <v>0.37</v>
      </c>
      <c r="M250" s="161">
        <v>0.71</v>
      </c>
      <c r="N250" s="160">
        <v>0.33400000000000002</v>
      </c>
      <c r="O250" s="161">
        <v>0.84199999999999997</v>
      </c>
      <c r="P250" s="161">
        <v>2.0099999999999998</v>
      </c>
      <c r="Q250" s="161">
        <v>0.16900000000000001</v>
      </c>
      <c r="R250" s="161">
        <v>26.110399999999998</v>
      </c>
      <c r="S250" s="161">
        <v>0.192</v>
      </c>
      <c r="T250" s="161">
        <v>10.877000000000001</v>
      </c>
      <c r="U250" s="161">
        <v>15.233000000000001</v>
      </c>
      <c r="V250" s="161">
        <v>62.545000000000002</v>
      </c>
    </row>
    <row r="251" spans="1:22" ht="16" x14ac:dyDescent="0.2">
      <c r="A251" s="155">
        <v>5431</v>
      </c>
      <c r="B251" s="156">
        <v>7</v>
      </c>
      <c r="C251" s="157" t="s">
        <v>258</v>
      </c>
      <c r="D251" s="158" t="s">
        <v>352</v>
      </c>
      <c r="E251" s="159" t="s">
        <v>260</v>
      </c>
      <c r="F251" s="160">
        <v>0.5</v>
      </c>
      <c r="G251" s="160">
        <v>13.6</v>
      </c>
      <c r="H251" s="160">
        <v>27.8</v>
      </c>
      <c r="I251" s="160">
        <v>102</v>
      </c>
      <c r="J251" s="157">
        <v>8.98</v>
      </c>
    </row>
    <row r="252" spans="1:22" ht="16" x14ac:dyDescent="0.2">
      <c r="A252" s="155">
        <v>5432</v>
      </c>
      <c r="B252" s="156">
        <v>7</v>
      </c>
      <c r="C252" s="157" t="s">
        <v>261</v>
      </c>
      <c r="D252" s="158" t="s">
        <v>352</v>
      </c>
      <c r="E252" s="159" t="s">
        <v>260</v>
      </c>
      <c r="F252" s="160">
        <v>0.25</v>
      </c>
      <c r="G252" s="160">
        <v>14</v>
      </c>
      <c r="H252" s="160">
        <v>27</v>
      </c>
      <c r="I252" s="160">
        <v>107</v>
      </c>
      <c r="J252" s="157">
        <v>9.3800000000000008</v>
      </c>
      <c r="K252" s="161">
        <v>0.72</v>
      </c>
      <c r="L252" s="161">
        <v>1.01</v>
      </c>
      <c r="M252" s="161">
        <v>1.1599999999999999</v>
      </c>
      <c r="N252" s="160">
        <v>1.4790000000000001</v>
      </c>
      <c r="O252" s="161">
        <v>4.5140000000000002</v>
      </c>
      <c r="P252" s="161">
        <v>13.222</v>
      </c>
      <c r="Q252" s="161">
        <v>0.215</v>
      </c>
      <c r="R252" s="161">
        <v>18.474</v>
      </c>
      <c r="S252" s="161">
        <v>0.308</v>
      </c>
      <c r="T252" s="161">
        <v>18.474</v>
      </c>
      <c r="U252" s="161">
        <v>0</v>
      </c>
      <c r="V252" s="161">
        <v>68.44</v>
      </c>
    </row>
    <row r="253" spans="1:22" ht="16" x14ac:dyDescent="0.2">
      <c r="A253" s="155">
        <v>5433</v>
      </c>
      <c r="B253" s="156">
        <v>8</v>
      </c>
      <c r="C253" s="157" t="s">
        <v>258</v>
      </c>
      <c r="D253" s="158" t="s">
        <v>352</v>
      </c>
      <c r="E253" s="159" t="s">
        <v>260</v>
      </c>
      <c r="F253" s="160">
        <v>0.5</v>
      </c>
      <c r="G253" s="160">
        <v>12</v>
      </c>
      <c r="H253" s="160">
        <v>31.2</v>
      </c>
      <c r="I253" s="160">
        <v>91</v>
      </c>
      <c r="J253" s="157">
        <v>8.0500000000000007</v>
      </c>
    </row>
    <row r="254" spans="1:22" ht="16" x14ac:dyDescent="0.2">
      <c r="A254" s="155">
        <v>5434</v>
      </c>
      <c r="B254" s="156">
        <v>8</v>
      </c>
      <c r="C254" s="157" t="s">
        <v>261</v>
      </c>
      <c r="D254" s="158" t="s">
        <v>352</v>
      </c>
      <c r="E254" s="159" t="s">
        <v>260</v>
      </c>
      <c r="F254" s="160">
        <v>0.25</v>
      </c>
      <c r="G254" s="160">
        <v>11.6</v>
      </c>
      <c r="H254" s="160">
        <v>27.6</v>
      </c>
      <c r="I254" s="160">
        <v>109</v>
      </c>
      <c r="J254" s="157">
        <v>9.9700000000000006</v>
      </c>
      <c r="K254" s="161">
        <v>2.99</v>
      </c>
      <c r="L254" s="161">
        <v>1.39</v>
      </c>
      <c r="M254" s="161">
        <v>1.01</v>
      </c>
      <c r="N254" s="160">
        <v>1.5313000000000001</v>
      </c>
      <c r="O254" s="161">
        <v>4.2149999999999999</v>
      </c>
      <c r="P254" s="161">
        <v>4.79</v>
      </c>
      <c r="Q254" s="161">
        <v>0.151</v>
      </c>
      <c r="R254" s="161">
        <v>21.195</v>
      </c>
      <c r="S254" s="161">
        <v>0.38500000000000001</v>
      </c>
      <c r="T254" s="161">
        <v>21.195</v>
      </c>
      <c r="U254" s="161">
        <v>0</v>
      </c>
      <c r="V254" s="161">
        <v>62.259</v>
      </c>
    </row>
    <row r="255" spans="1:22" ht="16" x14ac:dyDescent="0.2">
      <c r="A255" s="155">
        <v>5435</v>
      </c>
      <c r="B255" s="156">
        <v>1</v>
      </c>
      <c r="C255" s="157" t="s">
        <v>258</v>
      </c>
      <c r="D255" s="158" t="s">
        <v>353</v>
      </c>
      <c r="E255" s="159" t="s">
        <v>354</v>
      </c>
      <c r="F255" s="160">
        <v>1.25</v>
      </c>
      <c r="G255" s="160">
        <v>16.2</v>
      </c>
      <c r="H255" s="160">
        <v>29.7</v>
      </c>
      <c r="I255" s="160">
        <v>74.099999999999994</v>
      </c>
      <c r="J255" s="157">
        <v>6.08</v>
      </c>
    </row>
    <row r="256" spans="1:22" ht="16" x14ac:dyDescent="0.2">
      <c r="A256" s="155">
        <v>5436</v>
      </c>
      <c r="B256" s="156">
        <v>1</v>
      </c>
      <c r="C256" s="157" t="s">
        <v>261</v>
      </c>
      <c r="D256" s="158" t="s">
        <v>353</v>
      </c>
      <c r="E256" s="159" t="s">
        <v>354</v>
      </c>
      <c r="F256" s="160">
        <v>0.25</v>
      </c>
      <c r="G256" s="160">
        <v>16.2</v>
      </c>
      <c r="H256" s="160">
        <v>27.3</v>
      </c>
      <c r="I256" s="160">
        <v>73</v>
      </c>
      <c r="J256" s="157">
        <v>6.17</v>
      </c>
      <c r="K256" s="161">
        <v>2.65</v>
      </c>
      <c r="L256" s="161">
        <v>1.82</v>
      </c>
      <c r="M256" s="161">
        <v>1.3</v>
      </c>
      <c r="N256" s="160">
        <v>1.6326000000000001</v>
      </c>
      <c r="O256" s="161">
        <v>6.3609999999999998</v>
      </c>
      <c r="P256" s="161">
        <v>16.428000000000001</v>
      </c>
      <c r="Q256" s="161">
        <v>0.21</v>
      </c>
      <c r="R256" s="161">
        <v>25.074999999999999</v>
      </c>
      <c r="S256" s="161">
        <v>0.58099999999999996</v>
      </c>
      <c r="T256" s="161">
        <v>25.074999999999999</v>
      </c>
      <c r="U256" s="161">
        <v>0</v>
      </c>
      <c r="V256" s="161">
        <v>42.042999999999999</v>
      </c>
    </row>
    <row r="257" spans="1:22" ht="16" x14ac:dyDescent="0.2">
      <c r="A257" s="155">
        <v>5437</v>
      </c>
      <c r="B257" s="156">
        <v>2</v>
      </c>
      <c r="C257" s="157" t="s">
        <v>258</v>
      </c>
      <c r="D257" s="158" t="s">
        <v>353</v>
      </c>
      <c r="E257" s="159" t="s">
        <v>315</v>
      </c>
      <c r="F257" s="160">
        <v>1.75</v>
      </c>
      <c r="G257" s="160">
        <v>16</v>
      </c>
      <c r="H257" s="160">
        <v>30.4</v>
      </c>
      <c r="I257" s="160">
        <v>60.9</v>
      </c>
      <c r="J257" s="157">
        <v>4.9800000000000004</v>
      </c>
    </row>
    <row r="258" spans="1:22" ht="16" x14ac:dyDescent="0.2">
      <c r="A258" s="155">
        <v>5438</v>
      </c>
      <c r="B258" s="156">
        <v>2</v>
      </c>
      <c r="C258" s="157" t="s">
        <v>261</v>
      </c>
      <c r="D258" s="158" t="s">
        <v>353</v>
      </c>
      <c r="E258" s="159" t="s">
        <v>315</v>
      </c>
      <c r="F258" s="160">
        <v>0.25</v>
      </c>
      <c r="G258" s="160">
        <v>16</v>
      </c>
      <c r="H258" s="160">
        <v>29.6</v>
      </c>
      <c r="I258" s="160">
        <v>82.1</v>
      </c>
      <c r="J258" s="157">
        <v>6.84</v>
      </c>
      <c r="K258" s="161">
        <v>1.46</v>
      </c>
      <c r="L258" s="161">
        <v>0.7</v>
      </c>
      <c r="M258" s="161">
        <v>1.04</v>
      </c>
      <c r="N258" s="160">
        <v>0.74760000000000004</v>
      </c>
      <c r="O258" s="161">
        <v>0.26800000000000002</v>
      </c>
      <c r="P258" s="161">
        <v>5.4260000000000002</v>
      </c>
      <c r="Q258" s="161">
        <v>0.16</v>
      </c>
      <c r="R258" s="161">
        <v>36.54</v>
      </c>
      <c r="S258" s="161">
        <v>0.60099999999999998</v>
      </c>
      <c r="T258" s="161">
        <v>17.324000000000002</v>
      </c>
      <c r="U258" s="161">
        <v>19.216000000000001</v>
      </c>
      <c r="V258" s="161">
        <v>39.872999999999998</v>
      </c>
    </row>
    <row r="259" spans="1:22" ht="16" x14ac:dyDescent="0.2">
      <c r="A259" s="155">
        <v>5443</v>
      </c>
      <c r="B259" s="156">
        <v>3</v>
      </c>
      <c r="C259" s="157" t="s">
        <v>258</v>
      </c>
      <c r="D259" s="158" t="s">
        <v>353</v>
      </c>
      <c r="E259" s="159" t="s">
        <v>278</v>
      </c>
      <c r="F259" s="160">
        <v>0.5</v>
      </c>
      <c r="G259" s="160">
        <v>16.3</v>
      </c>
      <c r="H259" s="160">
        <v>30.4</v>
      </c>
      <c r="I259" s="160">
        <v>53</v>
      </c>
      <c r="J259" s="157">
        <v>4.3</v>
      </c>
    </row>
    <row r="260" spans="1:22" ht="16" x14ac:dyDescent="0.2">
      <c r="A260" s="155">
        <v>5444</v>
      </c>
      <c r="B260" s="156">
        <v>3</v>
      </c>
      <c r="C260" s="157" t="s">
        <v>261</v>
      </c>
      <c r="D260" s="158" t="s">
        <v>353</v>
      </c>
      <c r="E260" s="159" t="s">
        <v>278</v>
      </c>
      <c r="F260" s="160">
        <v>0.25</v>
      </c>
      <c r="G260" s="160">
        <v>16</v>
      </c>
      <c r="H260" s="160">
        <v>29.2</v>
      </c>
      <c r="I260" s="160">
        <v>71.599999999999994</v>
      </c>
      <c r="J260" s="157">
        <v>5.85</v>
      </c>
      <c r="K260" s="161">
        <v>2.0699999999999998</v>
      </c>
      <c r="L260" s="161">
        <v>1.03</v>
      </c>
      <c r="M260" s="161">
        <v>1.44</v>
      </c>
      <c r="N260" s="160">
        <v>1.5409999999999999</v>
      </c>
      <c r="O260" s="161">
        <v>0.318</v>
      </c>
      <c r="P260" s="161">
        <v>5.1349999999999998</v>
      </c>
      <c r="Q260" s="161">
        <v>0.20499999999999999</v>
      </c>
      <c r="R260" s="161">
        <v>34.942</v>
      </c>
      <c r="S260" s="161">
        <v>0.46800000000000003</v>
      </c>
      <c r="T260" s="161">
        <v>16.236000000000001</v>
      </c>
      <c r="U260" s="161">
        <v>18.706</v>
      </c>
      <c r="V260" s="161">
        <v>51.24</v>
      </c>
    </row>
    <row r="261" spans="1:22" ht="16" x14ac:dyDescent="0.2">
      <c r="A261" s="155">
        <v>5445</v>
      </c>
      <c r="B261" s="156">
        <v>5</v>
      </c>
      <c r="C261" s="157" t="s">
        <v>261</v>
      </c>
      <c r="D261" s="158" t="s">
        <v>353</v>
      </c>
      <c r="E261" s="159" t="s">
        <v>280</v>
      </c>
      <c r="F261" s="160">
        <v>0.25</v>
      </c>
      <c r="G261" s="160">
        <v>13.4</v>
      </c>
      <c r="H261" s="160">
        <v>1.5</v>
      </c>
      <c r="I261" s="160">
        <v>78.5</v>
      </c>
      <c r="J261" s="157">
        <v>8.14</v>
      </c>
      <c r="K261" s="161">
        <v>0.91</v>
      </c>
      <c r="L261" s="161">
        <v>1.97</v>
      </c>
      <c r="M261" s="161">
        <v>1.61</v>
      </c>
      <c r="N261" s="160">
        <v>1.9512</v>
      </c>
      <c r="O261" s="161">
        <v>16.350999999999999</v>
      </c>
      <c r="P261" s="161">
        <v>25.417999999999999</v>
      </c>
      <c r="Q261" s="161">
        <v>0.14699999999999999</v>
      </c>
      <c r="R261" s="161">
        <v>34.764000000000003</v>
      </c>
      <c r="S261" s="161">
        <v>0.26100000000000001</v>
      </c>
      <c r="T261" s="161">
        <v>34.764000000000003</v>
      </c>
      <c r="U261" s="161">
        <v>0</v>
      </c>
      <c r="V261" s="161">
        <v>0</v>
      </c>
    </row>
    <row r="262" spans="1:22" ht="16" x14ac:dyDescent="0.2">
      <c r="A262" s="155">
        <v>5446</v>
      </c>
      <c r="B262" s="156">
        <v>6</v>
      </c>
      <c r="C262" s="157" t="s">
        <v>258</v>
      </c>
      <c r="D262" s="158" t="s">
        <v>353</v>
      </c>
      <c r="E262" s="159" t="s">
        <v>278</v>
      </c>
      <c r="F262" s="160">
        <v>5</v>
      </c>
      <c r="G262" s="160">
        <v>15.4</v>
      </c>
      <c r="H262" s="160">
        <v>30.9</v>
      </c>
      <c r="I262" s="160">
        <v>90.9</v>
      </c>
      <c r="J262" s="157">
        <v>7.48</v>
      </c>
    </row>
    <row r="263" spans="1:22" ht="16" x14ac:dyDescent="0.2">
      <c r="A263" s="155">
        <v>5447</v>
      </c>
      <c r="B263" s="156">
        <v>6</v>
      </c>
      <c r="C263" s="157" t="s">
        <v>261</v>
      </c>
      <c r="D263" s="158" t="s">
        <v>353</v>
      </c>
      <c r="E263" s="159" t="s">
        <v>278</v>
      </c>
      <c r="F263" s="160">
        <v>0.25</v>
      </c>
      <c r="G263" s="160">
        <v>15.4</v>
      </c>
      <c r="H263" s="160">
        <v>30.9</v>
      </c>
      <c r="I263" s="160">
        <v>88.6</v>
      </c>
      <c r="J263" s="157">
        <v>7.32</v>
      </c>
      <c r="K263" s="161">
        <v>2.88</v>
      </c>
      <c r="L263" s="161">
        <v>1.81</v>
      </c>
      <c r="M263" s="161">
        <v>2.57</v>
      </c>
      <c r="N263" s="160">
        <v>0.2903</v>
      </c>
      <c r="O263" s="161">
        <v>0.114</v>
      </c>
      <c r="P263" s="161">
        <v>1.458</v>
      </c>
      <c r="Q263" s="161">
        <v>9.7000000000000003E-2</v>
      </c>
      <c r="R263" s="161">
        <v>10.54</v>
      </c>
      <c r="S263" s="161">
        <v>0.29799999999999999</v>
      </c>
      <c r="T263" s="161">
        <v>10.54</v>
      </c>
      <c r="U263" s="161">
        <v>0</v>
      </c>
      <c r="V263" s="161">
        <v>179.7</v>
      </c>
    </row>
    <row r="264" spans="1:22" ht="16" x14ac:dyDescent="0.2">
      <c r="A264" s="155">
        <v>5448</v>
      </c>
      <c r="B264" s="156">
        <v>7</v>
      </c>
      <c r="C264" s="157" t="s">
        <v>258</v>
      </c>
      <c r="D264" s="158" t="s">
        <v>353</v>
      </c>
      <c r="E264" s="159" t="s">
        <v>315</v>
      </c>
      <c r="F264" s="160">
        <v>0.75</v>
      </c>
      <c r="G264" s="160">
        <v>16.8</v>
      </c>
      <c r="H264" s="160">
        <v>27.9</v>
      </c>
      <c r="I264" s="160">
        <v>83.9</v>
      </c>
      <c r="J264" s="157">
        <v>6.5</v>
      </c>
    </row>
    <row r="265" spans="1:22" ht="16" x14ac:dyDescent="0.2">
      <c r="A265" s="155">
        <v>5449</v>
      </c>
      <c r="B265" s="156">
        <v>7</v>
      </c>
      <c r="C265" s="157" t="s">
        <v>261</v>
      </c>
      <c r="D265" s="158" t="s">
        <v>353</v>
      </c>
      <c r="E265" s="159" t="s">
        <v>315</v>
      </c>
      <c r="F265" s="160">
        <v>0.25</v>
      </c>
      <c r="G265" s="160">
        <v>16.600000000000001</v>
      </c>
      <c r="H265" s="160">
        <v>25.2</v>
      </c>
      <c r="I265" s="160">
        <v>72.2</v>
      </c>
      <c r="J265" s="157">
        <v>5.96</v>
      </c>
      <c r="K265" s="161">
        <v>3.14</v>
      </c>
      <c r="L265" s="161">
        <v>2.59</v>
      </c>
      <c r="M265" s="161">
        <v>1.51</v>
      </c>
      <c r="N265" s="160">
        <v>1.8293999999999999</v>
      </c>
      <c r="O265" s="161">
        <v>5.3719999999999999</v>
      </c>
      <c r="P265" s="161">
        <v>18.766999999999999</v>
      </c>
      <c r="Q265" s="161">
        <v>0.218</v>
      </c>
      <c r="R265" s="161">
        <v>28.748000000000001</v>
      </c>
      <c r="S265" s="161">
        <v>0.40899999999999997</v>
      </c>
      <c r="T265" s="161">
        <v>20.808</v>
      </c>
      <c r="U265" s="161">
        <v>7.94</v>
      </c>
      <c r="V265" s="161">
        <v>59.42</v>
      </c>
    </row>
    <row r="266" spans="1:22" ht="16" x14ac:dyDescent="0.2">
      <c r="A266" s="155">
        <v>5450</v>
      </c>
      <c r="B266" s="156">
        <v>8</v>
      </c>
      <c r="C266" s="157" t="s">
        <v>258</v>
      </c>
      <c r="D266" s="158" t="s">
        <v>353</v>
      </c>
      <c r="E266" s="159" t="s">
        <v>274</v>
      </c>
      <c r="F266" s="160">
        <v>0.75</v>
      </c>
      <c r="G266" s="160">
        <v>16.2</v>
      </c>
      <c r="H266" s="160">
        <v>30</v>
      </c>
      <c r="I266" s="160">
        <v>74.7</v>
      </c>
      <c r="J266" s="157">
        <v>6.15</v>
      </c>
    </row>
    <row r="267" spans="1:22" ht="16" x14ac:dyDescent="0.2">
      <c r="A267" s="155">
        <v>5451</v>
      </c>
      <c r="B267" s="156">
        <v>8</v>
      </c>
      <c r="C267" s="157" t="s">
        <v>261</v>
      </c>
      <c r="D267" s="158" t="s">
        <v>353</v>
      </c>
      <c r="E267" s="159" t="s">
        <v>274</v>
      </c>
      <c r="F267" s="160">
        <v>0.25</v>
      </c>
      <c r="G267" s="160">
        <v>16.3</v>
      </c>
      <c r="H267" s="160">
        <v>28.8</v>
      </c>
      <c r="I267" s="160">
        <v>68.5</v>
      </c>
      <c r="J267" s="157">
        <v>5.62</v>
      </c>
      <c r="M267" s="161">
        <v>1.1000000000000001</v>
      </c>
      <c r="N267" s="160">
        <v>1.31</v>
      </c>
      <c r="O267" s="161">
        <v>1.4139999999999999</v>
      </c>
      <c r="P267" s="161">
        <v>6.5389999999999997</v>
      </c>
      <c r="Q267" s="161">
        <v>0.10199999999999999</v>
      </c>
      <c r="R267" s="161">
        <v>31.186</v>
      </c>
      <c r="S267" s="161">
        <v>0.27600000000000002</v>
      </c>
      <c r="T267" s="161">
        <v>13.848000000000001</v>
      </c>
      <c r="U267" s="161">
        <v>17.338000000000001</v>
      </c>
      <c r="V267" s="161">
        <v>50.95</v>
      </c>
    </row>
    <row r="268" spans="1:22" ht="16" x14ac:dyDescent="0.2">
      <c r="A268" s="155">
        <v>5439</v>
      </c>
      <c r="B268" s="156">
        <v>9</v>
      </c>
      <c r="C268" s="157" t="s">
        <v>258</v>
      </c>
      <c r="D268" s="158" t="s">
        <v>353</v>
      </c>
      <c r="E268" s="159" t="s">
        <v>294</v>
      </c>
      <c r="F268" s="160">
        <v>2</v>
      </c>
      <c r="G268" s="160">
        <v>15.6</v>
      </c>
      <c r="H268" s="160">
        <v>29.9</v>
      </c>
      <c r="I268" s="160">
        <v>85.4</v>
      </c>
      <c r="J268" s="157">
        <v>7.04</v>
      </c>
    </row>
    <row r="269" spans="1:22" ht="16" x14ac:dyDescent="0.2">
      <c r="A269" s="155">
        <v>5440</v>
      </c>
      <c r="B269" s="156">
        <v>9</v>
      </c>
      <c r="C269" s="157" t="s">
        <v>261</v>
      </c>
      <c r="D269" s="158" t="s">
        <v>353</v>
      </c>
      <c r="E269" s="159" t="s">
        <v>294</v>
      </c>
      <c r="F269" s="160">
        <v>0.25</v>
      </c>
      <c r="G269" s="160">
        <v>15.7</v>
      </c>
      <c r="H269" s="160">
        <v>29.5</v>
      </c>
      <c r="I269" s="160">
        <v>80.400000000000006</v>
      </c>
      <c r="J269" s="157">
        <v>6.6</v>
      </c>
      <c r="K269" s="161">
        <v>0.76</v>
      </c>
      <c r="L269" s="161">
        <v>0.45</v>
      </c>
      <c r="M269" s="161">
        <v>1.21</v>
      </c>
      <c r="N269" s="160">
        <v>0.74680000000000002</v>
      </c>
      <c r="O269" s="161">
        <v>9.6000000000000002E-2</v>
      </c>
      <c r="P269" s="161">
        <v>3.4129999999999998</v>
      </c>
      <c r="Q269" s="161">
        <v>0.18099999999999999</v>
      </c>
      <c r="R269" s="161">
        <v>26.596</v>
      </c>
      <c r="S269" s="161">
        <v>0.41</v>
      </c>
    </row>
    <row r="270" spans="1:22" ht="16" x14ac:dyDescent="0.2">
      <c r="A270" s="155">
        <v>5441</v>
      </c>
      <c r="B270" s="156">
        <v>10</v>
      </c>
      <c r="C270" s="157" t="s">
        <v>258</v>
      </c>
      <c r="D270" s="158" t="s">
        <v>353</v>
      </c>
      <c r="E270" s="159" t="s">
        <v>355</v>
      </c>
      <c r="F270" s="160">
        <v>1.25</v>
      </c>
      <c r="G270" s="160">
        <v>15.7</v>
      </c>
      <c r="H270" s="160">
        <v>31.3</v>
      </c>
      <c r="I270" s="160">
        <v>70.2</v>
      </c>
      <c r="J270" s="157">
        <v>5.66</v>
      </c>
    </row>
    <row r="271" spans="1:22" ht="16" x14ac:dyDescent="0.2">
      <c r="A271" s="155">
        <v>5442</v>
      </c>
      <c r="B271" s="156">
        <v>10</v>
      </c>
      <c r="C271" s="157" t="s">
        <v>261</v>
      </c>
      <c r="D271" s="158" t="s">
        <v>353</v>
      </c>
      <c r="E271" s="159" t="s">
        <v>355</v>
      </c>
      <c r="F271" s="160">
        <v>0.25</v>
      </c>
      <c r="G271" s="160">
        <v>15.9</v>
      </c>
      <c r="H271" s="160">
        <v>28.8</v>
      </c>
      <c r="I271" s="160">
        <v>74.099999999999994</v>
      </c>
      <c r="J271" s="157">
        <v>6.13</v>
      </c>
      <c r="K271" s="161">
        <v>2.94</v>
      </c>
      <c r="L271" s="161">
        <v>1.59</v>
      </c>
      <c r="M271" s="161">
        <v>0.69</v>
      </c>
      <c r="N271" s="160">
        <v>0.49709999999999999</v>
      </c>
      <c r="O271" s="161">
        <v>0.45800000000000002</v>
      </c>
      <c r="P271" s="161">
        <v>5.35</v>
      </c>
      <c r="Q271" s="161">
        <v>0.188</v>
      </c>
      <c r="R271" s="161">
        <v>25.408999999999999</v>
      </c>
      <c r="S271" s="161">
        <v>0.436</v>
      </c>
      <c r="T271" s="161">
        <v>15.814</v>
      </c>
      <c r="U271" s="161">
        <v>9.5950000000000006</v>
      </c>
      <c r="V271" s="161">
        <v>49.816000000000003</v>
      </c>
    </row>
    <row r="272" spans="1:22" ht="16" x14ac:dyDescent="0.2">
      <c r="A272" s="155">
        <v>5458</v>
      </c>
      <c r="B272" s="156">
        <v>3</v>
      </c>
      <c r="C272" s="157" t="s">
        <v>258</v>
      </c>
      <c r="D272" s="158" t="s">
        <v>356</v>
      </c>
      <c r="E272" s="159" t="s">
        <v>357</v>
      </c>
      <c r="F272" s="160">
        <v>1.25</v>
      </c>
      <c r="G272" s="160">
        <v>20.3</v>
      </c>
      <c r="H272" s="160">
        <v>18.899999999999999</v>
      </c>
      <c r="I272" s="160">
        <v>62</v>
      </c>
      <c r="J272" s="157">
        <v>4.6900000000000004</v>
      </c>
    </row>
    <row r="273" spans="1:22" ht="16" x14ac:dyDescent="0.2">
      <c r="A273" s="155">
        <v>5459</v>
      </c>
      <c r="B273" s="156">
        <v>3</v>
      </c>
      <c r="C273" s="157" t="s">
        <v>261</v>
      </c>
      <c r="D273" s="158" t="s">
        <v>356</v>
      </c>
      <c r="E273" s="159" t="s">
        <v>357</v>
      </c>
      <c r="F273" s="160">
        <v>0.25</v>
      </c>
      <c r="G273" s="160">
        <v>20.2</v>
      </c>
      <c r="H273" s="160">
        <v>28.5</v>
      </c>
      <c r="I273" s="160">
        <v>63.7</v>
      </c>
      <c r="J273" s="157">
        <v>4.8899999999999997</v>
      </c>
      <c r="K273" s="161">
        <v>3.09</v>
      </c>
      <c r="L273" s="161">
        <v>1.43</v>
      </c>
      <c r="M273" s="161">
        <v>1.1100000000000001</v>
      </c>
      <c r="N273" s="160">
        <v>1.8779999999999999</v>
      </c>
      <c r="O273" s="161">
        <v>0.19500000000000001</v>
      </c>
      <c r="P273" s="161">
        <v>5.63</v>
      </c>
      <c r="Q273" s="161">
        <v>0.37</v>
      </c>
      <c r="R273" s="161">
        <v>38.564</v>
      </c>
      <c r="S273" s="161">
        <v>0.74099999999999999</v>
      </c>
      <c r="T273" s="161">
        <v>23.518000000000001</v>
      </c>
      <c r="U273" s="161">
        <v>15.045999999999999</v>
      </c>
      <c r="V273" s="161">
        <v>41.33</v>
      </c>
    </row>
    <row r="274" spans="1:22" ht="16" x14ac:dyDescent="0.2">
      <c r="A274" s="155">
        <v>5460</v>
      </c>
      <c r="B274" s="156">
        <v>4</v>
      </c>
      <c r="C274" s="157" t="s">
        <v>258</v>
      </c>
      <c r="D274" s="158" t="s">
        <v>356</v>
      </c>
      <c r="E274" s="159" t="s">
        <v>310</v>
      </c>
      <c r="F274" s="160">
        <v>1.25</v>
      </c>
      <c r="G274" s="160">
        <v>22.1</v>
      </c>
      <c r="H274" s="160">
        <v>27.7</v>
      </c>
      <c r="I274" s="160">
        <v>59.5</v>
      </c>
      <c r="J274" s="157">
        <v>4.4000000000000004</v>
      </c>
    </row>
    <row r="275" spans="1:22" ht="16" x14ac:dyDescent="0.2">
      <c r="A275" s="155">
        <v>5461</v>
      </c>
      <c r="B275" s="156">
        <v>4</v>
      </c>
      <c r="C275" s="157" t="s">
        <v>261</v>
      </c>
      <c r="D275" s="158" t="s">
        <v>356</v>
      </c>
      <c r="E275" s="159" t="s">
        <v>310</v>
      </c>
      <c r="F275" s="160">
        <v>0.25</v>
      </c>
      <c r="G275" s="160">
        <v>21.9</v>
      </c>
      <c r="H275" s="160">
        <v>27.4</v>
      </c>
      <c r="I275" s="160">
        <v>68.3</v>
      </c>
      <c r="J275" s="157">
        <v>5.0999999999999996</v>
      </c>
      <c r="K275" s="161">
        <v>0.56000000000000005</v>
      </c>
      <c r="L275" s="161">
        <v>0.47</v>
      </c>
      <c r="M275" s="161">
        <v>0.62</v>
      </c>
      <c r="N275" s="160">
        <v>1.8057000000000001</v>
      </c>
      <c r="O275" s="161">
        <v>0.13500000000000001</v>
      </c>
      <c r="P275" s="161">
        <v>5.9160000000000004</v>
      </c>
      <c r="Q275" s="161">
        <v>0.249</v>
      </c>
      <c r="R275" s="161">
        <v>33.466999999999999</v>
      </c>
      <c r="S275" s="161">
        <v>0.60799999999999998</v>
      </c>
      <c r="T275" s="161">
        <v>24.472999999999999</v>
      </c>
      <c r="U275" s="161">
        <v>8.9939999999999998</v>
      </c>
      <c r="V275" s="161">
        <v>30.94</v>
      </c>
    </row>
    <row r="276" spans="1:22" ht="16" x14ac:dyDescent="0.2">
      <c r="A276" s="155">
        <v>5462</v>
      </c>
      <c r="B276" s="156">
        <v>5</v>
      </c>
      <c r="C276" s="157" t="s">
        <v>258</v>
      </c>
      <c r="D276" s="158" t="s">
        <v>356</v>
      </c>
      <c r="E276" s="159" t="s">
        <v>318</v>
      </c>
      <c r="F276" s="160">
        <v>1</v>
      </c>
      <c r="G276" s="160">
        <v>20.2</v>
      </c>
      <c r="H276" s="160">
        <v>11.5</v>
      </c>
      <c r="I276" s="160">
        <v>53.8</v>
      </c>
      <c r="J276" s="157">
        <v>4.7300000000000004</v>
      </c>
    </row>
    <row r="277" spans="1:22" ht="16" x14ac:dyDescent="0.2">
      <c r="A277" s="155">
        <v>5463</v>
      </c>
      <c r="B277" s="156">
        <v>5</v>
      </c>
      <c r="C277" s="157" t="s">
        <v>261</v>
      </c>
      <c r="D277" s="158" t="s">
        <v>356</v>
      </c>
      <c r="E277" s="159" t="s">
        <v>318</v>
      </c>
      <c r="F277" s="160">
        <v>0.25</v>
      </c>
      <c r="G277" s="160">
        <v>17.8</v>
      </c>
      <c r="H277" s="160">
        <v>1.8</v>
      </c>
      <c r="I277" s="160">
        <v>83.4</v>
      </c>
      <c r="J277" s="157">
        <v>7.78</v>
      </c>
      <c r="K277" s="161">
        <v>3.57</v>
      </c>
      <c r="L277" s="161">
        <v>2.79</v>
      </c>
      <c r="M277" s="161">
        <v>1.58</v>
      </c>
      <c r="N277" s="160">
        <v>1.8228</v>
      </c>
      <c r="O277" s="161">
        <v>13.55</v>
      </c>
      <c r="P277" s="161">
        <v>72.233000000000004</v>
      </c>
      <c r="Q277" s="161">
        <v>0.318</v>
      </c>
      <c r="R277" s="161">
        <v>40.463000000000001</v>
      </c>
      <c r="S277" s="161">
        <v>0.25</v>
      </c>
      <c r="T277" s="161">
        <v>20.984000000000002</v>
      </c>
      <c r="U277" s="161">
        <v>19.478999999999999</v>
      </c>
      <c r="V277" s="161">
        <v>65.02</v>
      </c>
    </row>
    <row r="278" spans="1:22" ht="16" x14ac:dyDescent="0.2">
      <c r="A278" s="155">
        <v>5452</v>
      </c>
      <c r="B278" s="156">
        <v>6</v>
      </c>
      <c r="C278" s="157" t="s">
        <v>258</v>
      </c>
      <c r="D278" s="158" t="s">
        <v>356</v>
      </c>
      <c r="E278" s="159" t="s">
        <v>283</v>
      </c>
      <c r="F278" s="160">
        <v>3.1</v>
      </c>
      <c r="G278" s="160">
        <v>18.899999999999999</v>
      </c>
      <c r="H278" s="160">
        <v>30.4</v>
      </c>
      <c r="I278" s="160">
        <v>85</v>
      </c>
      <c r="J278" s="157">
        <v>6.56</v>
      </c>
    </row>
    <row r="279" spans="1:22" ht="16" x14ac:dyDescent="0.2">
      <c r="A279" s="155">
        <v>5453</v>
      </c>
      <c r="B279" s="156">
        <v>6</v>
      </c>
      <c r="C279" s="157" t="s">
        <v>261</v>
      </c>
      <c r="D279" s="158" t="s">
        <v>356</v>
      </c>
      <c r="E279" s="159" t="s">
        <v>283</v>
      </c>
      <c r="F279" s="160">
        <v>0.25</v>
      </c>
      <c r="G279" s="160">
        <v>18.899999999999999</v>
      </c>
      <c r="H279" s="160">
        <v>30.4</v>
      </c>
      <c r="I279" s="160">
        <v>87</v>
      </c>
      <c r="J279" s="157">
        <v>6.79</v>
      </c>
      <c r="K279" s="161">
        <v>5.21</v>
      </c>
      <c r="L279" s="161">
        <v>2.79</v>
      </c>
      <c r="M279" s="161">
        <v>3.48</v>
      </c>
      <c r="N279" s="160">
        <v>1.1122000000000001</v>
      </c>
      <c r="O279" s="161">
        <v>0.25</v>
      </c>
      <c r="P279" s="161">
        <v>1.5640000000000001</v>
      </c>
      <c r="Q279" s="161">
        <v>0.22700000000000001</v>
      </c>
      <c r="R279" s="161">
        <v>48.287999999999997</v>
      </c>
      <c r="S279" s="161">
        <v>0.254</v>
      </c>
      <c r="T279" s="161">
        <v>19.803999999999998</v>
      </c>
      <c r="U279" s="161">
        <v>28.484000000000002</v>
      </c>
      <c r="V279" s="161">
        <v>81.819999999999993</v>
      </c>
    </row>
    <row r="280" spans="1:22" ht="16" x14ac:dyDescent="0.2">
      <c r="A280" s="155">
        <v>5454</v>
      </c>
      <c r="B280" s="156">
        <v>7</v>
      </c>
      <c r="C280" s="157" t="s">
        <v>258</v>
      </c>
      <c r="D280" s="158" t="s">
        <v>356</v>
      </c>
      <c r="E280" s="159" t="s">
        <v>272</v>
      </c>
      <c r="F280" s="160">
        <v>1.3</v>
      </c>
      <c r="G280" s="160">
        <v>23.5</v>
      </c>
      <c r="H280" s="160">
        <v>26.6</v>
      </c>
      <c r="I280" s="160">
        <v>38</v>
      </c>
      <c r="J280" s="157">
        <v>2.76</v>
      </c>
    </row>
    <row r="281" spans="1:22" ht="16" x14ac:dyDescent="0.2">
      <c r="A281" s="155">
        <v>5455</v>
      </c>
      <c r="B281" s="156">
        <v>7</v>
      </c>
      <c r="C281" s="157" t="s">
        <v>261</v>
      </c>
      <c r="D281" s="158" t="s">
        <v>356</v>
      </c>
      <c r="E281" s="159" t="s">
        <v>272</v>
      </c>
      <c r="F281" s="160">
        <v>0.25</v>
      </c>
      <c r="G281" s="160">
        <v>17.8</v>
      </c>
      <c r="H281" s="160">
        <v>3.8</v>
      </c>
      <c r="I281" s="160">
        <v>88</v>
      </c>
      <c r="J281" s="157">
        <v>8.11</v>
      </c>
      <c r="K281" s="161">
        <v>1.3</v>
      </c>
      <c r="L281" s="161">
        <v>1.67</v>
      </c>
      <c r="M281" s="161">
        <v>1.32</v>
      </c>
      <c r="N281" s="160">
        <v>2.6831999999999998</v>
      </c>
      <c r="O281" s="161">
        <v>55.100999999999999</v>
      </c>
      <c r="P281" s="161">
        <v>64.887</v>
      </c>
      <c r="Q281" s="161">
        <v>0.34200000000000003</v>
      </c>
      <c r="R281" s="161">
        <v>103.163</v>
      </c>
      <c r="S281" s="161">
        <v>0.214</v>
      </c>
      <c r="T281" s="161">
        <v>65.022000000000006</v>
      </c>
      <c r="U281" s="161">
        <v>38.140999999999998</v>
      </c>
      <c r="V281" s="161">
        <v>55.97</v>
      </c>
    </row>
    <row r="282" spans="1:22" ht="16" x14ac:dyDescent="0.2">
      <c r="A282" s="155">
        <v>5456</v>
      </c>
      <c r="B282" s="156">
        <v>8</v>
      </c>
      <c r="C282" s="157" t="s">
        <v>258</v>
      </c>
      <c r="D282" s="158" t="s">
        <v>356</v>
      </c>
      <c r="E282" s="159" t="s">
        <v>358</v>
      </c>
      <c r="F282" s="160">
        <v>1</v>
      </c>
      <c r="G282" s="160">
        <v>19.8</v>
      </c>
      <c r="H282" s="160">
        <v>29</v>
      </c>
      <c r="I282" s="160">
        <v>70</v>
      </c>
      <c r="J282" s="157">
        <v>5.37</v>
      </c>
    </row>
    <row r="283" spans="1:22" ht="16" x14ac:dyDescent="0.2">
      <c r="A283" s="155">
        <v>5457</v>
      </c>
      <c r="B283" s="156">
        <v>8</v>
      </c>
      <c r="C283" s="157" t="s">
        <v>261</v>
      </c>
      <c r="D283" s="158" t="s">
        <v>356</v>
      </c>
      <c r="E283" s="159" t="s">
        <v>358</v>
      </c>
      <c r="F283" s="160">
        <v>0.25</v>
      </c>
      <c r="G283" s="160">
        <v>19.899999999999999</v>
      </c>
      <c r="H283" s="160">
        <v>29</v>
      </c>
      <c r="I283" s="160">
        <v>71</v>
      </c>
      <c r="J283" s="157">
        <v>5.48</v>
      </c>
      <c r="K283" s="161">
        <v>3.42</v>
      </c>
      <c r="L283" s="161">
        <v>1.47</v>
      </c>
      <c r="M283" s="161">
        <v>1.45</v>
      </c>
      <c r="N283" s="160">
        <v>2.3155000000000001</v>
      </c>
      <c r="O283" s="161">
        <v>0.495</v>
      </c>
      <c r="P283" s="161">
        <v>4.5919999999999996</v>
      </c>
      <c r="Q283" s="161">
        <v>0.192</v>
      </c>
      <c r="R283" s="161">
        <v>48.48</v>
      </c>
      <c r="S283" s="161">
        <v>0.307</v>
      </c>
      <c r="T283" s="161">
        <v>20.305</v>
      </c>
      <c r="U283" s="161">
        <v>28.175000000000001</v>
      </c>
      <c r="V283" s="161">
        <v>45.33</v>
      </c>
    </row>
    <row r="284" spans="1:22" ht="16" x14ac:dyDescent="0.2">
      <c r="A284" s="155">
        <v>5464</v>
      </c>
      <c r="B284" s="156">
        <v>1</v>
      </c>
      <c r="C284" s="157" t="s">
        <v>258</v>
      </c>
      <c r="D284" s="158" t="s">
        <v>359</v>
      </c>
      <c r="E284" s="159" t="s">
        <v>354</v>
      </c>
      <c r="F284" s="160">
        <v>1.5</v>
      </c>
      <c r="G284" s="160">
        <v>21.1</v>
      </c>
      <c r="H284" s="160">
        <v>30.5</v>
      </c>
      <c r="I284" s="160">
        <v>79.900000000000006</v>
      </c>
      <c r="J284" s="157">
        <v>6.01</v>
      </c>
    </row>
    <row r="285" spans="1:22" ht="16" x14ac:dyDescent="0.2">
      <c r="A285" s="155">
        <v>5465</v>
      </c>
      <c r="B285" s="156">
        <v>1</v>
      </c>
      <c r="C285" s="157" t="s">
        <v>261</v>
      </c>
      <c r="D285" s="158" t="s">
        <v>359</v>
      </c>
      <c r="E285" s="159" t="s">
        <v>354</v>
      </c>
      <c r="F285" s="160">
        <v>0.25</v>
      </c>
      <c r="G285" s="160">
        <v>21.3</v>
      </c>
      <c r="H285" s="160">
        <v>30</v>
      </c>
      <c r="I285" s="160">
        <v>76.5</v>
      </c>
      <c r="J285" s="157">
        <v>5.77</v>
      </c>
      <c r="K285" s="161">
        <v>1.79</v>
      </c>
      <c r="L285" s="161">
        <v>1</v>
      </c>
      <c r="M285" s="161">
        <v>1.61</v>
      </c>
      <c r="N285" s="160">
        <v>1.4669000000000001</v>
      </c>
      <c r="O285" s="161">
        <v>0.246</v>
      </c>
      <c r="P285" s="161">
        <v>11.401999999999999</v>
      </c>
      <c r="Q285" s="161">
        <v>0.38900000000000001</v>
      </c>
      <c r="R285" s="161">
        <v>30.155000000000001</v>
      </c>
      <c r="S285" s="161">
        <v>0.40100000000000002</v>
      </c>
      <c r="T285" s="161">
        <v>18.503</v>
      </c>
      <c r="U285" s="161">
        <v>11.651999999999999</v>
      </c>
      <c r="V285" s="161">
        <v>49.06</v>
      </c>
    </row>
    <row r="286" spans="1:22" ht="16" x14ac:dyDescent="0.2">
      <c r="A286" s="155">
        <v>5466</v>
      </c>
      <c r="B286" s="156">
        <v>2</v>
      </c>
      <c r="C286" s="157" t="s">
        <v>258</v>
      </c>
      <c r="D286" s="158" t="s">
        <v>359</v>
      </c>
      <c r="E286" s="159" t="s">
        <v>272</v>
      </c>
      <c r="F286" s="160">
        <v>2.5</v>
      </c>
      <c r="G286" s="160">
        <v>21.8</v>
      </c>
      <c r="H286" s="160">
        <v>31.4</v>
      </c>
      <c r="I286" s="160">
        <v>69.7</v>
      </c>
      <c r="J286" s="157">
        <v>5.19</v>
      </c>
    </row>
    <row r="287" spans="1:22" ht="16" x14ac:dyDescent="0.2">
      <c r="A287" s="155">
        <v>5467</v>
      </c>
      <c r="B287" s="156">
        <v>2</v>
      </c>
      <c r="C287" s="157" t="s">
        <v>261</v>
      </c>
      <c r="D287" s="158" t="s">
        <v>359</v>
      </c>
      <c r="E287" s="159" t="s">
        <v>272</v>
      </c>
      <c r="F287" s="160">
        <v>0.25</v>
      </c>
      <c r="G287" s="160">
        <v>22</v>
      </c>
      <c r="H287" s="160">
        <v>28.3</v>
      </c>
      <c r="I287" s="160">
        <v>87</v>
      </c>
      <c r="J287" s="157">
        <v>6.17</v>
      </c>
      <c r="K287" s="161">
        <v>4.09</v>
      </c>
      <c r="L287" s="161">
        <v>1.55</v>
      </c>
      <c r="M287" s="161">
        <v>1.51</v>
      </c>
      <c r="N287" s="160">
        <v>0.28920000000000001</v>
      </c>
      <c r="O287" s="161">
        <v>0.114</v>
      </c>
      <c r="P287" s="161">
        <v>20.251000000000001</v>
      </c>
      <c r="Q287" s="161">
        <v>0.61099999999999999</v>
      </c>
      <c r="R287" s="161">
        <v>39.450000000000003</v>
      </c>
      <c r="S287" s="161">
        <v>0.96199999999999997</v>
      </c>
      <c r="T287" s="161">
        <v>32.612000000000002</v>
      </c>
      <c r="U287" s="161">
        <v>6.8380000000000001</v>
      </c>
      <c r="V287" s="161">
        <v>60.85</v>
      </c>
    </row>
    <row r="288" spans="1:22" ht="16" x14ac:dyDescent="0.2">
      <c r="A288" s="155">
        <v>5468</v>
      </c>
      <c r="B288" s="156">
        <v>9</v>
      </c>
      <c r="C288" s="157" t="s">
        <v>258</v>
      </c>
      <c r="D288" s="158" t="s">
        <v>359</v>
      </c>
      <c r="E288" s="159" t="s">
        <v>326</v>
      </c>
      <c r="F288" s="160">
        <v>2.5</v>
      </c>
      <c r="G288" s="160">
        <v>20.7</v>
      </c>
      <c r="H288" s="160">
        <v>31.4</v>
      </c>
      <c r="I288" s="160">
        <v>87.7</v>
      </c>
      <c r="J288" s="157">
        <v>6.65</v>
      </c>
    </row>
    <row r="289" spans="1:22" ht="16" x14ac:dyDescent="0.2">
      <c r="A289" s="155">
        <v>5469</v>
      </c>
      <c r="B289" s="156">
        <v>9</v>
      </c>
      <c r="C289" s="157" t="s">
        <v>261</v>
      </c>
      <c r="D289" s="158" t="s">
        <v>359</v>
      </c>
      <c r="E289" s="159" t="s">
        <v>326</v>
      </c>
      <c r="F289" s="160">
        <v>0.25</v>
      </c>
      <c r="G289" s="160">
        <v>20.7</v>
      </c>
      <c r="H289" s="160">
        <v>31.4</v>
      </c>
      <c r="I289" s="160">
        <v>88.4</v>
      </c>
      <c r="J289" s="157">
        <v>6.69</v>
      </c>
      <c r="K289" s="161">
        <v>0.77</v>
      </c>
      <c r="L289" s="161">
        <v>0.46</v>
      </c>
      <c r="M289" s="161">
        <v>1.52</v>
      </c>
      <c r="N289" s="160">
        <v>0.38229999999999997</v>
      </c>
      <c r="O289" s="161">
        <v>6.6000000000000003E-2</v>
      </c>
      <c r="P289" s="161">
        <v>2.3559999999999999</v>
      </c>
      <c r="Q289" s="161">
        <v>0.32200000000000001</v>
      </c>
      <c r="R289" s="161">
        <v>47.652999999999999</v>
      </c>
      <c r="S289" s="161">
        <v>0.42599999999999999</v>
      </c>
      <c r="T289" s="161">
        <v>17.992999999999999</v>
      </c>
      <c r="U289" s="161">
        <v>29.66</v>
      </c>
      <c r="V289" s="161">
        <v>39.15</v>
      </c>
    </row>
    <row r="290" spans="1:22" ht="16" x14ac:dyDescent="0.2">
      <c r="A290" s="155">
        <v>5470</v>
      </c>
      <c r="B290" s="156">
        <v>10</v>
      </c>
      <c r="C290" s="157" t="s">
        <v>258</v>
      </c>
      <c r="D290" s="158" t="s">
        <v>359</v>
      </c>
      <c r="E290" s="159" t="s">
        <v>360</v>
      </c>
      <c r="F290" s="160">
        <v>1.75</v>
      </c>
      <c r="G290" s="160">
        <v>21.6</v>
      </c>
      <c r="H290" s="160">
        <v>30</v>
      </c>
      <c r="I290" s="160">
        <v>73.599999999999994</v>
      </c>
      <c r="J290" s="157">
        <v>5.52</v>
      </c>
    </row>
    <row r="291" spans="1:22" ht="16" x14ac:dyDescent="0.2">
      <c r="A291" s="155">
        <v>5471</v>
      </c>
      <c r="B291" s="156">
        <v>10</v>
      </c>
      <c r="C291" s="157" t="s">
        <v>261</v>
      </c>
      <c r="D291" s="158" t="s">
        <v>359</v>
      </c>
      <c r="E291" s="159" t="s">
        <v>360</v>
      </c>
      <c r="F291" s="160">
        <v>0.25</v>
      </c>
      <c r="G291" s="160">
        <v>21.6</v>
      </c>
      <c r="H291" s="160">
        <v>30</v>
      </c>
      <c r="I291" s="160">
        <v>73.3</v>
      </c>
      <c r="J291" s="157">
        <v>5.48</v>
      </c>
      <c r="K291" s="161">
        <v>5.3</v>
      </c>
      <c r="L291" s="161">
        <v>2.91</v>
      </c>
      <c r="M291" s="161">
        <v>1.23</v>
      </c>
      <c r="N291" s="160">
        <v>0.46160000000000001</v>
      </c>
      <c r="O291" s="161">
        <v>0.06</v>
      </c>
      <c r="P291" s="161">
        <v>9.2070000000000007</v>
      </c>
      <c r="Q291" s="161">
        <v>0.55000000000000004</v>
      </c>
      <c r="R291" s="161">
        <v>45.877000000000002</v>
      </c>
      <c r="S291" s="161">
        <v>0.88500000000000001</v>
      </c>
      <c r="T291" s="161">
        <v>24.265999999999998</v>
      </c>
      <c r="U291" s="161">
        <v>21.611000000000001</v>
      </c>
      <c r="V291" s="161">
        <v>52.36</v>
      </c>
    </row>
    <row r="292" spans="1:22" ht="16" x14ac:dyDescent="0.2">
      <c r="A292" s="155">
        <v>5472</v>
      </c>
      <c r="B292" s="156">
        <v>3</v>
      </c>
      <c r="C292" s="157" t="s">
        <v>258</v>
      </c>
      <c r="D292" s="158" t="s">
        <v>361</v>
      </c>
      <c r="E292" s="159" t="s">
        <v>278</v>
      </c>
      <c r="F292" s="160">
        <v>1.26</v>
      </c>
      <c r="G292" s="160">
        <v>22.8</v>
      </c>
      <c r="H292" s="160">
        <v>29.4</v>
      </c>
      <c r="I292" s="160">
        <v>64.099999999999994</v>
      </c>
      <c r="J292" s="157">
        <v>4.63</v>
      </c>
    </row>
    <row r="293" spans="1:22" ht="16" x14ac:dyDescent="0.2">
      <c r="A293" s="155">
        <v>5473</v>
      </c>
      <c r="B293" s="156">
        <v>3</v>
      </c>
      <c r="C293" s="157" t="s">
        <v>261</v>
      </c>
      <c r="D293" s="158" t="s">
        <v>361</v>
      </c>
      <c r="E293" s="159" t="s">
        <v>278</v>
      </c>
      <c r="F293" s="160">
        <v>0.25</v>
      </c>
      <c r="G293" s="160">
        <v>22.7</v>
      </c>
      <c r="H293" s="160">
        <v>22.7</v>
      </c>
      <c r="I293" s="160">
        <v>63.2</v>
      </c>
      <c r="J293" s="157">
        <v>4.62</v>
      </c>
      <c r="K293" s="161">
        <v>1.63</v>
      </c>
      <c r="L293" s="161">
        <v>0.88</v>
      </c>
      <c r="M293" s="161">
        <v>0.95</v>
      </c>
      <c r="N293" s="160">
        <v>1.5081</v>
      </c>
      <c r="O293" s="161">
        <v>6.5000000000000002E-2</v>
      </c>
      <c r="P293" s="161">
        <v>9.8680000000000003</v>
      </c>
      <c r="Q293" s="161">
        <v>0.39900000000000002</v>
      </c>
      <c r="R293" s="161">
        <v>64.052000000000007</v>
      </c>
      <c r="S293" s="161">
        <v>1.0249999999999999</v>
      </c>
      <c r="T293" s="161">
        <v>26.7</v>
      </c>
      <c r="U293" s="161">
        <v>37.351999999999997</v>
      </c>
      <c r="V293" s="161">
        <v>25.91</v>
      </c>
    </row>
    <row r="294" spans="1:22" ht="16" x14ac:dyDescent="0.2">
      <c r="A294" s="155">
        <v>5474</v>
      </c>
      <c r="B294" s="156">
        <v>4</v>
      </c>
      <c r="C294" s="157" t="s">
        <v>258</v>
      </c>
      <c r="D294" s="158" t="s">
        <v>361</v>
      </c>
      <c r="E294" s="159" t="s">
        <v>268</v>
      </c>
      <c r="F294" s="160">
        <v>1</v>
      </c>
      <c r="G294" s="160">
        <v>23.7</v>
      </c>
      <c r="H294" s="160">
        <v>28.4</v>
      </c>
      <c r="I294" s="160">
        <v>73.3</v>
      </c>
      <c r="J294" s="157">
        <v>5.28</v>
      </c>
    </row>
    <row r="295" spans="1:22" ht="16" x14ac:dyDescent="0.2">
      <c r="A295" s="155">
        <v>5475</v>
      </c>
      <c r="B295" s="156">
        <v>4</v>
      </c>
      <c r="C295" s="157" t="s">
        <v>261</v>
      </c>
      <c r="D295" s="158" t="s">
        <v>361</v>
      </c>
      <c r="E295" s="159" t="s">
        <v>268</v>
      </c>
      <c r="F295" s="160">
        <v>0.25</v>
      </c>
      <c r="G295" s="160">
        <v>23.6</v>
      </c>
      <c r="H295" s="160">
        <v>28.4</v>
      </c>
      <c r="I295" s="160">
        <v>81.400000000000006</v>
      </c>
      <c r="J295" s="157">
        <v>5.86</v>
      </c>
      <c r="K295" s="161">
        <v>2.29</v>
      </c>
      <c r="L295" s="161">
        <v>1.02</v>
      </c>
      <c r="M295" s="161">
        <v>0.83</v>
      </c>
      <c r="N295" s="160">
        <v>0.74470000000000003</v>
      </c>
      <c r="O295" s="161">
        <v>7.8E-2</v>
      </c>
      <c r="P295" s="161">
        <v>7.21</v>
      </c>
      <c r="Q295" s="161">
        <v>0.28499999999999998</v>
      </c>
      <c r="R295" s="161">
        <v>31.234999999999999</v>
      </c>
      <c r="S295" s="161">
        <v>0.42699999999999999</v>
      </c>
      <c r="T295" s="161">
        <v>22.100999999999999</v>
      </c>
      <c r="U295" s="161">
        <v>9.1340000000000003</v>
      </c>
      <c r="V295" s="161">
        <v>32.03</v>
      </c>
    </row>
    <row r="296" spans="1:22" ht="16" x14ac:dyDescent="0.2">
      <c r="A296" s="155">
        <v>5476</v>
      </c>
      <c r="B296" s="156">
        <v>5</v>
      </c>
      <c r="C296" s="157" t="s">
        <v>258</v>
      </c>
      <c r="D296" s="158" t="s">
        <v>361</v>
      </c>
      <c r="E296" s="159" t="s">
        <v>280</v>
      </c>
      <c r="F296" s="160">
        <v>0.75</v>
      </c>
      <c r="G296" s="160">
        <v>22.2</v>
      </c>
      <c r="H296" s="160">
        <v>11.3</v>
      </c>
      <c r="I296" s="160">
        <v>58.9</v>
      </c>
      <c r="J296" s="157">
        <v>4.79</v>
      </c>
    </row>
    <row r="297" spans="1:22" ht="16" x14ac:dyDescent="0.2">
      <c r="A297" s="155">
        <v>5477</v>
      </c>
      <c r="B297" s="156">
        <v>5</v>
      </c>
      <c r="C297" s="157" t="s">
        <v>261</v>
      </c>
      <c r="D297" s="158" t="s">
        <v>361</v>
      </c>
      <c r="E297" s="159" t="s">
        <v>280</v>
      </c>
      <c r="F297" s="160">
        <v>0.25</v>
      </c>
      <c r="G297" s="160">
        <v>21</v>
      </c>
      <c r="H297" s="160">
        <v>3</v>
      </c>
      <c r="I297" s="160">
        <v>93.8</v>
      </c>
      <c r="J297" s="157">
        <v>8.2200000000000006</v>
      </c>
      <c r="K297" s="161">
        <v>27.84</v>
      </c>
      <c r="L297" s="161">
        <v>4.1100000000000003</v>
      </c>
      <c r="M297" s="161">
        <v>2.27</v>
      </c>
      <c r="N297" s="160">
        <v>0.39760000000000001</v>
      </c>
      <c r="O297" s="161">
        <v>6.7690000000000001</v>
      </c>
      <c r="P297" s="161">
        <v>79.007999999999996</v>
      </c>
      <c r="Q297" s="161">
        <v>0.25</v>
      </c>
      <c r="R297" s="161">
        <v>46.72</v>
      </c>
      <c r="S297" s="161">
        <v>0.47299999999999998</v>
      </c>
      <c r="T297" s="161">
        <v>19.231999999999999</v>
      </c>
      <c r="U297" s="161">
        <v>27.488</v>
      </c>
      <c r="V297" s="161">
        <v>125.56</v>
      </c>
    </row>
    <row r="298" spans="1:22" ht="16" x14ac:dyDescent="0.2">
      <c r="A298" s="155">
        <v>5478</v>
      </c>
      <c r="B298" s="156">
        <v>6</v>
      </c>
      <c r="C298" s="157" t="s">
        <v>258</v>
      </c>
      <c r="D298" s="158" t="s">
        <v>361</v>
      </c>
      <c r="E298" s="159" t="s">
        <v>268</v>
      </c>
      <c r="F298" s="160">
        <v>5</v>
      </c>
      <c r="G298" s="160">
        <v>21.1</v>
      </c>
      <c r="H298" s="160">
        <v>31</v>
      </c>
      <c r="I298" s="160">
        <v>90.7</v>
      </c>
      <c r="J298" s="157">
        <v>6.72</v>
      </c>
    </row>
    <row r="299" spans="1:22" ht="16" x14ac:dyDescent="0.2">
      <c r="A299" s="155">
        <v>5479</v>
      </c>
      <c r="B299" s="156">
        <v>6</v>
      </c>
      <c r="C299" s="157" t="s">
        <v>261</v>
      </c>
      <c r="D299" s="158" t="s">
        <v>361</v>
      </c>
      <c r="E299" s="159" t="s">
        <v>268</v>
      </c>
      <c r="F299" s="160">
        <v>0.25</v>
      </c>
      <c r="G299" s="160">
        <v>21.2</v>
      </c>
      <c r="H299" s="160">
        <v>31</v>
      </c>
      <c r="I299" s="160">
        <v>88.4</v>
      </c>
      <c r="J299" s="157">
        <v>6.51</v>
      </c>
      <c r="K299" s="161">
        <v>3.94</v>
      </c>
      <c r="L299" s="161">
        <v>2.2799999999999998</v>
      </c>
      <c r="M299" s="161">
        <v>2.2000000000000002</v>
      </c>
      <c r="N299" s="160">
        <v>15.22</v>
      </c>
      <c r="O299" s="161">
        <v>0.05</v>
      </c>
      <c r="P299" s="161">
        <v>3.3290000000000002</v>
      </c>
      <c r="Q299" s="161">
        <v>0.25800000000000001</v>
      </c>
      <c r="R299" s="161">
        <v>44.905999999999999</v>
      </c>
      <c r="S299" s="161">
        <v>0.254</v>
      </c>
      <c r="T299" s="161">
        <v>14.456</v>
      </c>
      <c r="U299" s="161">
        <v>30.45</v>
      </c>
      <c r="V299" s="161">
        <v>58.56</v>
      </c>
    </row>
    <row r="300" spans="1:22" ht="16" x14ac:dyDescent="0.2">
      <c r="A300" s="155">
        <v>5480</v>
      </c>
      <c r="B300" s="156">
        <v>7</v>
      </c>
      <c r="C300" s="157" t="s">
        <v>258</v>
      </c>
      <c r="D300" s="158" t="s">
        <v>361</v>
      </c>
      <c r="E300" s="159" t="s">
        <v>266</v>
      </c>
      <c r="F300" s="160">
        <v>1</v>
      </c>
      <c r="G300" s="160">
        <v>23.7</v>
      </c>
      <c r="H300" s="160">
        <v>24</v>
      </c>
      <c r="I300" s="160">
        <v>31.1</v>
      </c>
      <c r="J300" s="157">
        <v>2.27</v>
      </c>
    </row>
    <row r="301" spans="1:22" ht="16" x14ac:dyDescent="0.2">
      <c r="A301" s="155">
        <v>5481</v>
      </c>
      <c r="B301" s="156">
        <v>7</v>
      </c>
      <c r="C301" s="157" t="s">
        <v>261</v>
      </c>
      <c r="D301" s="158" t="s">
        <v>361</v>
      </c>
      <c r="E301" s="159" t="s">
        <v>266</v>
      </c>
      <c r="F301" s="160">
        <v>0.25</v>
      </c>
      <c r="G301" s="160">
        <v>20.8</v>
      </c>
      <c r="H301" s="160">
        <v>6.5</v>
      </c>
      <c r="I301" s="160">
        <v>90.8</v>
      </c>
      <c r="J301" s="157">
        <v>7.84</v>
      </c>
      <c r="K301" s="161">
        <v>21.41</v>
      </c>
      <c r="L301" s="161">
        <v>7.13</v>
      </c>
      <c r="M301" s="161">
        <v>1.44</v>
      </c>
      <c r="N301" s="160">
        <v>0.87290000000000001</v>
      </c>
      <c r="O301" s="161">
        <v>23.337</v>
      </c>
      <c r="P301" s="161">
        <v>45.781999999999996</v>
      </c>
      <c r="Q301" s="161">
        <v>0.19700000000000001</v>
      </c>
      <c r="R301" s="161">
        <v>108.318</v>
      </c>
      <c r="S301" s="161">
        <v>0.995</v>
      </c>
      <c r="T301" s="161">
        <v>55.566000000000003</v>
      </c>
      <c r="U301" s="161">
        <v>52.752000000000002</v>
      </c>
      <c r="V301" s="161">
        <v>94.31</v>
      </c>
    </row>
    <row r="302" spans="1:22" ht="16" x14ac:dyDescent="0.2">
      <c r="A302" s="155">
        <v>5482</v>
      </c>
      <c r="B302" s="156">
        <v>8</v>
      </c>
      <c r="C302" s="157" t="s">
        <v>258</v>
      </c>
      <c r="D302" s="158" t="s">
        <v>361</v>
      </c>
      <c r="E302" s="159" t="s">
        <v>265</v>
      </c>
      <c r="F302" s="160">
        <v>1</v>
      </c>
      <c r="G302" s="160">
        <v>22.5</v>
      </c>
      <c r="H302" s="160">
        <v>29.7</v>
      </c>
      <c r="I302" s="160">
        <v>71.400000000000006</v>
      </c>
      <c r="J302" s="157">
        <v>5.19</v>
      </c>
    </row>
    <row r="303" spans="1:22" ht="16" x14ac:dyDescent="0.2">
      <c r="A303" s="155">
        <v>5483</v>
      </c>
      <c r="B303" s="156">
        <v>8</v>
      </c>
      <c r="C303" s="157" t="s">
        <v>261</v>
      </c>
      <c r="D303" s="158" t="s">
        <v>361</v>
      </c>
      <c r="E303" s="159" t="s">
        <v>265</v>
      </c>
      <c r="F303" s="160">
        <v>0.25</v>
      </c>
      <c r="G303" s="160">
        <v>22.6</v>
      </c>
      <c r="H303" s="160">
        <v>29.4</v>
      </c>
      <c r="I303" s="160">
        <v>76.5</v>
      </c>
      <c r="J303" s="157">
        <v>5.59</v>
      </c>
      <c r="K303" s="161">
        <v>5.63</v>
      </c>
      <c r="L303" s="161">
        <v>2.2000000000000002</v>
      </c>
      <c r="M303" s="161">
        <v>1.47</v>
      </c>
      <c r="N303" s="160">
        <v>0.92879999999999996</v>
      </c>
      <c r="O303" s="161">
        <v>0.216</v>
      </c>
      <c r="P303" s="161">
        <v>10.183</v>
      </c>
      <c r="Q303" s="161">
        <v>0.26800000000000002</v>
      </c>
      <c r="R303" s="161">
        <v>38.658999999999999</v>
      </c>
      <c r="S303" s="161">
        <v>5.431</v>
      </c>
      <c r="T303" s="161">
        <v>22.65</v>
      </c>
      <c r="U303" s="161">
        <v>16.009</v>
      </c>
      <c r="V303" s="161">
        <v>44.8</v>
      </c>
    </row>
    <row r="304" spans="1:22" ht="16" x14ac:dyDescent="0.2">
      <c r="A304" s="155">
        <v>5484</v>
      </c>
      <c r="B304" s="156">
        <v>3</v>
      </c>
      <c r="C304" s="157" t="s">
        <v>258</v>
      </c>
      <c r="D304" s="158" t="s">
        <v>362</v>
      </c>
      <c r="E304" s="159" t="s">
        <v>272</v>
      </c>
      <c r="F304" s="160">
        <v>0.75</v>
      </c>
      <c r="G304" s="160">
        <v>26</v>
      </c>
      <c r="H304" s="160">
        <v>27.5</v>
      </c>
      <c r="I304" s="160">
        <v>35</v>
      </c>
      <c r="J304" s="157">
        <v>2.4</v>
      </c>
    </row>
    <row r="305" spans="1:22" ht="16" x14ac:dyDescent="0.2">
      <c r="A305" s="155">
        <v>5485</v>
      </c>
      <c r="B305" s="156">
        <v>3</v>
      </c>
      <c r="C305" s="157" t="s">
        <v>261</v>
      </c>
      <c r="D305" s="158" t="s">
        <v>362</v>
      </c>
      <c r="E305" s="159" t="s">
        <v>272</v>
      </c>
      <c r="F305" s="160">
        <v>0.25</v>
      </c>
      <c r="G305" s="160">
        <v>26.1</v>
      </c>
      <c r="H305" s="160">
        <v>26.6</v>
      </c>
      <c r="I305" s="160">
        <v>53.4</v>
      </c>
      <c r="J305" s="157">
        <v>3.88</v>
      </c>
      <c r="K305" s="161">
        <v>8.59</v>
      </c>
      <c r="L305" s="161">
        <v>2.1</v>
      </c>
      <c r="M305" s="161">
        <v>1.42</v>
      </c>
      <c r="N305" s="160">
        <v>0.60619999999999996</v>
      </c>
      <c r="P305" s="161">
        <v>17.361999999999998</v>
      </c>
      <c r="Q305" s="161">
        <v>1.2270000000000001</v>
      </c>
      <c r="R305" s="161">
        <v>52.72</v>
      </c>
      <c r="S305" s="161">
        <v>1.756</v>
      </c>
      <c r="T305" s="161">
        <v>25.6</v>
      </c>
      <c r="U305" s="161">
        <v>27.12</v>
      </c>
      <c r="V305" s="161">
        <v>96.85</v>
      </c>
    </row>
    <row r="306" spans="1:22" ht="16" x14ac:dyDescent="0.2">
      <c r="A306" s="155">
        <v>5486</v>
      </c>
      <c r="B306" s="156">
        <v>4</v>
      </c>
      <c r="C306" s="157" t="s">
        <v>258</v>
      </c>
      <c r="D306" s="158" t="s">
        <v>362</v>
      </c>
      <c r="E306" s="159" t="s">
        <v>334</v>
      </c>
      <c r="F306" s="160">
        <v>0.75</v>
      </c>
      <c r="G306" s="160">
        <v>26.7</v>
      </c>
      <c r="H306" s="160">
        <v>26</v>
      </c>
      <c r="I306" s="160">
        <v>50.4</v>
      </c>
      <c r="J306" s="157">
        <v>3.4</v>
      </c>
    </row>
    <row r="307" spans="1:22" ht="16" x14ac:dyDescent="0.2">
      <c r="A307" s="155">
        <v>5487</v>
      </c>
      <c r="B307" s="156">
        <v>4</v>
      </c>
      <c r="C307" s="157" t="s">
        <v>261</v>
      </c>
      <c r="D307" s="158" t="s">
        <v>362</v>
      </c>
      <c r="E307" s="159" t="s">
        <v>334</v>
      </c>
      <c r="F307" s="160">
        <v>0.25</v>
      </c>
      <c r="G307" s="160">
        <v>25.6</v>
      </c>
      <c r="H307" s="160">
        <v>24.4</v>
      </c>
      <c r="I307" s="160">
        <v>64.3</v>
      </c>
      <c r="J307" s="157">
        <v>4.54</v>
      </c>
      <c r="K307" s="161">
        <v>2.46</v>
      </c>
      <c r="L307" s="161">
        <v>1.03</v>
      </c>
      <c r="M307" s="161">
        <v>1.26</v>
      </c>
      <c r="N307" s="160">
        <v>1.8318000000000001</v>
      </c>
      <c r="O307" s="161">
        <v>0.25600000000000001</v>
      </c>
      <c r="P307" s="161">
        <v>19.686</v>
      </c>
      <c r="Q307" s="161">
        <v>0.26700000000000002</v>
      </c>
      <c r="R307" s="161">
        <v>44.975999999999999</v>
      </c>
      <c r="S307" s="161">
        <v>0.69499999999999995</v>
      </c>
      <c r="T307" s="161">
        <v>29.49</v>
      </c>
      <c r="U307" s="161">
        <v>15.486000000000001</v>
      </c>
      <c r="V307" s="161">
        <v>56.19</v>
      </c>
    </row>
    <row r="308" spans="1:22" ht="16" x14ac:dyDescent="0.2">
      <c r="A308" s="155">
        <v>5488</v>
      </c>
      <c r="B308" s="156">
        <v>5</v>
      </c>
      <c r="C308" s="157" t="s">
        <v>258</v>
      </c>
      <c r="D308" s="158" t="s">
        <v>362</v>
      </c>
      <c r="E308" s="159" t="s">
        <v>262</v>
      </c>
      <c r="F308" s="160">
        <v>0.75</v>
      </c>
      <c r="G308" s="160">
        <v>23.3</v>
      </c>
      <c r="H308" s="160">
        <v>3.9</v>
      </c>
      <c r="I308" s="160">
        <v>64</v>
      </c>
      <c r="J308" s="157">
        <v>5.2</v>
      </c>
    </row>
    <row r="309" spans="1:22" ht="16" x14ac:dyDescent="0.2">
      <c r="A309" s="155">
        <v>5489</v>
      </c>
      <c r="B309" s="156">
        <v>5</v>
      </c>
      <c r="C309" s="157" t="s">
        <v>261</v>
      </c>
      <c r="D309" s="158" t="s">
        <v>362</v>
      </c>
      <c r="E309" s="159" t="s">
        <v>262</v>
      </c>
      <c r="F309" s="160">
        <v>0.25</v>
      </c>
      <c r="G309" s="160">
        <v>20.5</v>
      </c>
      <c r="H309" s="160">
        <v>0.6</v>
      </c>
      <c r="I309" s="160">
        <v>76.7</v>
      </c>
      <c r="J309" s="157">
        <v>6.92</v>
      </c>
      <c r="K309" s="161">
        <v>7.77</v>
      </c>
      <c r="L309" s="161">
        <v>3.7</v>
      </c>
      <c r="M309" s="161">
        <v>2.23</v>
      </c>
      <c r="N309" s="160">
        <v>2.0024999999999999</v>
      </c>
      <c r="O309" s="161">
        <v>11.042999999999999</v>
      </c>
      <c r="P309" s="161">
        <v>185.22399999999999</v>
      </c>
      <c r="Q309" s="161">
        <v>0.52900000000000003</v>
      </c>
      <c r="R309" s="161">
        <v>40.448999999999998</v>
      </c>
      <c r="S309" s="161">
        <v>0.57599999999999996</v>
      </c>
      <c r="T309" s="161">
        <v>29.599</v>
      </c>
      <c r="U309" s="161">
        <v>20.85</v>
      </c>
      <c r="V309" s="161">
        <v>108.33</v>
      </c>
    </row>
    <row r="310" spans="1:22" ht="16" x14ac:dyDescent="0.2">
      <c r="A310" s="155">
        <v>5496</v>
      </c>
      <c r="B310" s="156">
        <v>1</v>
      </c>
      <c r="C310" s="157" t="s">
        <v>258</v>
      </c>
      <c r="D310" s="158" t="s">
        <v>363</v>
      </c>
      <c r="E310" s="159" t="s">
        <v>274</v>
      </c>
      <c r="F310" s="160">
        <v>1.75</v>
      </c>
      <c r="G310" s="160">
        <v>22.2</v>
      </c>
      <c r="H310" s="160">
        <v>31.2</v>
      </c>
      <c r="I310" s="160">
        <v>52</v>
      </c>
      <c r="J310" s="157">
        <v>3.41</v>
      </c>
    </row>
    <row r="311" spans="1:22" ht="16" x14ac:dyDescent="0.2">
      <c r="A311" s="155">
        <v>5497</v>
      </c>
      <c r="B311" s="156">
        <v>1</v>
      </c>
      <c r="C311" s="157" t="s">
        <v>261</v>
      </c>
      <c r="D311" s="158" t="s">
        <v>363</v>
      </c>
      <c r="E311" s="159" t="s">
        <v>274</v>
      </c>
      <c r="F311" s="160">
        <v>0.25</v>
      </c>
      <c r="G311" s="160">
        <v>22.1</v>
      </c>
      <c r="H311" s="160">
        <v>24.8</v>
      </c>
      <c r="I311" s="160">
        <v>52.2</v>
      </c>
      <c r="J311" s="157">
        <v>3.9</v>
      </c>
      <c r="K311" s="161">
        <v>3.29</v>
      </c>
      <c r="L311" s="161">
        <v>1.92</v>
      </c>
      <c r="M311" s="161">
        <v>1.31</v>
      </c>
      <c r="N311" s="160">
        <v>4.3872999999999998</v>
      </c>
      <c r="O311" s="161">
        <v>5.7590000000000003</v>
      </c>
      <c r="P311" s="161">
        <v>30.082999999999998</v>
      </c>
      <c r="Q311" s="161">
        <v>0.38500000000000001</v>
      </c>
      <c r="R311" s="161">
        <v>36.423999999999999</v>
      </c>
      <c r="S311" s="161">
        <v>0.70099999999999996</v>
      </c>
      <c r="T311" s="161">
        <v>27.224</v>
      </c>
      <c r="U311" s="161">
        <v>9.1999999999999993</v>
      </c>
      <c r="V311" s="161">
        <v>65.069999999999993</v>
      </c>
    </row>
    <row r="312" spans="1:22" ht="16" x14ac:dyDescent="0.2">
      <c r="A312" s="155">
        <v>5502</v>
      </c>
      <c r="B312" s="156">
        <v>2</v>
      </c>
      <c r="C312" s="157" t="s">
        <v>258</v>
      </c>
      <c r="D312" s="158" t="s">
        <v>363</v>
      </c>
      <c r="E312" s="159" t="s">
        <v>364</v>
      </c>
      <c r="F312" s="160">
        <v>3</v>
      </c>
      <c r="G312" s="160">
        <v>23.3</v>
      </c>
      <c r="H312" s="160">
        <v>30.4</v>
      </c>
      <c r="I312" s="160">
        <v>21</v>
      </c>
      <c r="J312" s="157">
        <v>1.51</v>
      </c>
    </row>
    <row r="313" spans="1:22" ht="16" x14ac:dyDescent="0.2">
      <c r="A313" s="155">
        <v>5503</v>
      </c>
      <c r="B313" s="156">
        <v>2</v>
      </c>
      <c r="C313" s="157" t="s">
        <v>261</v>
      </c>
      <c r="D313" s="158" t="s">
        <v>363</v>
      </c>
      <c r="E313" s="159" t="s">
        <v>364</v>
      </c>
      <c r="F313" s="160">
        <v>0.25</v>
      </c>
      <c r="G313" s="160">
        <v>23.1</v>
      </c>
      <c r="H313" s="160">
        <v>28.8</v>
      </c>
      <c r="I313" s="160">
        <v>41.3</v>
      </c>
      <c r="J313" s="157">
        <v>3.13</v>
      </c>
      <c r="K313" s="161">
        <v>7.92</v>
      </c>
      <c r="L313" s="161">
        <v>3.07</v>
      </c>
      <c r="M313" s="161">
        <v>1.51</v>
      </c>
      <c r="N313" s="160">
        <v>2.9392999999999998</v>
      </c>
      <c r="O313" s="161">
        <v>0.23400000000000001</v>
      </c>
      <c r="P313" s="161">
        <v>16.529</v>
      </c>
      <c r="Q313" s="161">
        <v>1.165</v>
      </c>
      <c r="R313" s="161">
        <v>22.196000000000002</v>
      </c>
      <c r="S313" s="161">
        <v>1.6859999999999999</v>
      </c>
      <c r="T313" s="161">
        <v>20.963000000000001</v>
      </c>
      <c r="U313" s="161">
        <v>1.2330000000000001</v>
      </c>
      <c r="V313" s="161">
        <v>87.52</v>
      </c>
    </row>
    <row r="314" spans="1:22" ht="16" x14ac:dyDescent="0.2">
      <c r="A314" s="155">
        <v>5490</v>
      </c>
      <c r="B314" s="156">
        <v>6</v>
      </c>
      <c r="C314" s="157" t="s">
        <v>258</v>
      </c>
      <c r="D314" s="158" t="s">
        <v>363</v>
      </c>
      <c r="E314" s="159" t="s">
        <v>365</v>
      </c>
      <c r="F314" s="160">
        <v>2</v>
      </c>
      <c r="G314" s="160">
        <v>21.8</v>
      </c>
      <c r="H314" s="160">
        <v>30.1</v>
      </c>
      <c r="I314" s="160">
        <v>73</v>
      </c>
      <c r="J314" s="157">
        <v>5.36</v>
      </c>
    </row>
    <row r="315" spans="1:22" ht="16" x14ac:dyDescent="0.2">
      <c r="A315" s="155">
        <v>5491</v>
      </c>
      <c r="B315" s="156">
        <v>6</v>
      </c>
      <c r="C315" s="157" t="s">
        <v>261</v>
      </c>
      <c r="D315" s="158" t="s">
        <v>363</v>
      </c>
      <c r="E315" s="159" t="s">
        <v>365</v>
      </c>
      <c r="F315" s="160">
        <v>0.25</v>
      </c>
      <c r="G315" s="160">
        <v>21.8</v>
      </c>
      <c r="H315" s="160">
        <v>30.2</v>
      </c>
      <c r="I315" s="160">
        <v>77</v>
      </c>
      <c r="J315" s="157">
        <v>5.67</v>
      </c>
      <c r="K315" s="161">
        <v>2.72</v>
      </c>
      <c r="L315" s="161">
        <v>1.53</v>
      </c>
      <c r="M315" s="161">
        <v>0.78</v>
      </c>
      <c r="N315" s="160">
        <v>1.0782</v>
      </c>
      <c r="O315" s="161">
        <v>0.315</v>
      </c>
      <c r="P315" s="161">
        <v>3.4820000000000002</v>
      </c>
      <c r="Q315" s="161">
        <v>0.29599999999999999</v>
      </c>
      <c r="R315" s="161">
        <v>22.308</v>
      </c>
      <c r="S315" s="161">
        <v>0.55800000000000005</v>
      </c>
      <c r="T315" s="161">
        <v>13.544</v>
      </c>
      <c r="U315" s="161">
        <v>8.7639999999999993</v>
      </c>
      <c r="V315" s="161">
        <v>42.82</v>
      </c>
    </row>
    <row r="316" spans="1:22" ht="16" x14ac:dyDescent="0.2">
      <c r="A316" s="155">
        <v>5492</v>
      </c>
      <c r="B316" s="156">
        <v>7</v>
      </c>
      <c r="C316" s="157" t="s">
        <v>258</v>
      </c>
      <c r="D316" s="158" t="s">
        <v>363</v>
      </c>
      <c r="E316" s="159" t="s">
        <v>283</v>
      </c>
      <c r="F316" s="160">
        <v>1</v>
      </c>
      <c r="G316" s="160">
        <v>23.5</v>
      </c>
      <c r="H316" s="160">
        <v>26.9</v>
      </c>
      <c r="I316" s="160">
        <v>3</v>
      </c>
      <c r="J316" s="157">
        <v>0.24</v>
      </c>
    </row>
    <row r="317" spans="1:22" ht="16" x14ac:dyDescent="0.2">
      <c r="A317" s="155">
        <v>5493</v>
      </c>
      <c r="B317" s="156">
        <v>7</v>
      </c>
      <c r="C317" s="157" t="s">
        <v>261</v>
      </c>
      <c r="D317" s="158" t="s">
        <v>363</v>
      </c>
      <c r="E317" s="159" t="s">
        <v>283</v>
      </c>
      <c r="F317" s="160">
        <v>0.25</v>
      </c>
      <c r="G317" s="160">
        <v>22.9</v>
      </c>
      <c r="H317" s="160">
        <v>20.7</v>
      </c>
      <c r="I317" s="160">
        <v>9</v>
      </c>
      <c r="J317" s="157">
        <v>0.68</v>
      </c>
      <c r="K317" s="161">
        <v>8.6300000000000008</v>
      </c>
      <c r="L317" s="161">
        <v>1.92</v>
      </c>
      <c r="M317" s="161">
        <v>2.04</v>
      </c>
      <c r="N317" s="160">
        <v>6.5496999999999996</v>
      </c>
      <c r="O317" s="161">
        <v>28.448</v>
      </c>
      <c r="P317" s="161">
        <v>67.516000000000005</v>
      </c>
      <c r="Q317" s="161">
        <v>0.81599999999999995</v>
      </c>
      <c r="R317" s="161">
        <v>76.096999999999994</v>
      </c>
      <c r="S317" s="161">
        <v>1.135</v>
      </c>
      <c r="T317" s="161">
        <v>51.003</v>
      </c>
      <c r="U317" s="161">
        <v>25.094000000000001</v>
      </c>
      <c r="V317" s="161">
        <v>74.75</v>
      </c>
    </row>
    <row r="318" spans="1:22" ht="16" x14ac:dyDescent="0.2">
      <c r="A318" s="155">
        <v>5494</v>
      </c>
      <c r="B318" s="156">
        <v>8</v>
      </c>
      <c r="C318" s="157" t="s">
        <v>258</v>
      </c>
      <c r="D318" s="158" t="s">
        <v>363</v>
      </c>
      <c r="E318" s="159" t="s">
        <v>366</v>
      </c>
      <c r="F318" s="160">
        <v>1.1000000000000001</v>
      </c>
      <c r="G318" s="160">
        <v>22.3</v>
      </c>
      <c r="H318" s="160">
        <v>29.6</v>
      </c>
      <c r="I318" s="160">
        <v>44</v>
      </c>
      <c r="J318" s="157">
        <v>3.21</v>
      </c>
    </row>
    <row r="319" spans="1:22" ht="16" x14ac:dyDescent="0.2">
      <c r="A319" s="155">
        <v>5495</v>
      </c>
      <c r="B319" s="156">
        <v>8</v>
      </c>
      <c r="C319" s="157" t="s">
        <v>261</v>
      </c>
      <c r="D319" s="158" t="s">
        <v>363</v>
      </c>
      <c r="E319" s="159" t="s">
        <v>366</v>
      </c>
      <c r="F319" s="160">
        <v>0.25</v>
      </c>
      <c r="G319" s="160">
        <v>22</v>
      </c>
      <c r="H319" s="160">
        <v>28.4</v>
      </c>
      <c r="I319" s="160">
        <v>49</v>
      </c>
      <c r="J319" s="157">
        <v>3.6</v>
      </c>
      <c r="K319" s="161">
        <v>13.53</v>
      </c>
      <c r="L319" s="161">
        <v>4.0199999999999996</v>
      </c>
      <c r="M319" s="161">
        <v>2.2400000000000002</v>
      </c>
      <c r="N319" s="160">
        <v>0.17649999999999999</v>
      </c>
      <c r="O319" s="161">
        <v>0.32800000000000001</v>
      </c>
      <c r="P319" s="161">
        <v>4.8879999999999999</v>
      </c>
      <c r="Q319" s="161">
        <v>6.0999999999999999E-2</v>
      </c>
      <c r="R319" s="161">
        <v>24.166</v>
      </c>
      <c r="S319" s="161">
        <v>0.307</v>
      </c>
      <c r="T319" s="161">
        <v>15.727</v>
      </c>
      <c r="U319" s="161">
        <v>8.4390000000000001</v>
      </c>
      <c r="V319" s="161">
        <v>79.16</v>
      </c>
    </row>
    <row r="320" spans="1:22" ht="16" x14ac:dyDescent="0.2">
      <c r="A320" s="155">
        <v>5500</v>
      </c>
      <c r="B320" s="156">
        <v>9</v>
      </c>
      <c r="C320" s="157" t="s">
        <v>258</v>
      </c>
      <c r="D320" s="158" t="s">
        <v>363</v>
      </c>
      <c r="E320" s="159" t="s">
        <v>287</v>
      </c>
      <c r="F320" s="160">
        <v>2.25</v>
      </c>
      <c r="G320" s="160">
        <v>22.1</v>
      </c>
      <c r="H320" s="160">
        <v>30.9</v>
      </c>
      <c r="I320" s="160">
        <v>74.099999999999994</v>
      </c>
      <c r="J320" s="157">
        <v>5.39</v>
      </c>
    </row>
    <row r="321" spans="1:22" ht="16" x14ac:dyDescent="0.2">
      <c r="A321" s="155">
        <v>5501</v>
      </c>
      <c r="B321" s="156">
        <v>9</v>
      </c>
      <c r="C321" s="157" t="s">
        <v>261</v>
      </c>
      <c r="D321" s="158" t="s">
        <v>363</v>
      </c>
      <c r="E321" s="159" t="s">
        <v>287</v>
      </c>
      <c r="F321" s="160">
        <v>0.25</v>
      </c>
      <c r="G321" s="160">
        <v>21.8</v>
      </c>
      <c r="H321" s="160">
        <v>29.4</v>
      </c>
      <c r="I321" s="160">
        <v>86.1</v>
      </c>
      <c r="J321" s="157">
        <v>6.3</v>
      </c>
      <c r="K321" s="161">
        <v>2.95</v>
      </c>
      <c r="L321" s="161">
        <v>1.69</v>
      </c>
      <c r="M321" s="161">
        <v>0.9</v>
      </c>
      <c r="N321" s="160">
        <v>0.51049999999999995</v>
      </c>
      <c r="O321" s="161">
        <v>6.9000000000000006E-2</v>
      </c>
      <c r="P321" s="161">
        <v>10.304</v>
      </c>
      <c r="Q321" s="161">
        <v>0.50800000000000001</v>
      </c>
      <c r="S321" s="161">
        <v>0.8</v>
      </c>
      <c r="T321" s="161">
        <v>14.3</v>
      </c>
    </row>
    <row r="322" spans="1:22" ht="16" x14ac:dyDescent="0.2">
      <c r="A322" s="155">
        <v>5498</v>
      </c>
      <c r="B322" s="156">
        <v>10</v>
      </c>
      <c r="C322" s="157" t="s">
        <v>258</v>
      </c>
      <c r="D322" s="158" t="s">
        <v>363</v>
      </c>
      <c r="E322" s="159" t="s">
        <v>367</v>
      </c>
      <c r="F322" s="160">
        <v>2</v>
      </c>
      <c r="G322" s="160">
        <v>22.8</v>
      </c>
      <c r="H322" s="160">
        <v>30.7</v>
      </c>
      <c r="I322" s="160">
        <v>49.6</v>
      </c>
      <c r="J322" s="157">
        <v>3.53</v>
      </c>
    </row>
    <row r="323" spans="1:22" ht="16" x14ac:dyDescent="0.2">
      <c r="A323" s="155">
        <v>5499</v>
      </c>
      <c r="B323" s="156">
        <v>10</v>
      </c>
      <c r="C323" s="157" t="s">
        <v>261</v>
      </c>
      <c r="D323" s="158" t="s">
        <v>363</v>
      </c>
      <c r="E323" s="159" t="s">
        <v>367</v>
      </c>
      <c r="F323" s="160">
        <v>0.25</v>
      </c>
      <c r="G323" s="160">
        <v>22.5</v>
      </c>
      <c r="H323" s="160">
        <v>27.2</v>
      </c>
      <c r="I323" s="160">
        <v>66.8</v>
      </c>
      <c r="J323" s="157">
        <v>4.91</v>
      </c>
      <c r="K323" s="161">
        <v>7.05</v>
      </c>
      <c r="L323" s="161">
        <v>3.05</v>
      </c>
      <c r="M323" s="161">
        <v>1.46</v>
      </c>
      <c r="N323" s="160">
        <v>0.2626</v>
      </c>
      <c r="O323" s="161">
        <v>0.41</v>
      </c>
      <c r="P323" s="161">
        <v>26.337</v>
      </c>
      <c r="Q323" s="161">
        <v>0.80100000000000005</v>
      </c>
      <c r="R323" s="161">
        <v>36.186999999999998</v>
      </c>
      <c r="S323" s="161">
        <v>1.321</v>
      </c>
      <c r="T323" s="161">
        <v>16.088000000000001</v>
      </c>
      <c r="U323" s="161">
        <v>20.099</v>
      </c>
      <c r="V323" s="161">
        <v>66.75</v>
      </c>
    </row>
    <row r="324" spans="1:22" ht="16" x14ac:dyDescent="0.2">
      <c r="A324" s="155">
        <v>5516</v>
      </c>
      <c r="B324" s="156">
        <v>1</v>
      </c>
      <c r="C324" s="157" t="s">
        <v>258</v>
      </c>
      <c r="D324" s="158" t="s">
        <v>368</v>
      </c>
      <c r="E324" s="159" t="s">
        <v>369</v>
      </c>
      <c r="F324" s="160">
        <v>1.75</v>
      </c>
      <c r="G324" s="160">
        <v>22</v>
      </c>
      <c r="H324" s="160">
        <v>30.6</v>
      </c>
      <c r="I324" s="160">
        <v>75.2</v>
      </c>
      <c r="J324" s="157">
        <v>5.59</v>
      </c>
    </row>
    <row r="325" spans="1:22" ht="16" x14ac:dyDescent="0.2">
      <c r="A325" s="155">
        <v>5517</v>
      </c>
      <c r="B325" s="156">
        <v>1</v>
      </c>
      <c r="C325" s="157" t="s">
        <v>261</v>
      </c>
      <c r="D325" s="158" t="s">
        <v>368</v>
      </c>
      <c r="E325" s="159" t="s">
        <v>369</v>
      </c>
      <c r="F325" s="160">
        <v>0.25</v>
      </c>
      <c r="G325" s="160">
        <v>22.2</v>
      </c>
      <c r="H325" s="160">
        <v>28.7</v>
      </c>
      <c r="I325" s="160">
        <v>69.099999999999994</v>
      </c>
      <c r="J325" s="157">
        <v>5.25</v>
      </c>
      <c r="K325" s="161">
        <v>3.33</v>
      </c>
      <c r="L325" s="161">
        <v>1.54</v>
      </c>
      <c r="M325" s="161">
        <v>1.3</v>
      </c>
      <c r="N325" s="160">
        <v>1.9437</v>
      </c>
      <c r="O325" s="161">
        <v>0.79400000000000004</v>
      </c>
      <c r="P325" s="161">
        <v>33.923000000000002</v>
      </c>
      <c r="Q325" s="161">
        <v>0.13300000000000001</v>
      </c>
      <c r="R325" s="161">
        <v>29.795000000000002</v>
      </c>
      <c r="S325" s="161">
        <v>0.85299999999999998</v>
      </c>
      <c r="T325" s="161">
        <v>29.795000000000002</v>
      </c>
      <c r="U325" s="161">
        <v>0</v>
      </c>
      <c r="V325" s="161">
        <v>0</v>
      </c>
    </row>
    <row r="326" spans="1:22" ht="16" x14ac:dyDescent="0.2">
      <c r="A326" s="155">
        <v>5518</v>
      </c>
      <c r="B326" s="156">
        <v>2</v>
      </c>
      <c r="C326" s="157" t="s">
        <v>258</v>
      </c>
      <c r="D326" s="158" t="s">
        <v>368</v>
      </c>
      <c r="E326" s="159" t="s">
        <v>370</v>
      </c>
      <c r="F326" s="160">
        <v>2.25</v>
      </c>
      <c r="G326" s="160">
        <v>22</v>
      </c>
      <c r="H326" s="160">
        <v>30.1</v>
      </c>
      <c r="I326" s="160">
        <v>64.3</v>
      </c>
      <c r="J326" s="157">
        <v>4.71</v>
      </c>
    </row>
    <row r="327" spans="1:22" ht="16" x14ac:dyDescent="0.2">
      <c r="A327" s="155">
        <v>5519</v>
      </c>
      <c r="B327" s="156">
        <v>2</v>
      </c>
      <c r="C327" s="157" t="s">
        <v>261</v>
      </c>
      <c r="D327" s="158" t="s">
        <v>368</v>
      </c>
      <c r="E327" s="159" t="s">
        <v>370</v>
      </c>
      <c r="F327" s="160">
        <v>0.25</v>
      </c>
      <c r="G327" s="160">
        <v>21.9</v>
      </c>
      <c r="H327" s="160">
        <v>27.4</v>
      </c>
      <c r="I327" s="160">
        <v>92.1</v>
      </c>
      <c r="J327" s="157">
        <v>7.12</v>
      </c>
      <c r="K327" s="161">
        <v>4.54</v>
      </c>
      <c r="L327" s="161">
        <v>2.59</v>
      </c>
      <c r="M327" s="161">
        <v>1.57</v>
      </c>
      <c r="N327" s="160">
        <v>0.4395</v>
      </c>
      <c r="O327" s="161">
        <v>0.05</v>
      </c>
      <c r="P327" s="161">
        <v>28.943999999999999</v>
      </c>
      <c r="Q327" s="161">
        <v>0</v>
      </c>
      <c r="R327" s="161">
        <v>39.146999999999998</v>
      </c>
      <c r="S327" s="161">
        <v>0.63100000000000001</v>
      </c>
      <c r="T327" s="161">
        <v>18.498000000000001</v>
      </c>
      <c r="U327" s="161">
        <v>20.649000000000001</v>
      </c>
      <c r="V327" s="161">
        <v>155.53</v>
      </c>
    </row>
    <row r="328" spans="1:22" ht="16" x14ac:dyDescent="0.2">
      <c r="A328" s="155">
        <v>5520</v>
      </c>
      <c r="B328" s="156">
        <v>9</v>
      </c>
      <c r="C328" s="157" t="s">
        <v>258</v>
      </c>
      <c r="D328" s="158" t="s">
        <v>368</v>
      </c>
      <c r="E328" s="159" t="s">
        <v>371</v>
      </c>
      <c r="F328" s="160">
        <v>2.25</v>
      </c>
      <c r="G328" s="160">
        <v>21.9</v>
      </c>
      <c r="H328" s="160">
        <v>31.3</v>
      </c>
      <c r="I328" s="160">
        <v>82</v>
      </c>
      <c r="J328" s="157">
        <v>6</v>
      </c>
    </row>
    <row r="329" spans="1:22" ht="16" x14ac:dyDescent="0.2">
      <c r="A329" s="155">
        <v>5521</v>
      </c>
      <c r="B329" s="156">
        <v>9</v>
      </c>
      <c r="C329" s="157" t="s">
        <v>261</v>
      </c>
      <c r="D329" s="158" t="s">
        <v>368</v>
      </c>
      <c r="E329" s="159" t="s">
        <v>371</v>
      </c>
      <c r="F329" s="160">
        <v>0.25</v>
      </c>
      <c r="G329" s="160">
        <v>21.9</v>
      </c>
      <c r="H329" s="160">
        <v>30.6</v>
      </c>
      <c r="I329" s="160">
        <v>86.6</v>
      </c>
      <c r="J329" s="157">
        <v>6.34</v>
      </c>
      <c r="K329" s="161">
        <v>2.44</v>
      </c>
      <c r="L329" s="161">
        <v>1.5</v>
      </c>
      <c r="M329" s="161">
        <v>1.22</v>
      </c>
      <c r="N329" s="160">
        <v>1.0597000000000001</v>
      </c>
      <c r="O329" s="161">
        <v>0.05</v>
      </c>
      <c r="P329" s="161">
        <v>6.1349999999999998</v>
      </c>
      <c r="Q329" s="161">
        <v>0.182</v>
      </c>
      <c r="R329" s="161">
        <v>47.654000000000003</v>
      </c>
      <c r="S329" s="161">
        <v>0.58799999999999997</v>
      </c>
      <c r="T329" s="161">
        <v>21.533999999999999</v>
      </c>
      <c r="U329" s="161">
        <v>26.12</v>
      </c>
      <c r="V329" s="161">
        <v>117.16</v>
      </c>
    </row>
    <row r="330" spans="1:22" ht="16" x14ac:dyDescent="0.2">
      <c r="A330" s="155">
        <v>5522</v>
      </c>
      <c r="B330" s="156">
        <v>10</v>
      </c>
      <c r="C330" s="157" t="s">
        <v>258</v>
      </c>
      <c r="D330" s="158" t="s">
        <v>368</v>
      </c>
      <c r="E330" s="159" t="s">
        <v>279</v>
      </c>
      <c r="F330" s="160">
        <v>1.5</v>
      </c>
      <c r="G330" s="160">
        <v>21.9</v>
      </c>
      <c r="H330" s="160">
        <v>30.3</v>
      </c>
      <c r="I330" s="160">
        <v>83.7</v>
      </c>
      <c r="J330" s="157">
        <v>6.29</v>
      </c>
    </row>
    <row r="331" spans="1:22" ht="16" x14ac:dyDescent="0.2">
      <c r="A331" s="155">
        <v>5523</v>
      </c>
      <c r="B331" s="156">
        <v>10</v>
      </c>
      <c r="C331" s="157" t="s">
        <v>261</v>
      </c>
      <c r="D331" s="158" t="s">
        <v>368</v>
      </c>
      <c r="E331" s="159" t="s">
        <v>279</v>
      </c>
      <c r="F331" s="160">
        <v>0.25</v>
      </c>
      <c r="G331" s="160">
        <v>22</v>
      </c>
      <c r="H331" s="160">
        <v>28.2</v>
      </c>
      <c r="I331" s="160">
        <v>87.5</v>
      </c>
      <c r="J331" s="157">
        <v>6.59</v>
      </c>
      <c r="K331" s="161">
        <v>4.13</v>
      </c>
      <c r="L331" s="161">
        <v>2.41</v>
      </c>
      <c r="M331" s="161">
        <v>1.94</v>
      </c>
      <c r="N331" s="160">
        <v>0.66149999999999998</v>
      </c>
      <c r="O331" s="161">
        <v>0.112</v>
      </c>
      <c r="P331" s="161">
        <v>30.402999999999999</v>
      </c>
      <c r="Q331" s="161">
        <v>4.2999999999999997E-2</v>
      </c>
      <c r="R331" s="161">
        <v>27.562000000000001</v>
      </c>
      <c r="S331" s="161">
        <v>0.437</v>
      </c>
      <c r="T331" s="161">
        <v>15.701000000000001</v>
      </c>
      <c r="U331" s="161">
        <v>11.861000000000001</v>
      </c>
      <c r="V331" s="161">
        <v>148.80000000000001</v>
      </c>
    </row>
    <row r="332" spans="1:22" ht="16" x14ac:dyDescent="0.2">
      <c r="A332" s="155">
        <v>5510</v>
      </c>
      <c r="B332" s="156">
        <v>3</v>
      </c>
      <c r="C332" s="157" t="s">
        <v>258</v>
      </c>
      <c r="D332" s="158" t="s">
        <v>372</v>
      </c>
      <c r="E332" s="159" t="s">
        <v>272</v>
      </c>
      <c r="F332" s="160">
        <v>1.25</v>
      </c>
      <c r="G332" s="160">
        <v>24.5</v>
      </c>
      <c r="H332" s="160">
        <v>30.1</v>
      </c>
      <c r="I332" s="160">
        <v>33.4</v>
      </c>
      <c r="J332" s="157">
        <v>2.4</v>
      </c>
    </row>
    <row r="333" spans="1:22" ht="16" x14ac:dyDescent="0.2">
      <c r="A333" s="155">
        <v>5511</v>
      </c>
      <c r="B333" s="156">
        <v>3</v>
      </c>
      <c r="C333" s="157" t="s">
        <v>261</v>
      </c>
      <c r="D333" s="158" t="s">
        <v>372</v>
      </c>
      <c r="E333" s="159" t="s">
        <v>272</v>
      </c>
      <c r="F333" s="160">
        <v>0.25</v>
      </c>
      <c r="G333" s="160">
        <v>23.9</v>
      </c>
      <c r="H333" s="160">
        <v>28.3</v>
      </c>
      <c r="I333" s="160">
        <v>86.7</v>
      </c>
      <c r="J333" s="157">
        <v>6.23</v>
      </c>
      <c r="K333" s="161">
        <v>4.0999999999999996</v>
      </c>
      <c r="L333" s="161">
        <v>2.17</v>
      </c>
      <c r="M333" s="161">
        <v>1.66</v>
      </c>
      <c r="N333" s="160">
        <v>2.3184999999999998</v>
      </c>
      <c r="O333" s="161">
        <v>0.214</v>
      </c>
      <c r="P333" s="161">
        <v>16.84</v>
      </c>
      <c r="Q333" s="161">
        <v>0.316</v>
      </c>
      <c r="R333" s="161">
        <v>21.08</v>
      </c>
      <c r="S333" s="161">
        <v>0.83299999999999996</v>
      </c>
      <c r="T333" s="161">
        <v>21.08</v>
      </c>
      <c r="U333" s="161">
        <v>0</v>
      </c>
      <c r="V333" s="161">
        <v>66.56</v>
      </c>
    </row>
    <row r="334" spans="1:22" ht="16" x14ac:dyDescent="0.2">
      <c r="A334" s="155">
        <v>5512</v>
      </c>
      <c r="B334" s="156">
        <v>4</v>
      </c>
      <c r="C334" s="157" t="s">
        <v>258</v>
      </c>
      <c r="D334" s="158" t="s">
        <v>372</v>
      </c>
      <c r="E334" s="159" t="s">
        <v>278</v>
      </c>
      <c r="F334" s="160">
        <v>1.25</v>
      </c>
      <c r="G334" s="160">
        <v>24.2</v>
      </c>
      <c r="H334" s="160">
        <v>28.8</v>
      </c>
      <c r="I334" s="160">
        <v>109.9</v>
      </c>
      <c r="J334" s="157">
        <v>7.64</v>
      </c>
    </row>
    <row r="335" spans="1:22" ht="16" x14ac:dyDescent="0.2">
      <c r="A335" s="155">
        <v>5513</v>
      </c>
      <c r="B335" s="156">
        <v>4</v>
      </c>
      <c r="C335" s="157" t="s">
        <v>261</v>
      </c>
      <c r="D335" s="158" t="s">
        <v>372</v>
      </c>
      <c r="E335" s="159" t="s">
        <v>278</v>
      </c>
      <c r="F335" s="160">
        <v>0.25</v>
      </c>
      <c r="G335" s="160">
        <v>24.3</v>
      </c>
      <c r="H335" s="160">
        <v>28.8</v>
      </c>
      <c r="I335" s="160">
        <v>122.6</v>
      </c>
      <c r="J335" s="157">
        <v>8.6999999999999993</v>
      </c>
      <c r="K335" s="161">
        <v>7.13</v>
      </c>
      <c r="L335" s="161">
        <v>3.87</v>
      </c>
      <c r="M335" s="161">
        <v>1.96</v>
      </c>
      <c r="N335" s="160">
        <v>0.21149999999999999</v>
      </c>
      <c r="O335" s="161">
        <v>0.05</v>
      </c>
      <c r="P335" s="161">
        <v>14.427</v>
      </c>
      <c r="Q335" s="161">
        <v>0.112</v>
      </c>
      <c r="R335" s="161">
        <v>40.973999999999997</v>
      </c>
      <c r="S335" s="161">
        <v>0.77700000000000002</v>
      </c>
      <c r="T335" s="161">
        <v>22.364000000000001</v>
      </c>
      <c r="U335" s="161">
        <v>18.61</v>
      </c>
      <c r="V335" s="161">
        <v>113.75</v>
      </c>
    </row>
    <row r="336" spans="1:22" ht="16" x14ac:dyDescent="0.2">
      <c r="A336" s="155">
        <v>5514</v>
      </c>
      <c r="B336" s="156">
        <v>5</v>
      </c>
      <c r="C336" s="157" t="s">
        <v>258</v>
      </c>
      <c r="D336" s="158" t="s">
        <v>372</v>
      </c>
      <c r="E336" s="159" t="s">
        <v>262</v>
      </c>
      <c r="F336" s="160">
        <v>0.75</v>
      </c>
      <c r="G336" s="160">
        <v>24.4</v>
      </c>
      <c r="H336" s="160">
        <v>18.3</v>
      </c>
      <c r="I336" s="160">
        <v>45.5</v>
      </c>
      <c r="J336" s="157">
        <v>3.58</v>
      </c>
    </row>
    <row r="337" spans="1:22" ht="16" x14ac:dyDescent="0.2">
      <c r="A337" s="155">
        <v>5515</v>
      </c>
      <c r="B337" s="156">
        <v>5</v>
      </c>
      <c r="C337" s="157" t="s">
        <v>261</v>
      </c>
      <c r="D337" s="158" t="s">
        <v>372</v>
      </c>
      <c r="E337" s="159" t="s">
        <v>262</v>
      </c>
      <c r="F337" s="160">
        <v>0.25</v>
      </c>
      <c r="G337" s="160">
        <v>20.5</v>
      </c>
      <c r="H337" s="160">
        <v>1.7</v>
      </c>
      <c r="I337" s="160">
        <v>83.1</v>
      </c>
      <c r="J337" s="157">
        <v>7.43</v>
      </c>
      <c r="K337" s="161">
        <v>3.05</v>
      </c>
      <c r="L337" s="161">
        <v>1.49</v>
      </c>
      <c r="M337" s="161">
        <v>1.53</v>
      </c>
      <c r="N337" s="160">
        <v>1.0676000000000001</v>
      </c>
      <c r="O337" s="161">
        <v>14.478999999999999</v>
      </c>
      <c r="P337" s="161">
        <v>136.911</v>
      </c>
      <c r="Q337" s="161">
        <v>7.2999999999999995E-2</v>
      </c>
      <c r="R337" s="161">
        <v>35.570999999999998</v>
      </c>
      <c r="S337" s="161">
        <v>0.33200000000000002</v>
      </c>
      <c r="T337" s="161">
        <v>22.8</v>
      </c>
      <c r="U337" s="161">
        <v>12.771000000000001</v>
      </c>
      <c r="V337" s="161">
        <v>46.72</v>
      </c>
    </row>
    <row r="338" spans="1:22" ht="16" x14ac:dyDescent="0.2">
      <c r="A338" s="155">
        <v>5504</v>
      </c>
      <c r="B338" s="156">
        <v>6</v>
      </c>
      <c r="C338" s="157" t="s">
        <v>258</v>
      </c>
      <c r="D338" s="158" t="s">
        <v>372</v>
      </c>
      <c r="E338" s="159" t="s">
        <v>265</v>
      </c>
      <c r="F338" s="160">
        <v>4</v>
      </c>
      <c r="G338" s="160">
        <v>23.8</v>
      </c>
      <c r="H338" s="160">
        <v>30.9</v>
      </c>
      <c r="I338" s="160">
        <v>119.2</v>
      </c>
      <c r="J338" s="157">
        <v>8.41</v>
      </c>
    </row>
    <row r="339" spans="1:22" ht="16" x14ac:dyDescent="0.2">
      <c r="A339" s="155">
        <v>5505</v>
      </c>
      <c r="B339" s="156">
        <v>6</v>
      </c>
      <c r="C339" s="157" t="s">
        <v>261</v>
      </c>
      <c r="D339" s="158" t="s">
        <v>372</v>
      </c>
      <c r="E339" s="159" t="s">
        <v>265</v>
      </c>
      <c r="F339" s="160">
        <v>2.5000000000000001E-2</v>
      </c>
      <c r="G339" s="160">
        <v>23.7</v>
      </c>
      <c r="H339" s="160">
        <v>30.9</v>
      </c>
      <c r="I339" s="160">
        <v>116.5</v>
      </c>
      <c r="J339" s="157">
        <v>8.2200000000000006</v>
      </c>
      <c r="K339" s="161">
        <v>2.87</v>
      </c>
      <c r="L339" s="161">
        <v>1.22</v>
      </c>
      <c r="M339" s="161">
        <v>1.19</v>
      </c>
      <c r="N339" s="160">
        <v>0.34470000000000001</v>
      </c>
      <c r="O339" s="161">
        <v>5.2999999999999999E-2</v>
      </c>
      <c r="P339" s="161">
        <v>4.55</v>
      </c>
      <c r="Q339" s="161">
        <v>0.21299999999999999</v>
      </c>
      <c r="R339" s="161">
        <v>13.834</v>
      </c>
      <c r="S339" s="161">
        <v>0.61799999999999999</v>
      </c>
      <c r="T339" s="161">
        <v>13.834</v>
      </c>
      <c r="U339" s="161">
        <v>0</v>
      </c>
      <c r="V339" s="161">
        <v>47.18</v>
      </c>
    </row>
    <row r="340" spans="1:22" ht="16" x14ac:dyDescent="0.2">
      <c r="A340" s="155">
        <v>5506</v>
      </c>
      <c r="B340" s="156">
        <v>7</v>
      </c>
      <c r="C340" s="157" t="s">
        <v>258</v>
      </c>
      <c r="D340" s="158" t="s">
        <v>372</v>
      </c>
      <c r="E340" s="159" t="s">
        <v>266</v>
      </c>
      <c r="F340" s="160">
        <v>1</v>
      </c>
      <c r="G340" s="160">
        <v>23.4</v>
      </c>
      <c r="H340" s="160">
        <v>26.9</v>
      </c>
      <c r="I340" s="160">
        <v>96.7</v>
      </c>
      <c r="J340" s="157">
        <v>6.99</v>
      </c>
    </row>
    <row r="341" spans="1:22" ht="16" x14ac:dyDescent="0.2">
      <c r="A341" s="155">
        <v>5507</v>
      </c>
      <c r="B341" s="156">
        <v>7</v>
      </c>
      <c r="C341" s="157" t="s">
        <v>261</v>
      </c>
      <c r="D341" s="158" t="s">
        <v>372</v>
      </c>
      <c r="E341" s="159" t="s">
        <v>266</v>
      </c>
      <c r="F341" s="160">
        <v>0.25</v>
      </c>
      <c r="G341" s="160">
        <v>25</v>
      </c>
      <c r="H341" s="160">
        <v>12.8</v>
      </c>
      <c r="I341" s="160">
        <v>174.5</v>
      </c>
      <c r="J341" s="157">
        <v>12.87</v>
      </c>
      <c r="K341" s="161">
        <v>14.17</v>
      </c>
      <c r="L341" s="161">
        <v>2.5499999999999998</v>
      </c>
      <c r="M341" s="161">
        <v>1.91</v>
      </c>
      <c r="N341" s="160">
        <v>2.4133</v>
      </c>
      <c r="O341" s="161">
        <v>4.2169999999999996</v>
      </c>
      <c r="P341" s="161">
        <v>62.92</v>
      </c>
      <c r="Q341" s="161">
        <v>0</v>
      </c>
      <c r="R341" s="161">
        <v>29.524999999999999</v>
      </c>
      <c r="S341" s="161">
        <v>0.31</v>
      </c>
      <c r="T341" s="161">
        <v>23.236000000000001</v>
      </c>
      <c r="U341" s="161">
        <v>6.2889999999999997</v>
      </c>
      <c r="V341" s="161">
        <v>126.98</v>
      </c>
    </row>
    <row r="342" spans="1:22" ht="16" x14ac:dyDescent="0.2">
      <c r="A342" s="155">
        <v>5508</v>
      </c>
      <c r="B342" s="156">
        <v>8</v>
      </c>
      <c r="C342" s="157" t="s">
        <v>258</v>
      </c>
      <c r="D342" s="158" t="s">
        <v>372</v>
      </c>
      <c r="E342" s="159" t="s">
        <v>324</v>
      </c>
      <c r="F342" s="160">
        <v>1</v>
      </c>
      <c r="G342" s="160">
        <v>25.3</v>
      </c>
      <c r="H342" s="160">
        <v>29.6</v>
      </c>
      <c r="I342" s="160">
        <v>139.9</v>
      </c>
      <c r="J342" s="157">
        <v>10.039999999999999</v>
      </c>
    </row>
    <row r="343" spans="1:22" ht="16" x14ac:dyDescent="0.2">
      <c r="A343" s="155">
        <v>5509</v>
      </c>
      <c r="B343" s="156">
        <v>8</v>
      </c>
      <c r="C343" s="157" t="s">
        <v>261</v>
      </c>
      <c r="D343" s="158" t="s">
        <v>372</v>
      </c>
      <c r="E343" s="159" t="s">
        <v>324</v>
      </c>
      <c r="F343" s="160">
        <v>0.25</v>
      </c>
      <c r="G343" s="160">
        <v>25.4</v>
      </c>
      <c r="H343" s="160">
        <v>29.3</v>
      </c>
      <c r="I343" s="160">
        <v>154.5</v>
      </c>
      <c r="J343" s="157">
        <v>7.52</v>
      </c>
      <c r="K343" s="161">
        <v>4.43</v>
      </c>
      <c r="L343" s="161">
        <v>1.0900000000000001</v>
      </c>
      <c r="M343" s="161">
        <v>1.54</v>
      </c>
      <c r="N343" s="160">
        <v>0.29020000000000001</v>
      </c>
      <c r="O343" s="161">
        <v>0.05</v>
      </c>
      <c r="P343" s="161">
        <v>5.6219999999999999</v>
      </c>
      <c r="Q343" s="161">
        <v>0.02</v>
      </c>
      <c r="R343" s="161">
        <v>31.123000000000001</v>
      </c>
      <c r="S343" s="161">
        <v>0.34799999999999998</v>
      </c>
      <c r="T343" s="161">
        <v>18.355</v>
      </c>
      <c r="U343" s="161">
        <v>12.768000000000001</v>
      </c>
      <c r="V343" s="161">
        <v>82.28</v>
      </c>
    </row>
    <row r="344" spans="1:22" ht="16" x14ac:dyDescent="0.2">
      <c r="A344" s="155">
        <v>5540</v>
      </c>
      <c r="B344" s="156">
        <v>1</v>
      </c>
      <c r="C344" s="157" t="s">
        <v>258</v>
      </c>
      <c r="D344" s="158" t="s">
        <v>373</v>
      </c>
      <c r="E344" s="159" t="s">
        <v>374</v>
      </c>
      <c r="F344" s="160">
        <v>1.5</v>
      </c>
      <c r="G344" s="160">
        <v>24.7</v>
      </c>
      <c r="H344" s="160">
        <v>28.4</v>
      </c>
      <c r="I344" s="160">
        <v>93.2</v>
      </c>
      <c r="J344" s="157">
        <v>6.52</v>
      </c>
    </row>
    <row r="345" spans="1:22" ht="16" x14ac:dyDescent="0.2">
      <c r="A345" s="155">
        <v>5541</v>
      </c>
      <c r="B345" s="156">
        <v>1</v>
      </c>
      <c r="C345" s="157" t="s">
        <v>261</v>
      </c>
      <c r="D345" s="158" t="s">
        <v>373</v>
      </c>
      <c r="E345" s="159" t="s">
        <v>374</v>
      </c>
      <c r="F345" s="160">
        <v>0.25</v>
      </c>
      <c r="G345" s="160">
        <v>24.8</v>
      </c>
      <c r="H345" s="160">
        <v>27.6</v>
      </c>
      <c r="I345" s="160">
        <v>106.4</v>
      </c>
      <c r="J345" s="157">
        <v>7.4</v>
      </c>
      <c r="K345" s="161">
        <v>7.17</v>
      </c>
      <c r="L345" s="161">
        <v>1.6</v>
      </c>
      <c r="M345" s="161">
        <v>1.91</v>
      </c>
      <c r="N345" s="160">
        <v>0.74890000000000001</v>
      </c>
      <c r="O345" s="161">
        <v>0.8</v>
      </c>
      <c r="P345" s="161">
        <v>26.664999999999999</v>
      </c>
      <c r="Q345" s="161">
        <v>0</v>
      </c>
      <c r="R345" s="161">
        <v>43.491999999999997</v>
      </c>
      <c r="S345" s="161">
        <v>0.40400000000000003</v>
      </c>
      <c r="T345" s="161">
        <v>23.673999999999999</v>
      </c>
      <c r="U345" s="161">
        <v>19.818000000000001</v>
      </c>
      <c r="V345" s="161">
        <v>119.66</v>
      </c>
    </row>
    <row r="346" spans="1:22" ht="16" x14ac:dyDescent="0.2">
      <c r="A346" s="155">
        <v>5538</v>
      </c>
      <c r="B346" s="156">
        <v>2</v>
      </c>
      <c r="C346" s="157" t="s">
        <v>258</v>
      </c>
      <c r="D346" s="158" t="s">
        <v>373</v>
      </c>
      <c r="E346" s="159" t="s">
        <v>260</v>
      </c>
      <c r="F346" s="160">
        <v>2</v>
      </c>
      <c r="G346" s="160">
        <v>24.7</v>
      </c>
      <c r="H346" s="160">
        <v>29.4</v>
      </c>
      <c r="I346" s="160">
        <v>99.4</v>
      </c>
      <c r="J346" s="157">
        <v>6.8</v>
      </c>
    </row>
    <row r="347" spans="1:22" ht="16" x14ac:dyDescent="0.2">
      <c r="A347" s="155">
        <v>5539</v>
      </c>
      <c r="B347" s="156">
        <v>2</v>
      </c>
      <c r="C347" s="157" t="s">
        <v>261</v>
      </c>
      <c r="D347" s="158" t="s">
        <v>373</v>
      </c>
      <c r="E347" s="159" t="s">
        <v>260</v>
      </c>
      <c r="F347" s="160">
        <v>0.25</v>
      </c>
      <c r="G347" s="160">
        <v>24.9</v>
      </c>
      <c r="H347" s="160">
        <v>28.9</v>
      </c>
      <c r="I347" s="160">
        <v>104.9</v>
      </c>
      <c r="J347" s="157">
        <v>7.13</v>
      </c>
      <c r="K347" s="161">
        <v>4.47</v>
      </c>
      <c r="L347" s="161">
        <v>2.04</v>
      </c>
      <c r="M347" s="161">
        <v>1.87</v>
      </c>
      <c r="N347" s="160">
        <v>13.663600000000001</v>
      </c>
      <c r="O347" s="161">
        <v>2.903</v>
      </c>
      <c r="P347" s="161">
        <v>13.268000000000001</v>
      </c>
      <c r="Q347" s="161">
        <v>0.81</v>
      </c>
      <c r="R347" s="161">
        <v>59.847999999999999</v>
      </c>
      <c r="S347" s="161">
        <v>0.28499999999999998</v>
      </c>
      <c r="T347" s="161">
        <v>37.223999999999997</v>
      </c>
      <c r="U347" s="161">
        <v>22.623999999999999</v>
      </c>
      <c r="V347" s="161">
        <v>108.78</v>
      </c>
    </row>
    <row r="348" spans="1:22" ht="16" x14ac:dyDescent="0.2">
      <c r="A348" s="155">
        <v>5530</v>
      </c>
      <c r="B348" s="156">
        <v>3</v>
      </c>
      <c r="C348" s="157" t="s">
        <v>258</v>
      </c>
      <c r="D348" s="158" t="s">
        <v>373</v>
      </c>
      <c r="E348" s="159" t="s">
        <v>272</v>
      </c>
      <c r="F348" s="160">
        <v>0.75</v>
      </c>
      <c r="G348" s="160">
        <v>25.1</v>
      </c>
      <c r="H348" s="160">
        <v>25.1</v>
      </c>
      <c r="I348" s="160">
        <v>41</v>
      </c>
      <c r="J348" s="157">
        <v>2.9</v>
      </c>
    </row>
    <row r="349" spans="1:22" ht="16" x14ac:dyDescent="0.2">
      <c r="A349" s="155">
        <v>5531</v>
      </c>
      <c r="B349" s="156">
        <v>3</v>
      </c>
      <c r="C349" s="157" t="s">
        <v>261</v>
      </c>
      <c r="D349" s="158" t="s">
        <v>373</v>
      </c>
      <c r="E349" s="159" t="s">
        <v>272</v>
      </c>
      <c r="F349" s="160">
        <v>0.25</v>
      </c>
      <c r="G349" s="160">
        <v>23.5</v>
      </c>
      <c r="H349" s="160">
        <v>28</v>
      </c>
      <c r="I349" s="160">
        <v>91.2</v>
      </c>
      <c r="J349" s="157">
        <v>6.5</v>
      </c>
      <c r="K349" s="161">
        <v>7.03</v>
      </c>
      <c r="L349" s="161">
        <v>1.67</v>
      </c>
      <c r="M349" s="161">
        <v>1.45</v>
      </c>
      <c r="N349" s="160">
        <v>0.66510000000000002</v>
      </c>
      <c r="O349" s="161">
        <v>6.0999999999999999E-2</v>
      </c>
      <c r="P349" s="161">
        <v>24.853000000000002</v>
      </c>
      <c r="Q349" s="161">
        <v>0.31900000000000001</v>
      </c>
      <c r="R349" s="161">
        <v>41.19</v>
      </c>
      <c r="S349" s="161">
        <v>1.508</v>
      </c>
      <c r="T349" s="161">
        <v>33.817</v>
      </c>
      <c r="U349" s="161">
        <v>7.3730000000000002</v>
      </c>
      <c r="V349" s="161">
        <v>86.75</v>
      </c>
    </row>
    <row r="350" spans="1:22" ht="16" x14ac:dyDescent="0.2">
      <c r="A350" s="155">
        <v>5532</v>
      </c>
      <c r="B350" s="156">
        <v>4</v>
      </c>
      <c r="C350" s="157" t="s">
        <v>258</v>
      </c>
      <c r="D350" s="158" t="s">
        <v>373</v>
      </c>
      <c r="E350" s="159" t="s">
        <v>334</v>
      </c>
      <c r="F350" s="160">
        <v>0.75</v>
      </c>
      <c r="G350" s="160">
        <v>24.4</v>
      </c>
      <c r="H350" s="160">
        <v>28.5</v>
      </c>
      <c r="I350" s="160">
        <v>83</v>
      </c>
      <c r="J350" s="157">
        <v>6</v>
      </c>
    </row>
    <row r="351" spans="1:22" ht="16" x14ac:dyDescent="0.2">
      <c r="A351" s="155">
        <v>5533</v>
      </c>
      <c r="B351" s="156">
        <v>4</v>
      </c>
      <c r="C351" s="157" t="s">
        <v>261</v>
      </c>
      <c r="D351" s="158" t="s">
        <v>373</v>
      </c>
      <c r="E351" s="159" t="s">
        <v>334</v>
      </c>
      <c r="F351" s="160">
        <v>0.25</v>
      </c>
      <c r="G351" s="160">
        <v>23.9</v>
      </c>
      <c r="H351" s="160">
        <v>27.6</v>
      </c>
      <c r="I351" s="160">
        <v>75.5</v>
      </c>
      <c r="J351" s="157">
        <v>5.4</v>
      </c>
      <c r="K351" s="161">
        <v>3.54</v>
      </c>
      <c r="L351" s="161">
        <v>2.59</v>
      </c>
      <c r="M351" s="161">
        <v>2.16</v>
      </c>
      <c r="N351" s="160">
        <v>0.15890000000000001</v>
      </c>
      <c r="O351" s="161">
        <v>0.13200000000000001</v>
      </c>
      <c r="P351" s="161">
        <v>28.128</v>
      </c>
      <c r="Q351" s="161">
        <v>0.23799999999999999</v>
      </c>
      <c r="R351" s="161">
        <v>89.295000000000002</v>
      </c>
      <c r="S351" s="161">
        <v>1.6339999999999999</v>
      </c>
      <c r="T351" s="161">
        <v>35.762999999999998</v>
      </c>
      <c r="U351" s="161">
        <v>53.531999999999996</v>
      </c>
      <c r="V351" s="161">
        <v>155</v>
      </c>
    </row>
    <row r="352" spans="1:22" ht="16" x14ac:dyDescent="0.2">
      <c r="A352" s="155">
        <v>5534</v>
      </c>
      <c r="B352" s="156">
        <v>5</v>
      </c>
      <c r="C352" s="157" t="s">
        <v>258</v>
      </c>
      <c r="D352" s="158" t="s">
        <v>373</v>
      </c>
      <c r="E352" s="159" t="s">
        <v>262</v>
      </c>
      <c r="F352" s="160">
        <v>0.5</v>
      </c>
      <c r="G352" s="160">
        <v>23.4</v>
      </c>
      <c r="H352" s="160">
        <v>7.7</v>
      </c>
      <c r="I352" s="160">
        <v>44.8</v>
      </c>
      <c r="J352" s="157">
        <v>3.57</v>
      </c>
    </row>
    <row r="353" spans="1:22" ht="16" x14ac:dyDescent="0.2">
      <c r="A353" s="155">
        <v>5535</v>
      </c>
      <c r="B353" s="156">
        <v>5</v>
      </c>
      <c r="C353" s="157" t="s">
        <v>261</v>
      </c>
      <c r="D353" s="158" t="s">
        <v>373</v>
      </c>
      <c r="E353" s="159" t="s">
        <v>262</v>
      </c>
      <c r="F353" s="160">
        <v>0.25</v>
      </c>
      <c r="G353" s="160">
        <v>18</v>
      </c>
      <c r="H353" s="160">
        <v>1.4</v>
      </c>
      <c r="I353" s="160">
        <v>62</v>
      </c>
      <c r="J353" s="157">
        <v>5.83</v>
      </c>
      <c r="K353" s="161">
        <v>24.89</v>
      </c>
      <c r="L353" s="161">
        <v>5.16</v>
      </c>
      <c r="M353" s="161">
        <v>2.83</v>
      </c>
      <c r="N353" s="160">
        <v>0.4259</v>
      </c>
      <c r="O353" s="161">
        <v>6.0060000000000002</v>
      </c>
      <c r="P353" s="161">
        <v>154.32599999999999</v>
      </c>
      <c r="Q353" s="161">
        <v>0.26</v>
      </c>
      <c r="S353" s="161">
        <v>1.794</v>
      </c>
      <c r="T353" s="161">
        <v>28.225000000000001</v>
      </c>
    </row>
    <row r="354" spans="1:22" ht="16" x14ac:dyDescent="0.2">
      <c r="A354" s="155">
        <v>5524</v>
      </c>
      <c r="B354" s="156">
        <v>6</v>
      </c>
      <c r="C354" s="157" t="s">
        <v>258</v>
      </c>
      <c r="D354" s="158" t="s">
        <v>373</v>
      </c>
      <c r="E354" s="159" t="s">
        <v>375</v>
      </c>
      <c r="F354" s="160">
        <v>1.8</v>
      </c>
      <c r="G354" s="160">
        <v>23.2</v>
      </c>
      <c r="H354" s="160">
        <v>30.5</v>
      </c>
      <c r="I354" s="160">
        <v>87</v>
      </c>
      <c r="J354" s="157">
        <v>6.3</v>
      </c>
    </row>
    <row r="355" spans="1:22" ht="16" x14ac:dyDescent="0.2">
      <c r="A355" s="155">
        <v>5525</v>
      </c>
      <c r="B355" s="156">
        <v>6</v>
      </c>
      <c r="C355" s="157" t="s">
        <v>261</v>
      </c>
      <c r="D355" s="158" t="s">
        <v>373</v>
      </c>
      <c r="E355" s="159" t="s">
        <v>375</v>
      </c>
      <c r="F355" s="160">
        <v>0.25</v>
      </c>
      <c r="G355" s="160">
        <v>23.1</v>
      </c>
      <c r="H355" s="160">
        <v>30.2</v>
      </c>
      <c r="I355" s="160">
        <v>95</v>
      </c>
      <c r="J355" s="157">
        <v>6.81</v>
      </c>
      <c r="K355" s="161">
        <v>2.99</v>
      </c>
      <c r="L355" s="161">
        <v>1.53</v>
      </c>
      <c r="M355" s="161">
        <v>1.1599999999999999</v>
      </c>
      <c r="N355" s="160">
        <v>0.68369999999999997</v>
      </c>
      <c r="O355" s="161">
        <v>0.24299999999999999</v>
      </c>
      <c r="P355" s="161">
        <v>6.4029999999999996</v>
      </c>
      <c r="Q355" s="161">
        <v>0.35699999999999998</v>
      </c>
      <c r="R355" s="161">
        <v>32.073</v>
      </c>
      <c r="S355" s="161">
        <v>0.78900000000000003</v>
      </c>
      <c r="T355" s="161">
        <v>17.855</v>
      </c>
      <c r="U355" s="161">
        <v>14.218</v>
      </c>
      <c r="V355" s="161">
        <v>58.95</v>
      </c>
    </row>
    <row r="356" spans="1:22" ht="16" x14ac:dyDescent="0.2">
      <c r="A356" s="155">
        <v>5526</v>
      </c>
      <c r="B356" s="156">
        <v>7</v>
      </c>
      <c r="C356" s="157" t="s">
        <v>258</v>
      </c>
      <c r="D356" s="158" t="s">
        <v>373</v>
      </c>
      <c r="E356" s="159" t="s">
        <v>265</v>
      </c>
      <c r="F356" s="160">
        <v>0.7</v>
      </c>
      <c r="G356" s="160">
        <v>25.1</v>
      </c>
      <c r="H356" s="160">
        <v>25.5</v>
      </c>
      <c r="I356" s="160">
        <v>53</v>
      </c>
      <c r="J356" s="157">
        <v>3.78</v>
      </c>
    </row>
    <row r="357" spans="1:22" ht="16" x14ac:dyDescent="0.2">
      <c r="A357" s="155">
        <v>5527</v>
      </c>
      <c r="B357" s="156">
        <v>7</v>
      </c>
      <c r="C357" s="157" t="s">
        <v>261</v>
      </c>
      <c r="D357" s="158" t="s">
        <v>373</v>
      </c>
      <c r="E357" s="159" t="s">
        <v>265</v>
      </c>
      <c r="F357" s="160">
        <v>0.25</v>
      </c>
      <c r="G357" s="160">
        <v>24.3</v>
      </c>
      <c r="H357" s="160">
        <v>20.3</v>
      </c>
      <c r="I357" s="160">
        <v>65</v>
      </c>
      <c r="J357" s="157">
        <v>4.88</v>
      </c>
      <c r="K357" s="161">
        <v>19.559999999999999</v>
      </c>
      <c r="L357" s="161">
        <v>1.85</v>
      </c>
      <c r="M357" s="161">
        <v>2.5499999999999998</v>
      </c>
      <c r="N357" s="160">
        <v>1.6041000000000001</v>
      </c>
      <c r="O357" s="161">
        <v>16.861999999999998</v>
      </c>
      <c r="P357" s="161">
        <v>77.239000000000004</v>
      </c>
      <c r="Q357" s="161">
        <v>9.2999999999999999E-2</v>
      </c>
      <c r="R357" s="161">
        <v>74.771000000000001</v>
      </c>
      <c r="S357" s="161">
        <v>0.56799999999999995</v>
      </c>
      <c r="T357" s="161">
        <v>44.85</v>
      </c>
      <c r="U357" s="161">
        <v>29.920999999999999</v>
      </c>
      <c r="V357" s="161">
        <v>137.02000000000001</v>
      </c>
    </row>
    <row r="358" spans="1:22" ht="16" x14ac:dyDescent="0.2">
      <c r="A358" s="155">
        <v>5528</v>
      </c>
      <c r="B358" s="156">
        <v>8</v>
      </c>
      <c r="C358" s="157" t="s">
        <v>258</v>
      </c>
      <c r="D358" s="158" t="s">
        <v>373</v>
      </c>
      <c r="E358" s="159" t="s">
        <v>270</v>
      </c>
      <c r="F358" s="160">
        <v>0.75</v>
      </c>
      <c r="G358" s="160">
        <v>24.8</v>
      </c>
      <c r="H358" s="160">
        <v>29.9</v>
      </c>
      <c r="I358" s="160">
        <v>32</v>
      </c>
      <c r="J358" s="157">
        <v>2.17</v>
      </c>
    </row>
    <row r="359" spans="1:22" ht="16" x14ac:dyDescent="0.2">
      <c r="A359" s="155">
        <v>5529</v>
      </c>
      <c r="B359" s="156">
        <v>8</v>
      </c>
      <c r="C359" s="157" t="s">
        <v>261</v>
      </c>
      <c r="D359" s="158" t="s">
        <v>373</v>
      </c>
      <c r="E359" s="159" t="s">
        <v>270</v>
      </c>
      <c r="F359" s="160">
        <v>0.25</v>
      </c>
      <c r="G359" s="160">
        <v>24.5</v>
      </c>
      <c r="H359" s="160">
        <v>27.3</v>
      </c>
      <c r="I359" s="160">
        <v>67</v>
      </c>
      <c r="J359" s="157">
        <v>4.7300000000000004</v>
      </c>
      <c r="K359" s="161">
        <v>8.67</v>
      </c>
      <c r="L359" s="161">
        <v>2.67</v>
      </c>
      <c r="M359" s="161">
        <v>2.04</v>
      </c>
      <c r="N359" s="160">
        <v>1.0446</v>
      </c>
      <c r="O359" s="161">
        <v>1.5149999999999999</v>
      </c>
      <c r="P359" s="161">
        <v>20.209</v>
      </c>
      <c r="Q359" s="161">
        <v>0.02</v>
      </c>
      <c r="R359" s="161">
        <v>55.929000000000002</v>
      </c>
      <c r="S359" s="161">
        <v>0.68700000000000006</v>
      </c>
      <c r="T359" s="161">
        <v>29.216999999999999</v>
      </c>
      <c r="U359" s="161">
        <v>26.712</v>
      </c>
      <c r="V359" s="161">
        <v>107.67</v>
      </c>
    </row>
    <row r="360" spans="1:22" ht="16" x14ac:dyDescent="0.2">
      <c r="A360" s="155">
        <v>5536</v>
      </c>
      <c r="B360" s="156">
        <v>9</v>
      </c>
      <c r="C360" s="157" t="s">
        <v>258</v>
      </c>
      <c r="D360" s="158" t="s">
        <v>373</v>
      </c>
      <c r="E360" s="159" t="s">
        <v>315</v>
      </c>
      <c r="F360" s="160">
        <v>2.25</v>
      </c>
      <c r="G360" s="160">
        <v>23.8</v>
      </c>
      <c r="H360" s="160">
        <v>30.7</v>
      </c>
      <c r="I360" s="160">
        <v>95.8</v>
      </c>
      <c r="J360" s="157">
        <v>6.81</v>
      </c>
    </row>
    <row r="361" spans="1:22" ht="16" x14ac:dyDescent="0.2">
      <c r="A361" s="155">
        <v>5537</v>
      </c>
      <c r="B361" s="156">
        <v>9</v>
      </c>
      <c r="C361" s="157" t="s">
        <v>261</v>
      </c>
      <c r="D361" s="158" t="s">
        <v>373</v>
      </c>
      <c r="E361" s="159" t="s">
        <v>315</v>
      </c>
      <c r="F361" s="160">
        <v>0.25</v>
      </c>
      <c r="G361" s="160">
        <v>23.4</v>
      </c>
      <c r="H361" s="160">
        <v>28.7</v>
      </c>
      <c r="I361" s="160">
        <v>114.4</v>
      </c>
      <c r="J361" s="157">
        <v>8.2899999999999991</v>
      </c>
      <c r="K361" s="161">
        <v>3.46</v>
      </c>
      <c r="L361" s="161">
        <v>1.55</v>
      </c>
      <c r="M361" s="161">
        <v>1.27</v>
      </c>
      <c r="N361" s="160">
        <v>0.64300000000000002</v>
      </c>
      <c r="O361" s="161">
        <v>0.05</v>
      </c>
      <c r="P361" s="161">
        <v>12.802</v>
      </c>
      <c r="Q361" s="161">
        <v>0</v>
      </c>
      <c r="R361" s="161">
        <v>41.527999999999999</v>
      </c>
      <c r="S361" s="161">
        <v>0.59899999999999998</v>
      </c>
      <c r="T361" s="161">
        <v>29.559000000000001</v>
      </c>
      <c r="U361" s="161">
        <v>11.968999999999999</v>
      </c>
      <c r="V361" s="161">
        <v>59.16</v>
      </c>
    </row>
    <row r="362" spans="1:22" ht="16" x14ac:dyDescent="0.2">
      <c r="A362" s="155">
        <v>5542</v>
      </c>
      <c r="B362" s="156">
        <v>10</v>
      </c>
      <c r="C362" s="157" t="s">
        <v>258</v>
      </c>
      <c r="D362" s="158" t="s">
        <v>373</v>
      </c>
      <c r="E362" s="159" t="s">
        <v>297</v>
      </c>
      <c r="F362" s="160">
        <v>1.75</v>
      </c>
      <c r="G362" s="160">
        <v>24.3</v>
      </c>
      <c r="H362" s="160">
        <v>30.7</v>
      </c>
      <c r="I362" s="160">
        <v>24.3</v>
      </c>
      <c r="J362" s="157">
        <v>1.37</v>
      </c>
    </row>
    <row r="363" spans="1:22" ht="16" x14ac:dyDescent="0.2">
      <c r="A363" s="155">
        <v>5543</v>
      </c>
      <c r="B363" s="156">
        <v>10</v>
      </c>
      <c r="C363" s="157" t="s">
        <v>261</v>
      </c>
      <c r="D363" s="158" t="s">
        <v>373</v>
      </c>
      <c r="E363" s="159" t="s">
        <v>297</v>
      </c>
      <c r="F363" s="160">
        <v>0.25</v>
      </c>
      <c r="G363" s="160">
        <v>24.6</v>
      </c>
      <c r="H363" s="160">
        <v>29.4</v>
      </c>
      <c r="I363" s="160">
        <v>106.3</v>
      </c>
      <c r="J363" s="157">
        <v>7.13</v>
      </c>
      <c r="K363" s="161">
        <v>2.95</v>
      </c>
      <c r="L363" s="161">
        <v>1.36</v>
      </c>
      <c r="M363" s="161">
        <v>1.6</v>
      </c>
      <c r="N363" s="160">
        <v>0.91359999999999997</v>
      </c>
      <c r="O363" s="161">
        <v>6.5000000000000002E-2</v>
      </c>
      <c r="P363" s="161">
        <v>13.725</v>
      </c>
      <c r="Q363" s="161">
        <v>0</v>
      </c>
      <c r="R363" s="161">
        <v>39.305999999999997</v>
      </c>
      <c r="S363" s="161">
        <v>0.57699999999999996</v>
      </c>
      <c r="T363" s="161">
        <v>26.125</v>
      </c>
      <c r="U363" s="161">
        <v>13.180999999999999</v>
      </c>
      <c r="V363" s="161">
        <v>97.83</v>
      </c>
    </row>
    <row r="364" spans="1:22" ht="16" x14ac:dyDescent="0.2">
      <c r="A364" s="155">
        <v>5544</v>
      </c>
      <c r="B364" s="156">
        <v>1</v>
      </c>
      <c r="C364" s="157" t="s">
        <v>258</v>
      </c>
      <c r="D364" s="158" t="s">
        <v>376</v>
      </c>
      <c r="E364" s="159" t="s">
        <v>377</v>
      </c>
      <c r="F364" s="160">
        <v>1.5</v>
      </c>
      <c r="G364" s="160">
        <v>24.1</v>
      </c>
      <c r="H364" s="160">
        <v>29</v>
      </c>
      <c r="I364" s="160">
        <v>73</v>
      </c>
      <c r="J364" s="157">
        <v>5.24</v>
      </c>
    </row>
    <row r="365" spans="1:22" ht="16" x14ac:dyDescent="0.2">
      <c r="A365" s="155">
        <v>5545</v>
      </c>
      <c r="B365" s="156">
        <v>1</v>
      </c>
      <c r="C365" s="157" t="s">
        <v>261</v>
      </c>
      <c r="D365" s="158" t="s">
        <v>376</v>
      </c>
      <c r="E365" s="159" t="s">
        <v>377</v>
      </c>
      <c r="F365" s="160">
        <v>0.25</v>
      </c>
      <c r="G365" s="160">
        <v>23.9</v>
      </c>
      <c r="H365" s="160">
        <v>26.9</v>
      </c>
      <c r="I365" s="160">
        <v>78.900000000000006</v>
      </c>
      <c r="J365" s="157">
        <v>5.77</v>
      </c>
      <c r="K365" s="161">
        <v>5.75</v>
      </c>
      <c r="L365" s="161">
        <v>2.67</v>
      </c>
      <c r="M365" s="161">
        <v>1.54</v>
      </c>
      <c r="N365" s="160">
        <v>0.90169999999999995</v>
      </c>
      <c r="O365" s="161">
        <v>2.5390000000000001</v>
      </c>
      <c r="P365" s="161">
        <v>20.76</v>
      </c>
      <c r="Q365" s="161">
        <v>0.2</v>
      </c>
      <c r="R365" s="161">
        <v>67.971999999999994</v>
      </c>
      <c r="S365" s="161">
        <v>0.64600000000000002</v>
      </c>
      <c r="T365" s="161">
        <v>23.577999999999999</v>
      </c>
      <c r="U365" s="161">
        <v>44.393999999999998</v>
      </c>
      <c r="V365" s="161">
        <v>66.59</v>
      </c>
    </row>
    <row r="366" spans="1:22" ht="16" x14ac:dyDescent="0.2">
      <c r="A366" s="155">
        <v>5546</v>
      </c>
      <c r="B366" s="156">
        <v>2</v>
      </c>
      <c r="C366" s="157" t="s">
        <v>258</v>
      </c>
      <c r="D366" s="158" t="s">
        <v>376</v>
      </c>
      <c r="E366" s="159" t="s">
        <v>265</v>
      </c>
      <c r="F366" s="160">
        <v>2</v>
      </c>
      <c r="G366" s="160">
        <v>24.5</v>
      </c>
      <c r="H366" s="160">
        <v>29.6</v>
      </c>
      <c r="I366" s="160">
        <v>56</v>
      </c>
      <c r="J366" s="157">
        <v>3.89</v>
      </c>
    </row>
    <row r="367" spans="1:22" ht="16" x14ac:dyDescent="0.2">
      <c r="A367" s="155">
        <v>5547</v>
      </c>
      <c r="B367" s="156">
        <v>2</v>
      </c>
      <c r="C367" s="157" t="s">
        <v>261</v>
      </c>
      <c r="D367" s="158" t="s">
        <v>376</v>
      </c>
      <c r="E367" s="159" t="s">
        <v>265</v>
      </c>
      <c r="F367" s="160">
        <v>0.25</v>
      </c>
      <c r="G367" s="160">
        <v>24.2</v>
      </c>
      <c r="H367" s="160">
        <v>28.6</v>
      </c>
      <c r="I367" s="160">
        <v>82.1</v>
      </c>
      <c r="J367" s="157">
        <v>5.85</v>
      </c>
      <c r="K367" s="161">
        <v>5.18</v>
      </c>
      <c r="L367" s="161">
        <v>2.56</v>
      </c>
      <c r="M367" s="161">
        <v>1.67</v>
      </c>
      <c r="N367" s="160">
        <v>0.23330000000000001</v>
      </c>
      <c r="O367" s="161">
        <v>5.8000000000000003E-2</v>
      </c>
      <c r="P367" s="161">
        <v>14.598000000000001</v>
      </c>
      <c r="Q367" s="161">
        <v>0.29299999999999998</v>
      </c>
      <c r="R367" s="161">
        <v>58.180999999999997</v>
      </c>
      <c r="S367" s="161">
        <v>0.54</v>
      </c>
      <c r="T367" s="161">
        <v>19.462</v>
      </c>
      <c r="U367" s="161">
        <v>38.719000000000001</v>
      </c>
      <c r="V367" s="161">
        <v>79.78</v>
      </c>
    </row>
    <row r="368" spans="1:22" ht="16" x14ac:dyDescent="0.2">
      <c r="A368" s="155">
        <v>5548</v>
      </c>
      <c r="B368" s="156">
        <v>9</v>
      </c>
      <c r="C368" s="157" t="s">
        <v>258</v>
      </c>
      <c r="D368" s="158" t="s">
        <v>376</v>
      </c>
      <c r="E368" s="159" t="s">
        <v>334</v>
      </c>
      <c r="F368" s="160">
        <v>2</v>
      </c>
      <c r="G368" s="160">
        <v>23.3</v>
      </c>
      <c r="H368" s="160">
        <v>30.2</v>
      </c>
      <c r="I368" s="160">
        <v>87.2</v>
      </c>
      <c r="J368" s="157">
        <v>6.33</v>
      </c>
    </row>
    <row r="369" spans="1:22" ht="16" x14ac:dyDescent="0.2">
      <c r="A369" s="155">
        <v>5549</v>
      </c>
      <c r="B369" s="156">
        <v>9</v>
      </c>
      <c r="C369" s="157" t="s">
        <v>261</v>
      </c>
      <c r="D369" s="158" t="s">
        <v>376</v>
      </c>
      <c r="E369" s="159" t="s">
        <v>334</v>
      </c>
      <c r="F369" s="160">
        <v>0.25</v>
      </c>
      <c r="G369" s="160">
        <v>23.3</v>
      </c>
      <c r="H369" s="160">
        <v>30.1</v>
      </c>
      <c r="I369" s="160">
        <v>88.3</v>
      </c>
      <c r="J369" s="157">
        <v>6.32</v>
      </c>
      <c r="K369" s="161">
        <v>2.89</v>
      </c>
      <c r="L369" s="161">
        <v>1.82</v>
      </c>
      <c r="M369" s="161">
        <v>1.05</v>
      </c>
      <c r="N369" s="160">
        <v>0.25530000000000003</v>
      </c>
      <c r="O369" s="161">
        <v>5.8999999999999997E-2</v>
      </c>
      <c r="P369" s="161">
        <v>7.9169999999999998</v>
      </c>
      <c r="Q369" s="161">
        <v>0.33700000000000002</v>
      </c>
      <c r="R369" s="161">
        <v>42.328000000000003</v>
      </c>
      <c r="S369" s="161">
        <v>0.47599999999999998</v>
      </c>
      <c r="T369" s="161">
        <v>17.538</v>
      </c>
      <c r="U369" s="161">
        <v>24.79</v>
      </c>
      <c r="V369" s="161">
        <v>50.52</v>
      </c>
    </row>
    <row r="370" spans="1:22" ht="16" x14ac:dyDescent="0.2">
      <c r="A370" s="155">
        <v>5550</v>
      </c>
      <c r="B370" s="156">
        <v>10</v>
      </c>
      <c r="C370" s="157" t="s">
        <v>258</v>
      </c>
      <c r="D370" s="158" t="s">
        <v>376</v>
      </c>
      <c r="E370" s="159" t="s">
        <v>268</v>
      </c>
      <c r="F370" s="160">
        <v>1.5</v>
      </c>
      <c r="G370" s="160">
        <v>23.7</v>
      </c>
      <c r="H370" s="160">
        <v>30.4</v>
      </c>
      <c r="I370" s="160">
        <v>57</v>
      </c>
      <c r="J370" s="157">
        <v>4.46</v>
      </c>
    </row>
    <row r="371" spans="1:22" ht="16" x14ac:dyDescent="0.2">
      <c r="A371" s="155">
        <v>5551</v>
      </c>
      <c r="B371" s="156">
        <v>10</v>
      </c>
      <c r="C371" s="157" t="s">
        <v>261</v>
      </c>
      <c r="D371" s="158" t="s">
        <v>376</v>
      </c>
      <c r="E371" s="159" t="s">
        <v>268</v>
      </c>
      <c r="F371" s="160">
        <v>0.25</v>
      </c>
      <c r="G371" s="160">
        <v>23.5</v>
      </c>
      <c r="H371" s="160">
        <v>28.2</v>
      </c>
      <c r="I371" s="160">
        <v>86.7</v>
      </c>
      <c r="J371" s="157">
        <v>6.51</v>
      </c>
      <c r="K371" s="161">
        <v>4.0999999999999996</v>
      </c>
      <c r="L371" s="161">
        <v>2.36</v>
      </c>
      <c r="M371" s="161">
        <v>1.59</v>
      </c>
      <c r="N371" s="160">
        <v>0.53710000000000002</v>
      </c>
      <c r="O371" s="161">
        <v>0.13200000000000001</v>
      </c>
      <c r="P371" s="161">
        <v>15.590999999999999</v>
      </c>
      <c r="Q371" s="161">
        <v>0.34899999999999998</v>
      </c>
      <c r="R371" s="161">
        <v>26.887</v>
      </c>
      <c r="S371" s="161">
        <v>0.58599999999999997</v>
      </c>
      <c r="T371" s="161">
        <v>22.215</v>
      </c>
      <c r="U371" s="161">
        <v>4.6719999999999997</v>
      </c>
      <c r="V371" s="161">
        <v>69.459999999999994</v>
      </c>
    </row>
    <row r="372" spans="1:22" ht="16" x14ac:dyDescent="0.2">
      <c r="A372" s="155">
        <v>5552</v>
      </c>
      <c r="B372" s="156">
        <v>6</v>
      </c>
      <c r="C372" s="157" t="s">
        <v>258</v>
      </c>
      <c r="D372" s="158" t="s">
        <v>378</v>
      </c>
      <c r="E372" s="159" t="s">
        <v>260</v>
      </c>
      <c r="F372" s="160">
        <v>4</v>
      </c>
      <c r="G372" s="160">
        <v>22.2</v>
      </c>
      <c r="H372" s="160">
        <v>30.6</v>
      </c>
      <c r="I372" s="160">
        <v>90.4</v>
      </c>
      <c r="J372" s="157">
        <v>6.64</v>
      </c>
    </row>
    <row r="373" spans="1:22" ht="16" x14ac:dyDescent="0.2">
      <c r="A373" s="155">
        <v>5553</v>
      </c>
      <c r="B373" s="156">
        <v>6</v>
      </c>
      <c r="C373" s="157" t="s">
        <v>261</v>
      </c>
      <c r="D373" s="158" t="s">
        <v>378</v>
      </c>
      <c r="E373" s="159" t="s">
        <v>260</v>
      </c>
      <c r="F373" s="160">
        <v>0.25</v>
      </c>
      <c r="G373" s="160">
        <v>22.2</v>
      </c>
      <c r="H373" s="160">
        <v>30.6</v>
      </c>
      <c r="I373" s="160">
        <v>89.9</v>
      </c>
      <c r="J373" s="157">
        <v>6.53</v>
      </c>
      <c r="K373" s="161">
        <v>3.06</v>
      </c>
      <c r="L373" s="161">
        <v>1.33</v>
      </c>
      <c r="M373" s="161">
        <v>1.44</v>
      </c>
      <c r="N373" s="160">
        <v>0.47670000000000001</v>
      </c>
      <c r="O373" s="161">
        <v>0.18099999999999999</v>
      </c>
      <c r="P373" s="161">
        <v>5.0579999999999998</v>
      </c>
      <c r="Q373" s="161">
        <v>0.45300000000000001</v>
      </c>
      <c r="R373" s="161">
        <v>24.018999999999998</v>
      </c>
      <c r="S373" s="161">
        <v>0.64800000000000002</v>
      </c>
      <c r="T373" s="161">
        <v>17.478999999999999</v>
      </c>
      <c r="U373" s="161">
        <v>6.54</v>
      </c>
      <c r="V373" s="161">
        <v>79.03</v>
      </c>
    </row>
    <row r="374" spans="1:22" ht="16" x14ac:dyDescent="0.2">
      <c r="A374" s="155">
        <v>5554</v>
      </c>
      <c r="B374" s="156">
        <v>7</v>
      </c>
      <c r="C374" s="157" t="s">
        <v>258</v>
      </c>
      <c r="D374" s="158" t="s">
        <v>378</v>
      </c>
      <c r="E374" s="159" t="s">
        <v>260</v>
      </c>
      <c r="F374" s="160">
        <v>1</v>
      </c>
      <c r="G374" s="160">
        <v>25.3</v>
      </c>
      <c r="H374" s="160">
        <v>27.5</v>
      </c>
      <c r="I374" s="160">
        <v>48.2</v>
      </c>
      <c r="J374" s="157">
        <v>3.45</v>
      </c>
    </row>
    <row r="375" spans="1:22" ht="16" x14ac:dyDescent="0.2">
      <c r="A375" s="155">
        <v>5555</v>
      </c>
      <c r="B375" s="156">
        <v>7</v>
      </c>
      <c r="C375" s="157" t="s">
        <v>261</v>
      </c>
      <c r="D375" s="158" t="s">
        <v>378</v>
      </c>
      <c r="E375" s="159" t="s">
        <v>260</v>
      </c>
      <c r="F375" s="160">
        <v>0.25</v>
      </c>
      <c r="G375" s="160">
        <v>23.7</v>
      </c>
      <c r="H375" s="160">
        <v>16.899999999999999</v>
      </c>
      <c r="I375" s="160">
        <v>65.400000000000006</v>
      </c>
      <c r="J375" s="157">
        <v>4.93</v>
      </c>
      <c r="K375" s="161">
        <v>19.2</v>
      </c>
      <c r="L375" s="161">
        <v>7.14</v>
      </c>
      <c r="M375" s="161">
        <v>2.19</v>
      </c>
      <c r="N375" s="160">
        <v>6.1451000000000002</v>
      </c>
      <c r="O375" s="161">
        <v>7.0670000000000002</v>
      </c>
      <c r="P375" s="161">
        <v>39.921999999999997</v>
      </c>
      <c r="Q375" s="161">
        <v>0.23100000000000001</v>
      </c>
      <c r="R375" s="161">
        <v>69.941000000000003</v>
      </c>
      <c r="S375" s="161">
        <v>0.65800000000000003</v>
      </c>
      <c r="T375" s="161">
        <v>33.491</v>
      </c>
      <c r="U375" s="161">
        <v>36.450000000000003</v>
      </c>
      <c r="V375" s="161">
        <v>152.19</v>
      </c>
    </row>
    <row r="376" spans="1:22" ht="16" x14ac:dyDescent="0.2">
      <c r="A376" s="155">
        <v>5556</v>
      </c>
      <c r="B376" s="156">
        <v>8</v>
      </c>
      <c r="C376" s="157" t="s">
        <v>258</v>
      </c>
      <c r="D376" s="158" t="s">
        <v>378</v>
      </c>
      <c r="E376" s="159" t="s">
        <v>260</v>
      </c>
      <c r="F376" s="160">
        <v>1</v>
      </c>
      <c r="G376" s="160">
        <v>23.4</v>
      </c>
      <c r="H376" s="160">
        <v>30.1</v>
      </c>
      <c r="I376" s="160">
        <v>58.5</v>
      </c>
      <c r="J376" s="157">
        <v>4.17</v>
      </c>
    </row>
    <row r="377" spans="1:22" ht="16" x14ac:dyDescent="0.2">
      <c r="A377" s="155">
        <v>5557</v>
      </c>
      <c r="B377" s="156">
        <v>8</v>
      </c>
      <c r="C377" s="157" t="s">
        <v>261</v>
      </c>
      <c r="D377" s="158" t="s">
        <v>378</v>
      </c>
      <c r="E377" s="159" t="s">
        <v>260</v>
      </c>
      <c r="F377" s="160">
        <v>0.25</v>
      </c>
      <c r="G377" s="160">
        <v>22.6</v>
      </c>
      <c r="H377" s="160">
        <v>28.2</v>
      </c>
      <c r="I377" s="160">
        <v>69.099999999999994</v>
      </c>
      <c r="J377" s="157">
        <v>4.7300000000000004</v>
      </c>
      <c r="K377" s="161">
        <v>6.48</v>
      </c>
      <c r="L377" s="161">
        <v>2.25</v>
      </c>
      <c r="M377" s="161">
        <v>2.0499999999999998</v>
      </c>
      <c r="N377" s="160">
        <v>0.66059999999999997</v>
      </c>
      <c r="O377" s="161">
        <v>0.48</v>
      </c>
      <c r="P377" s="161">
        <v>10.032999999999999</v>
      </c>
      <c r="Q377" s="161">
        <v>0.34399999999999997</v>
      </c>
      <c r="R377" s="161">
        <v>42.658000000000001</v>
      </c>
      <c r="S377" s="161">
        <v>0.61699999999999999</v>
      </c>
      <c r="T377" s="161">
        <v>11.208</v>
      </c>
      <c r="U377" s="161">
        <v>31.45</v>
      </c>
      <c r="V377" s="161">
        <v>78.98</v>
      </c>
    </row>
    <row r="378" spans="1:22" ht="16" x14ac:dyDescent="0.2">
      <c r="A378" s="155">
        <v>5564</v>
      </c>
      <c r="B378" s="156">
        <v>1</v>
      </c>
      <c r="C378" s="157" t="s">
        <v>258</v>
      </c>
      <c r="D378" s="158" t="s">
        <v>379</v>
      </c>
      <c r="E378" s="159" t="s">
        <v>380</v>
      </c>
      <c r="F378" s="160">
        <v>1.5</v>
      </c>
      <c r="G378" s="160">
        <v>20.9</v>
      </c>
      <c r="H378" s="160">
        <v>25.9</v>
      </c>
      <c r="I378" s="160">
        <v>76.7</v>
      </c>
      <c r="J378" s="157">
        <v>5.99</v>
      </c>
    </row>
    <row r="379" spans="1:22" ht="16" x14ac:dyDescent="0.2">
      <c r="A379" s="155">
        <v>5565</v>
      </c>
      <c r="B379" s="156">
        <v>1</v>
      </c>
      <c r="C379" s="157" t="s">
        <v>261</v>
      </c>
      <c r="D379" s="158" t="s">
        <v>379</v>
      </c>
      <c r="E379" s="159" t="s">
        <v>380</v>
      </c>
      <c r="F379" s="160">
        <v>0.25</v>
      </c>
      <c r="G379" s="160">
        <v>19.5</v>
      </c>
      <c r="H379" s="160">
        <v>20.3</v>
      </c>
      <c r="I379" s="160">
        <v>88</v>
      </c>
      <c r="J379" s="157">
        <v>7.21</v>
      </c>
      <c r="K379" s="161">
        <v>3.04</v>
      </c>
      <c r="L379" s="161">
        <v>1.84</v>
      </c>
      <c r="M379" s="161">
        <v>1.59</v>
      </c>
      <c r="N379" s="160">
        <v>2.2898999999999998</v>
      </c>
      <c r="O379" s="161">
        <v>5.5659999999999998</v>
      </c>
      <c r="P379" s="161">
        <v>23.356000000000002</v>
      </c>
      <c r="Q379" s="161">
        <v>0.39800000000000002</v>
      </c>
      <c r="R379" s="161">
        <v>51.390999999999998</v>
      </c>
      <c r="S379" s="161">
        <v>0.46600000000000003</v>
      </c>
      <c r="T379" s="161">
        <v>24.071999999999999</v>
      </c>
      <c r="U379" s="161">
        <v>27.318999999999999</v>
      </c>
      <c r="V379" s="161">
        <v>68.95</v>
      </c>
    </row>
    <row r="380" spans="1:22" ht="16" x14ac:dyDescent="0.2">
      <c r="A380" s="155">
        <v>5566</v>
      </c>
      <c r="B380" s="156">
        <v>2</v>
      </c>
      <c r="C380" s="157" t="s">
        <v>258</v>
      </c>
      <c r="D380" s="158" t="s">
        <v>379</v>
      </c>
      <c r="E380" s="159" t="s">
        <v>279</v>
      </c>
      <c r="F380" s="160">
        <v>2</v>
      </c>
      <c r="G380" s="160">
        <v>21.2</v>
      </c>
      <c r="H380" s="160">
        <v>28.6</v>
      </c>
      <c r="I380" s="160">
        <v>37.1</v>
      </c>
      <c r="J380" s="157">
        <v>3.68</v>
      </c>
    </row>
    <row r="381" spans="1:22" ht="16" x14ac:dyDescent="0.2">
      <c r="A381" s="155">
        <v>5567</v>
      </c>
      <c r="B381" s="156">
        <v>2</v>
      </c>
      <c r="C381" s="157" t="s">
        <v>261</v>
      </c>
      <c r="D381" s="158" t="s">
        <v>379</v>
      </c>
      <c r="E381" s="159" t="s">
        <v>279</v>
      </c>
      <c r="F381" s="160">
        <v>0.25</v>
      </c>
      <c r="G381" s="160">
        <v>19.5</v>
      </c>
      <c r="H381" s="160">
        <v>20.3</v>
      </c>
      <c r="I381" s="160">
        <v>88</v>
      </c>
      <c r="J381" s="157">
        <v>7.21</v>
      </c>
      <c r="K381" s="161">
        <v>4.8099999999999996</v>
      </c>
      <c r="L381" s="161">
        <v>2.1</v>
      </c>
      <c r="M381" s="161">
        <v>1.24</v>
      </c>
      <c r="N381" s="160">
        <v>1.8109</v>
      </c>
      <c r="O381" s="161">
        <v>1.5569999999999999</v>
      </c>
      <c r="P381" s="161">
        <v>32.945</v>
      </c>
      <c r="Q381" s="161">
        <v>0.67</v>
      </c>
      <c r="R381" s="161">
        <v>78.168000000000006</v>
      </c>
      <c r="S381" s="161">
        <v>0.8</v>
      </c>
      <c r="T381" s="161">
        <v>45.98</v>
      </c>
      <c r="U381" s="161">
        <v>32.188000000000002</v>
      </c>
      <c r="V381" s="161">
        <v>75.319999999999993</v>
      </c>
    </row>
    <row r="382" spans="1:22" ht="16" x14ac:dyDescent="0.2">
      <c r="A382" s="155">
        <v>5562</v>
      </c>
      <c r="B382" s="156">
        <v>3</v>
      </c>
      <c r="C382" s="157" t="s">
        <v>258</v>
      </c>
      <c r="D382" s="158" t="s">
        <v>379</v>
      </c>
      <c r="E382" s="159" t="s">
        <v>288</v>
      </c>
      <c r="F382" s="160">
        <v>0.75</v>
      </c>
      <c r="G382" s="160">
        <v>21.5</v>
      </c>
      <c r="H382" s="160">
        <v>27.7</v>
      </c>
      <c r="I382" s="160">
        <v>54.1</v>
      </c>
      <c r="J382" s="157">
        <v>4.05</v>
      </c>
    </row>
    <row r="383" spans="1:22" ht="16" x14ac:dyDescent="0.2">
      <c r="A383" s="155">
        <v>5563</v>
      </c>
      <c r="B383" s="156">
        <v>3</v>
      </c>
      <c r="C383" s="157" t="s">
        <v>261</v>
      </c>
      <c r="D383" s="158" t="s">
        <v>379</v>
      </c>
      <c r="E383" s="159" t="s">
        <v>288</v>
      </c>
      <c r="F383" s="160">
        <v>0.25</v>
      </c>
      <c r="G383" s="160">
        <v>21.2</v>
      </c>
      <c r="H383" s="160">
        <v>26.5</v>
      </c>
      <c r="I383" s="160">
        <v>53.4</v>
      </c>
      <c r="J383" s="157">
        <v>4.08</v>
      </c>
      <c r="K383" s="161">
        <v>4.0999999999999996</v>
      </c>
      <c r="L383" s="161">
        <v>1.63</v>
      </c>
      <c r="M383" s="161">
        <v>1.08</v>
      </c>
      <c r="N383" s="160">
        <v>1.4895</v>
      </c>
      <c r="O383" s="161">
        <v>7.8E-2</v>
      </c>
      <c r="P383" s="161">
        <v>11.266999999999999</v>
      </c>
      <c r="Q383" s="161">
        <v>0.55400000000000005</v>
      </c>
      <c r="R383" s="161">
        <v>26.164999999999999</v>
      </c>
      <c r="S383" s="161">
        <v>0.63800000000000001</v>
      </c>
      <c r="T383" s="161">
        <v>18.824999999999999</v>
      </c>
      <c r="U383" s="161">
        <v>7.34</v>
      </c>
      <c r="V383" s="161">
        <v>56.92</v>
      </c>
    </row>
    <row r="384" spans="1:22" ht="16" x14ac:dyDescent="0.2">
      <c r="A384" s="155">
        <v>5560</v>
      </c>
      <c r="B384" s="156">
        <v>4</v>
      </c>
      <c r="C384" s="157" t="s">
        <v>258</v>
      </c>
      <c r="D384" s="158" t="s">
        <v>379</v>
      </c>
      <c r="E384" s="159" t="s">
        <v>381</v>
      </c>
      <c r="F384" s="160">
        <v>0.6</v>
      </c>
      <c r="G384" s="160">
        <v>21.1</v>
      </c>
      <c r="H384" s="160">
        <v>26</v>
      </c>
      <c r="I384" s="160">
        <v>62.6</v>
      </c>
      <c r="J384" s="157">
        <v>4.74</v>
      </c>
    </row>
    <row r="385" spans="1:22" ht="16" x14ac:dyDescent="0.2">
      <c r="A385" s="155">
        <v>5561</v>
      </c>
      <c r="B385" s="156">
        <v>4</v>
      </c>
      <c r="C385" s="157" t="s">
        <v>261</v>
      </c>
      <c r="D385" s="158" t="s">
        <v>379</v>
      </c>
      <c r="E385" s="159" t="s">
        <v>381</v>
      </c>
      <c r="F385" s="160">
        <v>0.25</v>
      </c>
      <c r="G385" s="160">
        <v>20.9</v>
      </c>
      <c r="H385" s="160">
        <v>24</v>
      </c>
      <c r="I385" s="160">
        <v>42.9</v>
      </c>
      <c r="J385" s="157">
        <v>4.82</v>
      </c>
      <c r="K385" s="161">
        <v>6.72</v>
      </c>
      <c r="L385" s="161">
        <v>3.27</v>
      </c>
      <c r="M385" s="161">
        <v>4.72</v>
      </c>
      <c r="N385" s="160">
        <v>2.1631</v>
      </c>
      <c r="O385" s="161">
        <v>1.4379999999999999</v>
      </c>
      <c r="P385" s="161">
        <v>39.585999999999999</v>
      </c>
      <c r="Q385" s="161">
        <v>0.33300000000000002</v>
      </c>
      <c r="R385" s="161">
        <v>35.520000000000003</v>
      </c>
      <c r="S385" s="161">
        <v>0.56499999999999995</v>
      </c>
      <c r="T385" s="161">
        <v>25.033000000000001</v>
      </c>
      <c r="U385" s="161">
        <v>10.487</v>
      </c>
      <c r="V385" s="161">
        <v>92.64</v>
      </c>
    </row>
    <row r="386" spans="1:22" ht="16" x14ac:dyDescent="0.2">
      <c r="A386" s="155">
        <v>5558</v>
      </c>
      <c r="B386" s="156">
        <v>5</v>
      </c>
      <c r="C386" s="157" t="s">
        <v>258</v>
      </c>
      <c r="D386" s="158" t="s">
        <v>379</v>
      </c>
      <c r="E386" s="159" t="s">
        <v>324</v>
      </c>
      <c r="F386" s="160">
        <v>0.5</v>
      </c>
      <c r="G386" s="160">
        <v>17.3</v>
      </c>
      <c r="H386" s="160">
        <v>1.4</v>
      </c>
      <c r="I386" s="160">
        <v>45.3</v>
      </c>
      <c r="J386" s="157">
        <v>4.29</v>
      </c>
    </row>
    <row r="387" spans="1:22" ht="16" x14ac:dyDescent="0.2">
      <c r="A387" s="155">
        <v>5559</v>
      </c>
      <c r="B387" s="156">
        <v>5</v>
      </c>
      <c r="C387" s="157" t="s">
        <v>261</v>
      </c>
      <c r="D387" s="158" t="s">
        <v>379</v>
      </c>
      <c r="E387" s="159" t="s">
        <v>324</v>
      </c>
      <c r="F387" s="160">
        <v>0.25</v>
      </c>
      <c r="G387" s="160">
        <v>16.399999999999999</v>
      </c>
      <c r="H387" s="160">
        <v>0.5</v>
      </c>
      <c r="I387" s="160">
        <v>60.4</v>
      </c>
      <c r="J387" s="157">
        <v>5.89</v>
      </c>
      <c r="K387" s="161">
        <v>18.16</v>
      </c>
      <c r="L387" s="161">
        <v>5.39</v>
      </c>
      <c r="M387" s="161">
        <v>2.42</v>
      </c>
      <c r="N387" s="160">
        <v>1.8210999999999999</v>
      </c>
      <c r="O387" s="161">
        <v>14.64</v>
      </c>
      <c r="P387" s="161">
        <v>28.291</v>
      </c>
      <c r="Q387" s="161">
        <v>0.85799999999999998</v>
      </c>
      <c r="R387" s="161">
        <v>74.186000000000007</v>
      </c>
      <c r="S387" s="161">
        <v>1.0289999999999999</v>
      </c>
      <c r="T387" s="161">
        <v>32.073</v>
      </c>
      <c r="U387" s="161">
        <v>42.113</v>
      </c>
      <c r="V387" s="161">
        <v>241.01</v>
      </c>
    </row>
    <row r="388" spans="1:22" ht="16" x14ac:dyDescent="0.2">
      <c r="A388" s="155">
        <v>5568</v>
      </c>
      <c r="B388" s="156">
        <v>10</v>
      </c>
      <c r="C388" s="157" t="s">
        <v>258</v>
      </c>
      <c r="D388" s="158" t="s">
        <v>379</v>
      </c>
      <c r="E388" s="159" t="s">
        <v>324</v>
      </c>
      <c r="F388" s="160">
        <v>1.25</v>
      </c>
      <c r="G388" s="160">
        <v>20.7</v>
      </c>
      <c r="H388" s="160">
        <v>28.4</v>
      </c>
      <c r="I388" s="160">
        <v>81.5</v>
      </c>
      <c r="J388" s="157">
        <v>6.21</v>
      </c>
    </row>
    <row r="389" spans="1:22" ht="16" x14ac:dyDescent="0.2">
      <c r="A389" s="155">
        <v>5569</v>
      </c>
      <c r="B389" s="156">
        <v>10</v>
      </c>
      <c r="C389" s="157" t="s">
        <v>261</v>
      </c>
      <c r="D389" s="158" t="s">
        <v>379</v>
      </c>
      <c r="E389" s="159" t="s">
        <v>324</v>
      </c>
      <c r="F389" s="160">
        <v>0.25</v>
      </c>
      <c r="G389" s="160">
        <v>20</v>
      </c>
      <c r="H389" s="160">
        <v>26.3</v>
      </c>
      <c r="I389" s="160">
        <v>90.1</v>
      </c>
      <c r="J389" s="157">
        <v>7</v>
      </c>
      <c r="K389" s="161">
        <v>4.38</v>
      </c>
      <c r="L389" s="161">
        <v>0.56000000000000005</v>
      </c>
      <c r="M389" s="161">
        <v>0.93</v>
      </c>
      <c r="N389" s="160">
        <v>0.59789999999999999</v>
      </c>
      <c r="O389" s="161">
        <v>0.25</v>
      </c>
      <c r="P389" s="161">
        <v>15.452999999999999</v>
      </c>
      <c r="Q389" s="161">
        <v>0.26200000000000001</v>
      </c>
      <c r="R389" s="161">
        <v>60.045999999999999</v>
      </c>
      <c r="S389" s="161">
        <v>0.71899999999999997</v>
      </c>
      <c r="T389" s="161">
        <v>22.417999999999999</v>
      </c>
      <c r="U389" s="161">
        <v>37.628</v>
      </c>
      <c r="V389" s="161">
        <v>53.86</v>
      </c>
    </row>
    <row r="390" spans="1:22" ht="16" x14ac:dyDescent="0.2">
      <c r="A390" s="155">
        <v>5570</v>
      </c>
      <c r="B390" s="156">
        <v>6</v>
      </c>
      <c r="C390" s="157" t="s">
        <v>258</v>
      </c>
      <c r="D390" s="158" t="s">
        <v>382</v>
      </c>
      <c r="E390" s="159" t="s">
        <v>262</v>
      </c>
      <c r="F390" s="160">
        <v>1.7</v>
      </c>
      <c r="G390" s="160">
        <v>19.899999999999999</v>
      </c>
      <c r="H390" s="160">
        <v>29.5</v>
      </c>
      <c r="I390" s="160">
        <v>76</v>
      </c>
      <c r="J390" s="157">
        <v>5.74</v>
      </c>
    </row>
    <row r="391" spans="1:22" ht="16" x14ac:dyDescent="0.2">
      <c r="A391" s="155">
        <v>5571</v>
      </c>
      <c r="B391" s="156">
        <v>6</v>
      </c>
      <c r="C391" s="157" t="s">
        <v>261</v>
      </c>
      <c r="D391" s="158" t="s">
        <v>382</v>
      </c>
      <c r="E391" s="159" t="s">
        <v>262</v>
      </c>
      <c r="F391" s="160">
        <v>0.25</v>
      </c>
      <c r="G391" s="160">
        <v>19.899999999999999</v>
      </c>
      <c r="H391" s="160">
        <v>29.3</v>
      </c>
      <c r="I391" s="160">
        <v>75</v>
      </c>
      <c r="J391" s="157">
        <v>5.73</v>
      </c>
      <c r="K391" s="161">
        <v>2.69</v>
      </c>
      <c r="L391" s="161">
        <v>1.62</v>
      </c>
      <c r="M391" s="161">
        <v>1.31</v>
      </c>
      <c r="N391" s="160">
        <v>1.3329</v>
      </c>
      <c r="O391" s="161">
        <v>1.405</v>
      </c>
      <c r="P391" s="161">
        <v>9.0869999999999997</v>
      </c>
      <c r="Q391" s="161">
        <v>0.55400000000000005</v>
      </c>
      <c r="R391" s="161">
        <v>32.170999999999999</v>
      </c>
      <c r="S391" s="161">
        <v>0.66200000000000003</v>
      </c>
      <c r="T391" s="161">
        <v>20.951000000000001</v>
      </c>
      <c r="U391" s="161">
        <v>11.22</v>
      </c>
      <c r="V391" s="161">
        <v>183.78</v>
      </c>
    </row>
    <row r="392" spans="1:22" ht="16" x14ac:dyDescent="0.2">
      <c r="A392" s="155">
        <v>5572</v>
      </c>
      <c r="B392" s="156">
        <v>7</v>
      </c>
      <c r="C392" s="157" t="s">
        <v>258</v>
      </c>
      <c r="D392" s="158" t="s">
        <v>382</v>
      </c>
      <c r="E392" s="159" t="s">
        <v>280</v>
      </c>
      <c r="F392" s="160">
        <v>0.75</v>
      </c>
      <c r="G392" s="160">
        <v>21.7</v>
      </c>
      <c r="H392" s="160">
        <v>25</v>
      </c>
      <c r="I392" s="160">
        <v>42</v>
      </c>
      <c r="J392" s="157">
        <v>3.13</v>
      </c>
    </row>
    <row r="393" spans="1:22" ht="16" x14ac:dyDescent="0.2">
      <c r="A393" s="155">
        <v>5573</v>
      </c>
      <c r="B393" s="156">
        <v>7</v>
      </c>
      <c r="C393" s="157" t="s">
        <v>261</v>
      </c>
      <c r="D393" s="158" t="s">
        <v>382</v>
      </c>
      <c r="E393" s="159" t="s">
        <v>280</v>
      </c>
      <c r="F393" s="160">
        <v>0.25</v>
      </c>
      <c r="G393" s="160">
        <v>16.3</v>
      </c>
      <c r="H393" s="160">
        <v>7.7</v>
      </c>
      <c r="I393" s="160">
        <v>67</v>
      </c>
      <c r="J393" s="157">
        <v>6.28</v>
      </c>
      <c r="K393" s="161">
        <v>5.83</v>
      </c>
      <c r="L393" s="161">
        <v>3.54</v>
      </c>
      <c r="M393" s="161">
        <v>1.94</v>
      </c>
      <c r="N393" s="160">
        <v>4.4111000000000002</v>
      </c>
      <c r="O393" s="161">
        <v>36.438000000000002</v>
      </c>
      <c r="P393" s="161">
        <v>72.096000000000004</v>
      </c>
      <c r="Q393" s="161">
        <v>0.52900000000000003</v>
      </c>
      <c r="R393" s="161">
        <v>65.66</v>
      </c>
      <c r="S393" s="161">
        <v>0.67300000000000004</v>
      </c>
      <c r="T393" s="161">
        <v>48.28</v>
      </c>
      <c r="U393" s="161">
        <v>17.38</v>
      </c>
      <c r="V393" s="161">
        <v>87.07</v>
      </c>
    </row>
    <row r="394" spans="1:22" ht="16" x14ac:dyDescent="0.2">
      <c r="A394" s="155">
        <v>5574</v>
      </c>
      <c r="B394" s="156">
        <v>8</v>
      </c>
      <c r="C394" s="157" t="s">
        <v>258</v>
      </c>
      <c r="D394" s="158" t="s">
        <v>382</v>
      </c>
      <c r="E394" s="159" t="s">
        <v>272</v>
      </c>
      <c r="F394" s="160">
        <v>0.6</v>
      </c>
      <c r="G394" s="160">
        <v>21.1</v>
      </c>
      <c r="H394" s="160">
        <v>28.7</v>
      </c>
      <c r="I394" s="160">
        <v>28</v>
      </c>
      <c r="J394" s="157">
        <v>2.13</v>
      </c>
    </row>
    <row r="395" spans="1:22" ht="16" x14ac:dyDescent="0.2">
      <c r="A395" s="155">
        <v>5575</v>
      </c>
      <c r="B395" s="156">
        <v>8</v>
      </c>
      <c r="C395" s="157" t="s">
        <v>261</v>
      </c>
      <c r="D395" s="158" t="s">
        <v>382</v>
      </c>
      <c r="E395" s="159" t="s">
        <v>272</v>
      </c>
      <c r="F395" s="160">
        <v>0.25</v>
      </c>
      <c r="G395" s="160">
        <v>19.2</v>
      </c>
      <c r="H395" s="160">
        <v>23.9</v>
      </c>
      <c r="I395" s="160">
        <v>50</v>
      </c>
      <c r="J395" s="157">
        <v>3.98</v>
      </c>
      <c r="K395" s="161">
        <v>6.76</v>
      </c>
      <c r="L395" s="161">
        <v>2.95</v>
      </c>
      <c r="M395" s="161">
        <v>1.21</v>
      </c>
      <c r="N395" s="160">
        <v>2.0074000000000001</v>
      </c>
      <c r="O395" s="161">
        <v>4.226</v>
      </c>
      <c r="P395" s="161">
        <v>17.026</v>
      </c>
      <c r="Q395" s="161">
        <v>0.24199999999999999</v>
      </c>
      <c r="R395" s="161">
        <v>47.725999999999999</v>
      </c>
      <c r="S395" s="161">
        <v>0.41799999999999998</v>
      </c>
      <c r="T395" s="161">
        <v>25.416</v>
      </c>
      <c r="U395" s="161">
        <v>22.31</v>
      </c>
      <c r="V395" s="161">
        <v>81.180000000000007</v>
      </c>
    </row>
    <row r="396" spans="1:22" ht="16" x14ac:dyDescent="0.2">
      <c r="A396" s="155">
        <v>5576</v>
      </c>
      <c r="B396" s="156">
        <v>6</v>
      </c>
      <c r="C396" s="157" t="s">
        <v>258</v>
      </c>
      <c r="D396" s="158" t="s">
        <v>383</v>
      </c>
      <c r="E396" s="159" t="s">
        <v>260</v>
      </c>
      <c r="F396" s="160">
        <v>4</v>
      </c>
      <c r="G396" s="160">
        <v>18</v>
      </c>
      <c r="H396" s="160">
        <v>30.3</v>
      </c>
      <c r="I396" s="160">
        <v>90.8</v>
      </c>
      <c r="J396" s="157">
        <v>7.18</v>
      </c>
    </row>
    <row r="397" spans="1:22" ht="16" x14ac:dyDescent="0.2">
      <c r="A397" s="155">
        <v>5577</v>
      </c>
      <c r="B397" s="156">
        <v>6</v>
      </c>
      <c r="C397" s="157" t="s">
        <v>261</v>
      </c>
      <c r="D397" s="158" t="s">
        <v>383</v>
      </c>
      <c r="E397" s="159" t="s">
        <v>260</v>
      </c>
      <c r="F397" s="160">
        <v>0.25</v>
      </c>
      <c r="G397" s="160">
        <v>17.899999999999999</v>
      </c>
      <c r="H397" s="160">
        <v>30.3</v>
      </c>
      <c r="I397" s="160">
        <v>91.4</v>
      </c>
      <c r="J397" s="157">
        <v>7.23</v>
      </c>
      <c r="K397" s="161">
        <v>2.8</v>
      </c>
      <c r="L397" s="161">
        <v>3.02</v>
      </c>
      <c r="M397" s="161">
        <v>1.97</v>
      </c>
      <c r="N397" s="160">
        <v>1.9447000000000001</v>
      </c>
      <c r="O397" s="161">
        <v>0.86099999999999999</v>
      </c>
      <c r="P397" s="161">
        <v>5.0659999999999998</v>
      </c>
      <c r="Q397" s="161">
        <v>0.47799999999999998</v>
      </c>
      <c r="R397" s="161">
        <v>35.307000000000002</v>
      </c>
      <c r="S397" s="161">
        <v>0.51</v>
      </c>
      <c r="T397" s="161">
        <v>15.55</v>
      </c>
      <c r="U397" s="161">
        <v>19.757000000000001</v>
      </c>
      <c r="V397" s="161">
        <v>63.24</v>
      </c>
    </row>
    <row r="398" spans="1:22" ht="16" x14ac:dyDescent="0.2">
      <c r="A398" s="155">
        <v>5578</v>
      </c>
      <c r="B398" s="156">
        <v>7</v>
      </c>
      <c r="C398" s="157" t="s">
        <v>258</v>
      </c>
      <c r="D398" s="158" t="s">
        <v>383</v>
      </c>
      <c r="E398" s="159" t="s">
        <v>280</v>
      </c>
      <c r="F398" s="160">
        <v>0.75</v>
      </c>
      <c r="G398" s="160">
        <v>17.899999999999999</v>
      </c>
      <c r="H398" s="160">
        <v>28</v>
      </c>
      <c r="I398" s="160">
        <v>61.5</v>
      </c>
      <c r="J398" s="157">
        <v>4.99</v>
      </c>
    </row>
    <row r="399" spans="1:22" ht="16" x14ac:dyDescent="0.2">
      <c r="A399" s="155">
        <v>5579</v>
      </c>
      <c r="B399" s="156">
        <v>7</v>
      </c>
      <c r="C399" s="157" t="s">
        <v>261</v>
      </c>
      <c r="D399" s="158" t="s">
        <v>383</v>
      </c>
      <c r="E399" s="159" t="s">
        <v>280</v>
      </c>
      <c r="F399" s="160">
        <v>0.25</v>
      </c>
      <c r="G399" s="160">
        <v>17</v>
      </c>
      <c r="H399" s="160">
        <v>17.2</v>
      </c>
      <c r="I399" s="160">
        <v>66.099999999999994</v>
      </c>
      <c r="J399" s="157">
        <v>5.67</v>
      </c>
      <c r="K399" s="161">
        <v>10.039999999999999</v>
      </c>
      <c r="L399" s="161">
        <v>2.5499999999999998</v>
      </c>
      <c r="M399" s="161">
        <v>1.75</v>
      </c>
      <c r="N399" s="160">
        <v>6.5400999999999998</v>
      </c>
      <c r="O399" s="161">
        <v>9.3409999999999993</v>
      </c>
      <c r="P399" s="161">
        <v>30.446000000000002</v>
      </c>
      <c r="Q399" s="161">
        <v>0.65300000000000002</v>
      </c>
      <c r="R399" s="161">
        <v>27.19</v>
      </c>
      <c r="S399" s="161">
        <v>0.79100000000000004</v>
      </c>
      <c r="T399" s="161">
        <v>27.19</v>
      </c>
      <c r="U399" s="161">
        <v>0</v>
      </c>
      <c r="V399" s="161">
        <v>79.430000000000007</v>
      </c>
    </row>
    <row r="400" spans="1:22" ht="16" x14ac:dyDescent="0.2">
      <c r="A400" s="155">
        <v>5580</v>
      </c>
      <c r="B400" s="156">
        <v>8</v>
      </c>
      <c r="C400" s="157" t="s">
        <v>258</v>
      </c>
      <c r="D400" s="158" t="s">
        <v>383</v>
      </c>
      <c r="E400" s="159" t="s">
        <v>278</v>
      </c>
      <c r="F400" s="160">
        <v>0.75</v>
      </c>
      <c r="G400" s="160">
        <v>17.2</v>
      </c>
      <c r="H400" s="160">
        <v>27.5</v>
      </c>
      <c r="I400" s="160">
        <v>83.4</v>
      </c>
      <c r="J400" s="157">
        <v>6.79</v>
      </c>
    </row>
    <row r="401" spans="1:22" ht="16" x14ac:dyDescent="0.2">
      <c r="A401" s="155">
        <v>5581</v>
      </c>
      <c r="B401" s="156">
        <v>8</v>
      </c>
      <c r="C401" s="157" t="s">
        <v>261</v>
      </c>
      <c r="D401" s="158" t="s">
        <v>383</v>
      </c>
      <c r="E401" s="159" t="s">
        <v>278</v>
      </c>
      <c r="F401" s="160">
        <v>0.25</v>
      </c>
      <c r="G401" s="160">
        <v>17.2</v>
      </c>
      <c r="H401" s="160">
        <v>27.4</v>
      </c>
      <c r="I401" s="160">
        <v>82.5</v>
      </c>
      <c r="J401" s="157">
        <v>6.72</v>
      </c>
      <c r="K401" s="161">
        <v>1.57</v>
      </c>
      <c r="L401" s="161">
        <v>1.23</v>
      </c>
      <c r="M401" s="161">
        <v>1.46</v>
      </c>
      <c r="N401" s="160">
        <v>2.7381000000000002</v>
      </c>
      <c r="O401" s="161">
        <v>2.9670000000000001</v>
      </c>
      <c r="P401" s="161">
        <v>15.231999999999999</v>
      </c>
      <c r="Q401" s="161">
        <v>0.33600000000000002</v>
      </c>
      <c r="R401" s="161">
        <v>30.138000000000002</v>
      </c>
      <c r="S401" s="161">
        <v>0.44500000000000001</v>
      </c>
      <c r="T401" s="161">
        <v>17.780999999999999</v>
      </c>
      <c r="U401" s="161">
        <v>12.356999999999999</v>
      </c>
      <c r="V401" s="161">
        <v>38.54</v>
      </c>
    </row>
    <row r="402" spans="1:22" ht="16" x14ac:dyDescent="0.2">
      <c r="A402" s="155">
        <v>5582</v>
      </c>
      <c r="B402" s="156">
        <v>3</v>
      </c>
      <c r="C402" s="157" t="s">
        <v>258</v>
      </c>
      <c r="D402" s="158" t="s">
        <v>384</v>
      </c>
      <c r="E402" s="159" t="s">
        <v>326</v>
      </c>
      <c r="F402" s="160">
        <v>1</v>
      </c>
      <c r="G402" s="160">
        <v>18.2</v>
      </c>
      <c r="H402" s="160">
        <v>28.3</v>
      </c>
      <c r="I402" s="160">
        <v>78.7</v>
      </c>
      <c r="J402" s="157">
        <v>6.23</v>
      </c>
    </row>
    <row r="403" spans="1:22" ht="16" x14ac:dyDescent="0.2">
      <c r="A403" s="155">
        <v>5583</v>
      </c>
      <c r="B403" s="156">
        <v>3</v>
      </c>
      <c r="C403" s="157" t="s">
        <v>261</v>
      </c>
      <c r="D403" s="158" t="s">
        <v>384</v>
      </c>
      <c r="E403" s="159" t="s">
        <v>326</v>
      </c>
      <c r="F403" s="160">
        <v>0.25</v>
      </c>
      <c r="G403" s="160">
        <v>17.600000000000001</v>
      </c>
      <c r="H403" s="160">
        <v>27.6</v>
      </c>
      <c r="I403" s="160">
        <v>92.6</v>
      </c>
      <c r="J403" s="157">
        <v>7.48</v>
      </c>
      <c r="K403" s="161">
        <v>1.65</v>
      </c>
      <c r="L403" s="161">
        <v>1.21</v>
      </c>
      <c r="M403" s="161">
        <v>0.72</v>
      </c>
      <c r="N403" s="160">
        <v>2.6095999999999999</v>
      </c>
      <c r="O403" s="161">
        <v>0.55400000000000005</v>
      </c>
      <c r="P403" s="161">
        <v>16.137</v>
      </c>
      <c r="Q403" s="161">
        <v>0.254</v>
      </c>
      <c r="R403" s="161">
        <v>49.673999999999999</v>
      </c>
      <c r="S403" s="161">
        <v>0.4</v>
      </c>
      <c r="T403" s="161">
        <v>19.047000000000001</v>
      </c>
      <c r="U403" s="161">
        <v>30.626999999999999</v>
      </c>
      <c r="V403" s="161">
        <v>92</v>
      </c>
    </row>
    <row r="404" spans="1:22" ht="16" x14ac:dyDescent="0.2">
      <c r="A404" s="155">
        <v>5584</v>
      </c>
      <c r="B404" s="156">
        <v>5</v>
      </c>
      <c r="C404" s="157" t="s">
        <v>258</v>
      </c>
      <c r="D404" s="158" t="s">
        <v>384</v>
      </c>
      <c r="E404" s="159" t="s">
        <v>266</v>
      </c>
      <c r="F404" s="160">
        <v>0.5</v>
      </c>
      <c r="G404" s="160">
        <v>17.2</v>
      </c>
      <c r="H404" s="160">
        <v>8.1999999999999993</v>
      </c>
      <c r="I404" s="160">
        <v>68.900000000000006</v>
      </c>
      <c r="J404" s="157">
        <v>5.79</v>
      </c>
    </row>
    <row r="405" spans="1:22" ht="16" x14ac:dyDescent="0.2">
      <c r="A405" s="155">
        <v>5585</v>
      </c>
      <c r="B405" s="156">
        <v>5</v>
      </c>
      <c r="C405" s="157" t="s">
        <v>261</v>
      </c>
      <c r="D405" s="158" t="s">
        <v>384</v>
      </c>
      <c r="E405" s="159" t="s">
        <v>266</v>
      </c>
      <c r="F405" s="160">
        <v>0.25</v>
      </c>
      <c r="G405" s="160">
        <v>16.5</v>
      </c>
      <c r="H405" s="160">
        <v>1.2</v>
      </c>
      <c r="I405" s="160">
        <v>82</v>
      </c>
      <c r="J405" s="157">
        <v>7.98</v>
      </c>
      <c r="K405" s="161">
        <v>1.42</v>
      </c>
      <c r="L405" s="161">
        <v>1.85</v>
      </c>
      <c r="M405" s="161">
        <v>1.58</v>
      </c>
      <c r="N405" s="160">
        <v>5.0586000000000002</v>
      </c>
      <c r="O405" s="161">
        <v>15.878</v>
      </c>
      <c r="P405" s="161">
        <v>27.152999999999999</v>
      </c>
      <c r="Q405" s="161">
        <v>0.23300000000000001</v>
      </c>
      <c r="R405" s="161">
        <v>50.4</v>
      </c>
      <c r="S405" s="161">
        <v>0.502</v>
      </c>
      <c r="T405" s="161">
        <v>34.978999999999999</v>
      </c>
      <c r="U405" s="161">
        <v>15.420999999999999</v>
      </c>
      <c r="V405" s="161">
        <v>106.68</v>
      </c>
    </row>
    <row r="406" spans="1:22" ht="16" x14ac:dyDescent="0.2">
      <c r="A406" s="155">
        <v>5586</v>
      </c>
      <c r="B406" s="156">
        <v>1</v>
      </c>
      <c r="C406" s="157" t="s">
        <v>258</v>
      </c>
      <c r="D406" s="158" t="s">
        <v>385</v>
      </c>
      <c r="E406" s="159" t="s">
        <v>386</v>
      </c>
      <c r="F406" s="160">
        <v>1.75</v>
      </c>
      <c r="G406" s="160">
        <v>19</v>
      </c>
      <c r="H406" s="160">
        <v>28.9</v>
      </c>
      <c r="I406" s="160">
        <v>39.1</v>
      </c>
      <c r="J406" s="157">
        <v>3.16</v>
      </c>
    </row>
    <row r="407" spans="1:22" ht="16" x14ac:dyDescent="0.2">
      <c r="A407" s="155">
        <v>5587</v>
      </c>
      <c r="B407" s="156">
        <v>1</v>
      </c>
      <c r="C407" s="157" t="s">
        <v>261</v>
      </c>
      <c r="D407" s="158" t="s">
        <v>385</v>
      </c>
      <c r="E407" s="159" t="s">
        <v>386</v>
      </c>
      <c r="F407" s="160">
        <v>0.25</v>
      </c>
      <c r="G407" s="160">
        <v>19</v>
      </c>
      <c r="H407" s="160">
        <v>28.9</v>
      </c>
      <c r="I407" s="160">
        <v>88.6</v>
      </c>
      <c r="J407" s="157">
        <v>6.87</v>
      </c>
      <c r="K407" s="161">
        <v>3.59</v>
      </c>
      <c r="L407" s="161">
        <v>1.72</v>
      </c>
      <c r="M407" s="161">
        <v>1.43</v>
      </c>
      <c r="N407" s="160">
        <v>1.8608</v>
      </c>
      <c r="O407" s="161">
        <v>1.5580000000000001</v>
      </c>
      <c r="P407" s="161">
        <v>10.862</v>
      </c>
      <c r="Q407" s="161">
        <v>0.41</v>
      </c>
      <c r="R407" s="161">
        <v>47.982999999999997</v>
      </c>
      <c r="S407" s="161">
        <v>0.58399999999999996</v>
      </c>
      <c r="T407" s="161">
        <v>17.792999999999999</v>
      </c>
      <c r="U407" s="161">
        <v>30.19</v>
      </c>
      <c r="V407" s="161">
        <v>51.93</v>
      </c>
    </row>
    <row r="408" spans="1:22" ht="16" x14ac:dyDescent="0.2">
      <c r="A408" s="155">
        <v>5588</v>
      </c>
      <c r="B408" s="156">
        <v>2</v>
      </c>
      <c r="C408" s="157" t="s">
        <v>258</v>
      </c>
      <c r="D408" s="158" t="s">
        <v>385</v>
      </c>
      <c r="E408" s="159" t="s">
        <v>387</v>
      </c>
      <c r="F408" s="160">
        <v>2.5</v>
      </c>
      <c r="G408" s="160">
        <v>19.100000000000001</v>
      </c>
      <c r="H408" s="160">
        <v>30.5</v>
      </c>
      <c r="I408" s="160">
        <v>72</v>
      </c>
      <c r="J408" s="157">
        <v>5.33</v>
      </c>
    </row>
    <row r="409" spans="1:22" ht="16" x14ac:dyDescent="0.2">
      <c r="A409" s="155">
        <v>5589</v>
      </c>
      <c r="B409" s="156">
        <v>2</v>
      </c>
      <c r="C409" s="157" t="s">
        <v>261</v>
      </c>
      <c r="D409" s="158" t="s">
        <v>385</v>
      </c>
      <c r="E409" s="159" t="s">
        <v>387</v>
      </c>
      <c r="F409" s="160">
        <v>0.25</v>
      </c>
      <c r="G409" s="160">
        <v>19</v>
      </c>
      <c r="H409" s="160">
        <v>25</v>
      </c>
      <c r="I409" s="160">
        <v>87</v>
      </c>
      <c r="J409" s="157">
        <v>6.85</v>
      </c>
      <c r="K409" s="161">
        <v>6.5</v>
      </c>
      <c r="L409" s="161">
        <v>1.07</v>
      </c>
      <c r="M409" s="161">
        <v>3.54</v>
      </c>
      <c r="N409" s="160">
        <v>0.24260000000000001</v>
      </c>
      <c r="O409" s="161">
        <v>0.36099999999999999</v>
      </c>
      <c r="P409" s="161">
        <v>16.760000000000002</v>
      </c>
      <c r="Q409" s="161">
        <v>0.13500000000000001</v>
      </c>
      <c r="R409" s="161">
        <v>33.994</v>
      </c>
      <c r="S409" s="161">
        <v>0.46300000000000002</v>
      </c>
      <c r="T409" s="161">
        <v>15.617000000000001</v>
      </c>
      <c r="U409" s="161">
        <v>18.376999999999999</v>
      </c>
      <c r="V409" s="161">
        <v>62.68</v>
      </c>
    </row>
    <row r="410" spans="1:22" ht="16" x14ac:dyDescent="0.2">
      <c r="A410" s="155">
        <v>5590</v>
      </c>
      <c r="B410" s="156">
        <v>9</v>
      </c>
      <c r="C410" s="157" t="s">
        <v>258</v>
      </c>
      <c r="D410" s="158" t="s">
        <v>385</v>
      </c>
      <c r="E410" s="159" t="s">
        <v>266</v>
      </c>
      <c r="F410" s="160">
        <v>1.75</v>
      </c>
      <c r="G410" s="160">
        <v>18.8</v>
      </c>
      <c r="H410" s="160">
        <v>31.7</v>
      </c>
      <c r="I410" s="160">
        <v>89.3</v>
      </c>
      <c r="J410" s="157">
        <v>6.95</v>
      </c>
    </row>
    <row r="411" spans="1:22" ht="16" x14ac:dyDescent="0.2">
      <c r="A411" s="155">
        <v>5591</v>
      </c>
      <c r="B411" s="156">
        <v>9</v>
      </c>
      <c r="C411" s="157" t="s">
        <v>261</v>
      </c>
      <c r="D411" s="158" t="s">
        <v>385</v>
      </c>
      <c r="E411" s="159" t="s">
        <v>266</v>
      </c>
      <c r="F411" s="160">
        <v>0.25</v>
      </c>
      <c r="G411" s="160">
        <v>18.8</v>
      </c>
      <c r="H411" s="160">
        <v>31.6</v>
      </c>
      <c r="I411" s="160">
        <v>92.5</v>
      </c>
      <c r="J411" s="157">
        <v>7.01</v>
      </c>
      <c r="K411" s="161">
        <v>1.6</v>
      </c>
      <c r="L411" s="161">
        <v>1.52</v>
      </c>
      <c r="M411" s="161">
        <v>1.3</v>
      </c>
      <c r="N411" s="160">
        <v>2.2349999999999999</v>
      </c>
      <c r="O411" s="161">
        <v>0.64</v>
      </c>
      <c r="P411" s="161">
        <v>1.782</v>
      </c>
      <c r="Q411" s="161">
        <v>0.68400000000000005</v>
      </c>
      <c r="R411" s="161">
        <v>60.359000000000002</v>
      </c>
      <c r="S411" s="161">
        <v>0.77600000000000002</v>
      </c>
      <c r="T411" s="161">
        <v>56.927999999999997</v>
      </c>
      <c r="U411" s="161">
        <v>3.431</v>
      </c>
      <c r="V411" s="161">
        <v>31.7</v>
      </c>
    </row>
    <row r="412" spans="1:22" ht="16" x14ac:dyDescent="0.2">
      <c r="A412" s="155">
        <v>5592</v>
      </c>
      <c r="B412" s="156">
        <v>10</v>
      </c>
      <c r="C412" s="157" t="s">
        <v>258</v>
      </c>
      <c r="D412" s="158" t="s">
        <v>385</v>
      </c>
      <c r="E412" s="159" t="s">
        <v>288</v>
      </c>
      <c r="F412" s="160">
        <v>2</v>
      </c>
      <c r="G412" s="160">
        <v>18.899999999999999</v>
      </c>
      <c r="H412" s="160">
        <v>30.6</v>
      </c>
      <c r="I412" s="160">
        <v>61</v>
      </c>
      <c r="J412" s="157">
        <v>4.5999999999999996</v>
      </c>
    </row>
    <row r="413" spans="1:22" ht="16" x14ac:dyDescent="0.2">
      <c r="A413" s="155">
        <v>5593</v>
      </c>
      <c r="B413" s="156">
        <v>10</v>
      </c>
      <c r="C413" s="157" t="s">
        <v>261</v>
      </c>
      <c r="D413" s="158" t="s">
        <v>385</v>
      </c>
      <c r="E413" s="159" t="s">
        <v>288</v>
      </c>
      <c r="F413" s="160">
        <v>0.25</v>
      </c>
      <c r="G413" s="160">
        <v>18.100000000000001</v>
      </c>
      <c r="H413" s="160">
        <v>23.6</v>
      </c>
      <c r="I413" s="160">
        <v>89</v>
      </c>
      <c r="J413" s="157">
        <v>6.99</v>
      </c>
      <c r="K413" s="161">
        <v>3.95</v>
      </c>
      <c r="L413" s="161">
        <v>1.35</v>
      </c>
      <c r="M413" s="161">
        <v>0.85</v>
      </c>
      <c r="N413" s="160">
        <v>0.99529999999999996</v>
      </c>
      <c r="O413" s="161">
        <v>0.79200000000000004</v>
      </c>
      <c r="P413" s="161">
        <v>13.593999999999999</v>
      </c>
      <c r="Q413" s="161">
        <v>0.183</v>
      </c>
      <c r="R413" s="161">
        <v>22.456</v>
      </c>
      <c r="S413" s="161">
        <v>0.39900000000000002</v>
      </c>
      <c r="T413" s="161">
        <v>18.122</v>
      </c>
      <c r="U413" s="161">
        <v>4.3339999999999996</v>
      </c>
      <c r="V413" s="161">
        <v>62.78</v>
      </c>
    </row>
    <row r="414" spans="1:22" ht="16" x14ac:dyDescent="0.2">
      <c r="A414" s="155">
        <v>5594</v>
      </c>
      <c r="B414" s="156">
        <v>3</v>
      </c>
      <c r="C414" s="157" t="s">
        <v>258</v>
      </c>
      <c r="D414" s="158" t="s">
        <v>388</v>
      </c>
      <c r="E414" s="159" t="s">
        <v>268</v>
      </c>
      <c r="F414" s="160">
        <v>1</v>
      </c>
      <c r="G414" s="160">
        <v>20.100000000000001</v>
      </c>
      <c r="H414" s="160">
        <v>29.2</v>
      </c>
      <c r="I414" s="160">
        <v>46.1</v>
      </c>
      <c r="J414" s="157">
        <v>3.52</v>
      </c>
    </row>
    <row r="415" spans="1:22" ht="16" x14ac:dyDescent="0.2">
      <c r="A415" s="155">
        <v>5595</v>
      </c>
      <c r="B415" s="156">
        <v>3</v>
      </c>
      <c r="C415" s="157" t="s">
        <v>261</v>
      </c>
      <c r="D415" s="158" t="s">
        <v>388</v>
      </c>
      <c r="E415" s="159" t="s">
        <v>268</v>
      </c>
      <c r="F415" s="160">
        <v>0.25</v>
      </c>
      <c r="G415" s="160">
        <v>19.399999999999999</v>
      </c>
      <c r="H415" s="160">
        <v>28.2</v>
      </c>
      <c r="I415" s="160">
        <v>75.2</v>
      </c>
      <c r="J415" s="157">
        <v>5.85</v>
      </c>
      <c r="K415" s="161">
        <v>3.03</v>
      </c>
      <c r="L415" s="161">
        <v>0.7</v>
      </c>
      <c r="M415" s="161">
        <v>0.81</v>
      </c>
      <c r="N415" s="160">
        <v>1.4677</v>
      </c>
      <c r="O415" s="161">
        <v>0.182</v>
      </c>
      <c r="P415" s="161">
        <v>7.5609999999999999</v>
      </c>
      <c r="Q415" s="161">
        <v>0.24</v>
      </c>
      <c r="R415" s="161">
        <v>36.106000000000002</v>
      </c>
      <c r="S415" s="161">
        <v>0.52500000000000002</v>
      </c>
      <c r="T415" s="161">
        <v>19.454999999999998</v>
      </c>
      <c r="U415" s="161">
        <v>16.651</v>
      </c>
      <c r="V415" s="161">
        <v>49.95</v>
      </c>
    </row>
    <row r="416" spans="1:22" ht="16" x14ac:dyDescent="0.2">
      <c r="A416" s="155">
        <v>5596</v>
      </c>
      <c r="B416" s="156">
        <v>4</v>
      </c>
      <c r="C416" s="157" t="s">
        <v>258</v>
      </c>
      <c r="D416" s="158" t="s">
        <v>388</v>
      </c>
      <c r="E416" s="159" t="s">
        <v>355</v>
      </c>
      <c r="F416" s="160">
        <v>0.5</v>
      </c>
      <c r="G416" s="160">
        <v>19.600000000000001</v>
      </c>
      <c r="H416" s="160">
        <v>27.8</v>
      </c>
      <c r="I416" s="160">
        <v>53.9</v>
      </c>
      <c r="J416" s="157">
        <v>4.18</v>
      </c>
    </row>
    <row r="417" spans="1:22" ht="16" x14ac:dyDescent="0.2">
      <c r="A417" s="155">
        <v>5597</v>
      </c>
      <c r="B417" s="156">
        <v>4</v>
      </c>
      <c r="C417" s="157" t="s">
        <v>261</v>
      </c>
      <c r="D417" s="158" t="s">
        <v>388</v>
      </c>
      <c r="E417" s="159" t="s">
        <v>355</v>
      </c>
      <c r="F417" s="160">
        <v>0.25</v>
      </c>
      <c r="G417" s="160">
        <v>19.7</v>
      </c>
      <c r="H417" s="160">
        <v>27.8</v>
      </c>
      <c r="I417" s="160">
        <v>52.4</v>
      </c>
      <c r="J417" s="157">
        <v>4.26</v>
      </c>
      <c r="K417" s="161">
        <v>2.9</v>
      </c>
      <c r="L417" s="161">
        <v>2.44</v>
      </c>
      <c r="M417" s="161">
        <v>5.8</v>
      </c>
      <c r="N417" s="160">
        <v>0.98170000000000002</v>
      </c>
      <c r="O417" s="161">
        <v>0.45400000000000001</v>
      </c>
      <c r="P417" s="161">
        <v>25.972999999999999</v>
      </c>
      <c r="Q417" s="161">
        <v>7.2999999999999995E-2</v>
      </c>
      <c r="R417" s="161">
        <v>47.497</v>
      </c>
      <c r="S417" s="161">
        <v>0.189</v>
      </c>
      <c r="T417" s="161">
        <v>18.721</v>
      </c>
      <c r="U417" s="161">
        <v>28.776</v>
      </c>
      <c r="V417" s="161">
        <v>66.900000000000006</v>
      </c>
    </row>
    <row r="418" spans="1:22" ht="16" x14ac:dyDescent="0.2">
      <c r="A418" s="155">
        <v>5598</v>
      </c>
      <c r="B418" s="156">
        <v>5</v>
      </c>
      <c r="C418" s="157" t="s">
        <v>258</v>
      </c>
      <c r="D418" s="158" t="s">
        <v>388</v>
      </c>
      <c r="E418" s="159" t="s">
        <v>326</v>
      </c>
      <c r="F418" s="160">
        <v>0.5</v>
      </c>
      <c r="G418" s="160">
        <v>18.3</v>
      </c>
      <c r="H418" s="160">
        <v>5.8</v>
      </c>
      <c r="I418" s="160">
        <v>76.400000000000006</v>
      </c>
      <c r="J418" s="157">
        <v>6.79</v>
      </c>
    </row>
    <row r="419" spans="1:22" ht="16" x14ac:dyDescent="0.2">
      <c r="A419" s="155">
        <v>5599</v>
      </c>
      <c r="B419" s="156">
        <v>5</v>
      </c>
      <c r="C419" s="157" t="s">
        <v>261</v>
      </c>
      <c r="D419" s="158" t="s">
        <v>388</v>
      </c>
      <c r="E419" s="159" t="s">
        <v>326</v>
      </c>
      <c r="F419" s="160">
        <v>0.25</v>
      </c>
      <c r="G419" s="160">
        <v>16.7</v>
      </c>
      <c r="H419" s="160">
        <v>1.4</v>
      </c>
      <c r="I419" s="160">
        <v>78.099999999999994</v>
      </c>
      <c r="J419" s="157">
        <v>7.52</v>
      </c>
      <c r="K419" s="161">
        <v>17.28</v>
      </c>
      <c r="L419" s="161">
        <v>2.11</v>
      </c>
      <c r="M419" s="161">
        <v>2.2000000000000002</v>
      </c>
      <c r="N419" s="160">
        <v>0.75280000000000002</v>
      </c>
      <c r="O419" s="161">
        <v>14.949</v>
      </c>
      <c r="P419" s="161">
        <v>32.335000000000001</v>
      </c>
      <c r="Q419" s="161">
        <v>9.6000000000000002E-2</v>
      </c>
      <c r="R419" s="161">
        <v>49.548000000000002</v>
      </c>
      <c r="S419" s="161">
        <v>0.23</v>
      </c>
      <c r="T419" s="161">
        <v>23.094999999999999</v>
      </c>
      <c r="U419" s="161">
        <v>26.452999999999999</v>
      </c>
      <c r="V419" s="161">
        <v>110.33</v>
      </c>
    </row>
    <row r="420" spans="1:22" ht="16" x14ac:dyDescent="0.2">
      <c r="A420" s="155">
        <v>5600</v>
      </c>
      <c r="B420" s="156">
        <v>6</v>
      </c>
      <c r="C420" s="157" t="s">
        <v>258</v>
      </c>
      <c r="D420" s="158" t="s">
        <v>388</v>
      </c>
      <c r="E420" s="159" t="s">
        <v>262</v>
      </c>
      <c r="F420" s="160">
        <v>1.75</v>
      </c>
      <c r="G420" s="160">
        <v>19.3</v>
      </c>
      <c r="H420" s="160">
        <v>29.5</v>
      </c>
      <c r="I420" s="160">
        <v>90</v>
      </c>
      <c r="J420" s="157">
        <v>7.02</v>
      </c>
    </row>
    <row r="421" spans="1:22" ht="16" x14ac:dyDescent="0.2">
      <c r="A421" s="155">
        <v>5601</v>
      </c>
      <c r="B421" s="156">
        <v>6</v>
      </c>
      <c r="C421" s="157" t="s">
        <v>261</v>
      </c>
      <c r="D421" s="158" t="s">
        <v>388</v>
      </c>
      <c r="E421" s="159" t="s">
        <v>262</v>
      </c>
      <c r="F421" s="160">
        <v>0.25</v>
      </c>
      <c r="G421" s="160">
        <v>19.3</v>
      </c>
      <c r="H421" s="160">
        <v>29.4</v>
      </c>
      <c r="I421" s="160">
        <v>91</v>
      </c>
      <c r="J421" s="157">
        <v>7.02</v>
      </c>
      <c r="K421" s="161">
        <v>2.5</v>
      </c>
      <c r="L421" s="161">
        <v>1.18</v>
      </c>
      <c r="M421" s="161">
        <v>1.46</v>
      </c>
      <c r="N421" s="160">
        <v>1.6205000000000001</v>
      </c>
      <c r="O421" s="161">
        <v>0.96499999999999997</v>
      </c>
      <c r="P421" s="161">
        <v>6.2670000000000003</v>
      </c>
      <c r="Q421" s="161">
        <v>0.58799999999999997</v>
      </c>
      <c r="R421" s="161">
        <v>26.885000000000002</v>
      </c>
      <c r="S421" s="161">
        <v>0.54700000000000004</v>
      </c>
      <c r="T421" s="161">
        <v>16.704999999999998</v>
      </c>
      <c r="U421" s="161">
        <v>10.18</v>
      </c>
      <c r="V421" s="161">
        <v>46.22</v>
      </c>
    </row>
    <row r="422" spans="1:22" ht="16" x14ac:dyDescent="0.2">
      <c r="A422" s="155">
        <v>5602</v>
      </c>
      <c r="B422" s="156">
        <v>7</v>
      </c>
      <c r="C422" s="157" t="s">
        <v>258</v>
      </c>
      <c r="D422" s="158" t="s">
        <v>388</v>
      </c>
      <c r="E422" s="159" t="s">
        <v>280</v>
      </c>
      <c r="F422" s="160">
        <v>0.75</v>
      </c>
      <c r="G422" s="160">
        <v>19.8</v>
      </c>
      <c r="H422" s="160">
        <v>26.9</v>
      </c>
      <c r="I422" s="160">
        <v>67</v>
      </c>
      <c r="J422" s="157">
        <v>5.21</v>
      </c>
    </row>
    <row r="423" spans="1:22" ht="16" x14ac:dyDescent="0.2">
      <c r="A423" s="155">
        <v>5603</v>
      </c>
      <c r="B423" s="156">
        <v>7</v>
      </c>
      <c r="C423" s="157" t="s">
        <v>261</v>
      </c>
      <c r="D423" s="158" t="s">
        <v>388</v>
      </c>
      <c r="E423" s="159" t="s">
        <v>280</v>
      </c>
      <c r="F423" s="160">
        <v>0.25</v>
      </c>
      <c r="G423" s="160">
        <v>19.3</v>
      </c>
      <c r="H423" s="160">
        <v>19.7</v>
      </c>
      <c r="I423" s="160">
        <v>88</v>
      </c>
      <c r="J423" s="157">
        <v>7.25</v>
      </c>
      <c r="K423" s="161">
        <v>34.659999999999997</v>
      </c>
      <c r="L423" s="161">
        <v>4.78</v>
      </c>
      <c r="M423" s="161">
        <v>1.48</v>
      </c>
      <c r="N423" s="160">
        <v>2.0146000000000002</v>
      </c>
      <c r="O423" s="161">
        <v>32.92</v>
      </c>
      <c r="P423" s="161">
        <v>46.866999999999997</v>
      </c>
      <c r="Q423" s="161">
        <v>0.32400000000000001</v>
      </c>
      <c r="R423" s="161">
        <v>86.283000000000001</v>
      </c>
      <c r="S423" s="161">
        <v>0.78100000000000003</v>
      </c>
      <c r="T423" s="161">
        <v>48.363999999999997</v>
      </c>
      <c r="U423" s="161">
        <v>37.918999999999997</v>
      </c>
      <c r="V423" s="161">
        <v>124.93</v>
      </c>
    </row>
    <row r="424" spans="1:22" ht="16" x14ac:dyDescent="0.2">
      <c r="A424" s="155">
        <v>5604</v>
      </c>
      <c r="B424" s="156">
        <v>8</v>
      </c>
      <c r="C424" s="157" t="s">
        <v>258</v>
      </c>
      <c r="D424" s="158" t="s">
        <v>388</v>
      </c>
      <c r="E424" s="159" t="s">
        <v>265</v>
      </c>
      <c r="F424" s="160">
        <v>0.75</v>
      </c>
      <c r="G424" s="160">
        <v>20</v>
      </c>
      <c r="H424" s="160">
        <v>29.8</v>
      </c>
      <c r="I424" s="160">
        <v>45</v>
      </c>
      <c r="J424" s="157">
        <v>3.4</v>
      </c>
    </row>
    <row r="425" spans="1:22" ht="16" x14ac:dyDescent="0.2">
      <c r="A425" s="155">
        <v>5605</v>
      </c>
      <c r="B425" s="156">
        <v>8</v>
      </c>
      <c r="C425" s="157" t="s">
        <v>261</v>
      </c>
      <c r="D425" s="158" t="s">
        <v>388</v>
      </c>
      <c r="E425" s="159" t="s">
        <v>265</v>
      </c>
      <c r="F425" s="160">
        <v>0.25</v>
      </c>
      <c r="G425" s="160">
        <v>19.7</v>
      </c>
      <c r="H425" s="160">
        <v>28</v>
      </c>
      <c r="I425" s="160">
        <v>89</v>
      </c>
      <c r="J425" s="157">
        <v>7</v>
      </c>
      <c r="K425" s="161">
        <v>2.97</v>
      </c>
      <c r="L425" s="161">
        <v>1.53</v>
      </c>
      <c r="M425" s="161">
        <v>1.43</v>
      </c>
      <c r="N425" s="160">
        <v>1.7813000000000001</v>
      </c>
      <c r="O425" s="161">
        <v>2.9289999999999998</v>
      </c>
      <c r="P425" s="161">
        <v>10.356</v>
      </c>
      <c r="Q425" s="161">
        <v>0.18099999999999999</v>
      </c>
      <c r="R425" s="161">
        <v>45.655999999999999</v>
      </c>
      <c r="S425" s="161">
        <v>9.2999999999999999E-2</v>
      </c>
      <c r="T425" s="161">
        <v>17.550999999999998</v>
      </c>
      <c r="U425" s="161">
        <v>28.105</v>
      </c>
      <c r="V425" s="161">
        <v>19.63</v>
      </c>
    </row>
    <row r="426" spans="1:22" ht="16" x14ac:dyDescent="0.2">
      <c r="A426" s="155">
        <v>5606</v>
      </c>
      <c r="B426" s="156">
        <v>6</v>
      </c>
      <c r="C426" s="157" t="s">
        <v>258</v>
      </c>
      <c r="D426" s="158" t="s">
        <v>389</v>
      </c>
      <c r="E426" s="159" t="s">
        <v>390</v>
      </c>
      <c r="F426" s="160">
        <v>3</v>
      </c>
      <c r="G426" s="160">
        <v>10.9</v>
      </c>
      <c r="H426" s="160">
        <v>31.3</v>
      </c>
      <c r="I426" s="160">
        <v>96.9</v>
      </c>
      <c r="J426" s="157">
        <v>8.8000000000000007</v>
      </c>
    </row>
    <row r="427" spans="1:22" ht="16" x14ac:dyDescent="0.2">
      <c r="A427" s="155">
        <v>5607</v>
      </c>
      <c r="B427" s="156">
        <v>6</v>
      </c>
      <c r="C427" s="157" t="s">
        <v>261</v>
      </c>
      <c r="D427" s="158" t="s">
        <v>389</v>
      </c>
      <c r="E427" s="159" t="s">
        <v>390</v>
      </c>
      <c r="F427" s="160">
        <v>0.25</v>
      </c>
      <c r="G427" s="160">
        <v>11</v>
      </c>
      <c r="H427" s="160">
        <v>31.3</v>
      </c>
      <c r="I427" s="160">
        <v>97.7</v>
      </c>
      <c r="J427" s="157">
        <v>8.84</v>
      </c>
      <c r="K427" s="161">
        <v>0.85</v>
      </c>
      <c r="L427" s="161">
        <v>0.74</v>
      </c>
      <c r="M427" s="161">
        <v>2.52</v>
      </c>
      <c r="N427" s="160">
        <v>1.3479000000000001</v>
      </c>
      <c r="O427" s="161">
        <v>0.89100000000000001</v>
      </c>
      <c r="P427" s="161">
        <v>3.1480000000000001</v>
      </c>
      <c r="Q427" s="161">
        <v>0.59</v>
      </c>
      <c r="R427" s="161">
        <v>28.547999999999998</v>
      </c>
      <c r="S427" s="161">
        <v>0.495</v>
      </c>
      <c r="T427" s="161">
        <v>11.507999999999999</v>
      </c>
      <c r="U427" s="161">
        <v>17.04</v>
      </c>
      <c r="V427" s="161">
        <v>56.39</v>
      </c>
    </row>
    <row r="428" spans="1:22" ht="16" x14ac:dyDescent="0.2">
      <c r="A428" s="155">
        <v>5608</v>
      </c>
      <c r="B428" s="156">
        <v>7</v>
      </c>
      <c r="C428" s="157" t="s">
        <v>258</v>
      </c>
      <c r="D428" s="158" t="s">
        <v>389</v>
      </c>
      <c r="E428" s="159" t="s">
        <v>390</v>
      </c>
      <c r="F428" s="160">
        <v>1.5</v>
      </c>
      <c r="G428" s="160">
        <v>10.199999999999999</v>
      </c>
      <c r="H428" s="160">
        <v>26.8</v>
      </c>
      <c r="I428" s="160">
        <v>110.8</v>
      </c>
      <c r="J428" s="157">
        <v>10.51</v>
      </c>
    </row>
    <row r="429" spans="1:22" ht="16" x14ac:dyDescent="0.2">
      <c r="A429" s="155">
        <v>5609</v>
      </c>
      <c r="B429" s="156">
        <v>7</v>
      </c>
      <c r="C429" s="157" t="s">
        <v>261</v>
      </c>
      <c r="D429" s="158" t="s">
        <v>389</v>
      </c>
      <c r="E429" s="159" t="s">
        <v>390</v>
      </c>
      <c r="F429" s="160">
        <v>0.25</v>
      </c>
      <c r="G429" s="160">
        <v>11.3</v>
      </c>
      <c r="H429" s="160">
        <v>19.8</v>
      </c>
      <c r="I429" s="160">
        <v>103.6</v>
      </c>
      <c r="J429" s="157">
        <v>9.98</v>
      </c>
      <c r="K429" s="161">
        <v>1.72</v>
      </c>
      <c r="L429" s="161">
        <v>0.53</v>
      </c>
      <c r="M429" s="161">
        <v>0.48</v>
      </c>
      <c r="N429" s="160">
        <v>1.3529</v>
      </c>
      <c r="O429" s="161">
        <v>34.820999999999998</v>
      </c>
      <c r="P429" s="161">
        <v>63.973999999999997</v>
      </c>
      <c r="Q429" s="161">
        <v>0.156</v>
      </c>
      <c r="R429" s="161">
        <v>43.933999999999997</v>
      </c>
      <c r="S429" s="161">
        <v>0.19700000000000001</v>
      </c>
      <c r="T429" s="161">
        <v>43.933999999999997</v>
      </c>
      <c r="U429" s="161">
        <v>0</v>
      </c>
      <c r="V429" s="161">
        <v>33.43</v>
      </c>
    </row>
    <row r="430" spans="1:22" ht="16" x14ac:dyDescent="0.2">
      <c r="A430" s="155">
        <v>5610</v>
      </c>
      <c r="B430" s="156">
        <v>8</v>
      </c>
      <c r="C430" s="157" t="s">
        <v>258</v>
      </c>
      <c r="D430" s="158" t="s">
        <v>389</v>
      </c>
      <c r="E430" s="159" t="s">
        <v>390</v>
      </c>
      <c r="F430" s="160">
        <v>1.25</v>
      </c>
      <c r="G430" s="160">
        <v>10.7</v>
      </c>
      <c r="H430" s="160">
        <v>30.4</v>
      </c>
      <c r="I430" s="160">
        <v>102.3</v>
      </c>
      <c r="J430" s="157">
        <v>9.3699999999999992</v>
      </c>
    </row>
    <row r="431" spans="1:22" ht="16" x14ac:dyDescent="0.2">
      <c r="A431" s="155">
        <v>5611</v>
      </c>
      <c r="B431" s="156">
        <v>8</v>
      </c>
      <c r="C431" s="157" t="s">
        <v>261</v>
      </c>
      <c r="D431" s="158" t="s">
        <v>389</v>
      </c>
      <c r="E431" s="159" t="s">
        <v>390</v>
      </c>
      <c r="F431" s="160">
        <v>0.25</v>
      </c>
      <c r="G431" s="160">
        <v>10.6</v>
      </c>
      <c r="H431" s="160">
        <v>30.4</v>
      </c>
      <c r="I431" s="160">
        <v>101.7</v>
      </c>
      <c r="J431" s="157">
        <v>9.3000000000000007</v>
      </c>
      <c r="K431" s="161">
        <v>0.78</v>
      </c>
      <c r="L431" s="161">
        <v>0.44</v>
      </c>
      <c r="M431" s="161">
        <v>0.75</v>
      </c>
      <c r="N431" s="160">
        <v>0.74270000000000003</v>
      </c>
      <c r="O431" s="161">
        <v>0.71599999999999997</v>
      </c>
      <c r="P431" s="161">
        <v>2.9849999999999999</v>
      </c>
      <c r="Q431" s="161">
        <v>0.308</v>
      </c>
      <c r="R431" s="161">
        <v>10.451000000000001</v>
      </c>
      <c r="S431" s="161">
        <v>0.30599999999999999</v>
      </c>
      <c r="T431" s="161">
        <v>10.451000000000001</v>
      </c>
      <c r="U431" s="161">
        <v>0</v>
      </c>
      <c r="V431" s="161">
        <v>32.520000000000003</v>
      </c>
    </row>
    <row r="432" spans="1:22" ht="16" x14ac:dyDescent="0.2">
      <c r="A432" s="155">
        <v>5612</v>
      </c>
      <c r="B432" s="156">
        <v>6</v>
      </c>
      <c r="C432" s="157" t="s">
        <v>258</v>
      </c>
      <c r="D432" s="158" t="s">
        <v>391</v>
      </c>
      <c r="E432" s="159" t="s">
        <v>265</v>
      </c>
      <c r="F432" s="160">
        <v>2.4</v>
      </c>
      <c r="G432" s="160">
        <v>4.0999999999999996</v>
      </c>
      <c r="H432" s="160">
        <v>31.7</v>
      </c>
      <c r="I432" s="160">
        <v>101</v>
      </c>
      <c r="J432" s="157">
        <v>10.64</v>
      </c>
    </row>
    <row r="433" spans="1:22" ht="16" x14ac:dyDescent="0.2">
      <c r="A433" s="155">
        <v>5613</v>
      </c>
      <c r="B433" s="156">
        <v>6</v>
      </c>
      <c r="C433" s="157" t="s">
        <v>261</v>
      </c>
      <c r="D433" s="158" t="s">
        <v>391</v>
      </c>
      <c r="E433" s="159" t="s">
        <v>265</v>
      </c>
      <c r="F433" s="160">
        <v>0.25</v>
      </c>
      <c r="G433" s="160">
        <v>4</v>
      </c>
      <c r="H433" s="160">
        <v>31.5</v>
      </c>
      <c r="I433" s="160">
        <v>103</v>
      </c>
      <c r="J433" s="157">
        <v>10.96</v>
      </c>
      <c r="K433" s="161">
        <v>1.66</v>
      </c>
      <c r="L433" s="161">
        <v>0.26</v>
      </c>
      <c r="M433" s="161">
        <v>0.88</v>
      </c>
      <c r="N433" s="160">
        <v>0.58530000000000004</v>
      </c>
      <c r="O433" s="161">
        <v>1.0780000000000001</v>
      </c>
      <c r="P433" s="161">
        <v>1.748</v>
      </c>
      <c r="Q433" s="161">
        <v>0.48699999999999999</v>
      </c>
      <c r="R433" s="161">
        <v>10.811999999999999</v>
      </c>
      <c r="S433" s="161">
        <v>0.46800000000000003</v>
      </c>
      <c r="T433" s="161">
        <v>10.811999999999999</v>
      </c>
      <c r="U433" s="161">
        <v>0</v>
      </c>
      <c r="V433" s="161">
        <v>24.95</v>
      </c>
    </row>
    <row r="434" spans="1:22" ht="16" x14ac:dyDescent="0.2">
      <c r="A434" s="155">
        <v>5614</v>
      </c>
      <c r="B434" s="156">
        <v>7</v>
      </c>
      <c r="C434" s="157" t="s">
        <v>258</v>
      </c>
      <c r="D434" s="158" t="s">
        <v>391</v>
      </c>
      <c r="E434" s="159" t="s">
        <v>278</v>
      </c>
      <c r="F434" s="160">
        <v>0.6</v>
      </c>
      <c r="G434" s="160">
        <v>3.2</v>
      </c>
      <c r="H434" s="160">
        <v>26.5</v>
      </c>
      <c r="I434" s="160">
        <v>101</v>
      </c>
      <c r="J434" s="157">
        <v>11.25</v>
      </c>
    </row>
    <row r="435" spans="1:22" ht="16" x14ac:dyDescent="0.2">
      <c r="A435" s="155">
        <v>5615</v>
      </c>
      <c r="B435" s="156">
        <v>7</v>
      </c>
      <c r="C435" s="157" t="s">
        <v>261</v>
      </c>
      <c r="D435" s="158" t="s">
        <v>391</v>
      </c>
      <c r="E435" s="159" t="s">
        <v>278</v>
      </c>
      <c r="F435" s="160">
        <v>0.25</v>
      </c>
      <c r="G435" s="160">
        <v>3.3</v>
      </c>
      <c r="H435" s="160">
        <v>25</v>
      </c>
      <c r="I435" s="160">
        <v>106</v>
      </c>
      <c r="J435" s="157">
        <v>11.75</v>
      </c>
      <c r="K435" s="161">
        <v>9.8000000000000007</v>
      </c>
      <c r="L435" s="161">
        <v>2.41</v>
      </c>
      <c r="M435" s="161">
        <v>0.81</v>
      </c>
      <c r="N435" s="160">
        <v>1.6623000000000001</v>
      </c>
      <c r="O435" s="161">
        <v>32.226999999999997</v>
      </c>
      <c r="P435" s="161">
        <v>64.47</v>
      </c>
      <c r="Q435" s="161">
        <v>0.311</v>
      </c>
      <c r="R435" s="161">
        <v>44.756700000000002</v>
      </c>
      <c r="S435" s="161">
        <v>0.45200000000000001</v>
      </c>
      <c r="T435" s="161">
        <v>44.686</v>
      </c>
      <c r="U435" s="161">
        <v>0</v>
      </c>
      <c r="V435" s="161">
        <v>66.66</v>
      </c>
    </row>
    <row r="436" spans="1:22" ht="16" x14ac:dyDescent="0.2">
      <c r="A436" s="155">
        <v>5616</v>
      </c>
      <c r="B436" s="156">
        <v>8</v>
      </c>
      <c r="C436" s="157" t="s">
        <v>258</v>
      </c>
      <c r="D436" s="158" t="s">
        <v>391</v>
      </c>
      <c r="E436" s="159" t="s">
        <v>280</v>
      </c>
      <c r="F436" s="160">
        <v>0.75</v>
      </c>
      <c r="G436" s="160">
        <v>1.8</v>
      </c>
      <c r="H436" s="160">
        <v>30.5</v>
      </c>
      <c r="I436" s="160">
        <v>89</v>
      </c>
      <c r="J436" s="157">
        <v>9.8800000000000008</v>
      </c>
    </row>
    <row r="437" spans="1:22" ht="16" x14ac:dyDescent="0.2">
      <c r="A437" s="155">
        <v>5617</v>
      </c>
      <c r="B437" s="156">
        <v>8</v>
      </c>
      <c r="C437" s="157" t="s">
        <v>261</v>
      </c>
      <c r="D437" s="158" t="s">
        <v>391</v>
      </c>
      <c r="E437" s="159" t="s">
        <v>280</v>
      </c>
      <c r="F437" s="160">
        <v>0.25</v>
      </c>
      <c r="G437" s="160">
        <v>0.9</v>
      </c>
      <c r="H437" s="160">
        <v>29.7</v>
      </c>
      <c r="I437" s="160">
        <v>92</v>
      </c>
      <c r="J437" s="157">
        <v>10.56</v>
      </c>
      <c r="K437" s="161">
        <v>2.94</v>
      </c>
      <c r="L437" s="161">
        <v>0.81</v>
      </c>
      <c r="M437" s="161">
        <v>0.77</v>
      </c>
      <c r="N437" s="160">
        <v>1.5914999999999999</v>
      </c>
      <c r="O437" s="161">
        <v>5.0010000000000003</v>
      </c>
      <c r="P437" s="161">
        <v>7.6529999999999996</v>
      </c>
      <c r="Q437" s="161">
        <v>0.26</v>
      </c>
      <c r="R437" s="161">
        <v>30.170999999999999</v>
      </c>
      <c r="S437" s="161">
        <v>0.378</v>
      </c>
      <c r="T437" s="161">
        <v>16.620999999999999</v>
      </c>
      <c r="U437" s="161">
        <v>13.55</v>
      </c>
      <c r="V437" s="161">
        <v>36.74</v>
      </c>
    </row>
    <row r="438" spans="1:22" ht="16" x14ac:dyDescent="0.2">
      <c r="A438" s="155">
        <v>5618</v>
      </c>
      <c r="B438" s="156">
        <v>6</v>
      </c>
      <c r="C438" s="157" t="s">
        <v>258</v>
      </c>
      <c r="D438" s="158" t="s">
        <v>392</v>
      </c>
      <c r="E438" s="159" t="s">
        <v>329</v>
      </c>
      <c r="F438" s="160">
        <v>3</v>
      </c>
      <c r="G438" s="160">
        <v>1.1000000000000001</v>
      </c>
      <c r="H438" s="160">
        <v>31.4</v>
      </c>
      <c r="I438" s="160">
        <v>114.4</v>
      </c>
      <c r="J438" s="157">
        <v>13.05</v>
      </c>
    </row>
    <row r="439" spans="1:22" ht="16" x14ac:dyDescent="0.2">
      <c r="A439" s="155">
        <v>5619</v>
      </c>
      <c r="B439" s="156">
        <v>6</v>
      </c>
      <c r="C439" s="157" t="s">
        <v>261</v>
      </c>
      <c r="D439" s="158" t="s">
        <v>392</v>
      </c>
      <c r="E439" s="159" t="s">
        <v>329</v>
      </c>
      <c r="F439" s="160">
        <v>0.25</v>
      </c>
      <c r="G439" s="160">
        <v>1.1000000000000001</v>
      </c>
      <c r="H439" s="160">
        <v>31.3</v>
      </c>
      <c r="I439" s="160">
        <v>115.1</v>
      </c>
      <c r="J439" s="157">
        <v>13.18</v>
      </c>
      <c r="K439" s="161">
        <v>2.2999999999999998</v>
      </c>
      <c r="L439" s="161">
        <v>0.32</v>
      </c>
      <c r="M439" s="161">
        <v>1.52</v>
      </c>
      <c r="N439" s="160">
        <v>0.25509999999999999</v>
      </c>
      <c r="O439" s="161">
        <v>0.46800000000000003</v>
      </c>
      <c r="P439" s="161">
        <v>0.82799999999999996</v>
      </c>
      <c r="Q439" s="161">
        <v>0.30099999999999999</v>
      </c>
      <c r="R439" s="161">
        <v>23.111599999999999</v>
      </c>
      <c r="S439" s="161">
        <v>2.68</v>
      </c>
      <c r="T439" s="161">
        <v>9.452</v>
      </c>
      <c r="U439" s="161">
        <v>13.659599999999999</v>
      </c>
      <c r="V439" s="161">
        <v>102.7329</v>
      </c>
    </row>
    <row r="440" spans="1:22" ht="16" x14ac:dyDescent="0.2">
      <c r="A440" s="155">
        <v>5620</v>
      </c>
      <c r="B440" s="156">
        <v>7</v>
      </c>
      <c r="C440" s="157" t="s">
        <v>258</v>
      </c>
      <c r="D440" s="158" t="s">
        <v>392</v>
      </c>
      <c r="E440" s="159" t="s">
        <v>272</v>
      </c>
      <c r="F440" s="160">
        <v>0.75</v>
      </c>
      <c r="G440" s="160">
        <v>2.6</v>
      </c>
      <c r="H440" s="160">
        <v>25.5</v>
      </c>
      <c r="I440" s="160">
        <v>121.2</v>
      </c>
      <c r="J440" s="157">
        <v>13.87</v>
      </c>
    </row>
    <row r="441" spans="1:22" ht="16" x14ac:dyDescent="0.2">
      <c r="A441" s="155">
        <v>5621</v>
      </c>
      <c r="B441" s="156">
        <v>7</v>
      </c>
      <c r="C441" s="157" t="s">
        <v>261</v>
      </c>
      <c r="D441" s="158" t="s">
        <v>392</v>
      </c>
      <c r="E441" s="159" t="s">
        <v>272</v>
      </c>
      <c r="F441" s="160">
        <v>0.25</v>
      </c>
      <c r="G441" s="160">
        <v>2.7</v>
      </c>
      <c r="H441" s="160">
        <v>24.2</v>
      </c>
      <c r="I441" s="160">
        <v>119.8</v>
      </c>
      <c r="J441" s="157">
        <v>13.76</v>
      </c>
      <c r="K441" s="161">
        <v>14.89</v>
      </c>
      <c r="L441" s="161">
        <v>4.58</v>
      </c>
      <c r="M441" s="161">
        <v>0.72</v>
      </c>
      <c r="N441" s="160">
        <v>0.14480000000000001</v>
      </c>
      <c r="O441" s="161">
        <v>18.471</v>
      </c>
      <c r="P441" s="161">
        <v>36.634</v>
      </c>
      <c r="Q441" s="161">
        <v>0.29599999999999999</v>
      </c>
      <c r="R441" s="161">
        <v>32.551699999999997</v>
      </c>
      <c r="S441" s="161">
        <v>0.96299999999999997</v>
      </c>
      <c r="T441" s="161">
        <v>30.385999999999999</v>
      </c>
      <c r="U441" s="161">
        <v>2.1657000000000002</v>
      </c>
      <c r="V441" s="161">
        <v>39.152299999999997</v>
      </c>
    </row>
    <row r="442" spans="1:22" ht="16" x14ac:dyDescent="0.2">
      <c r="A442" s="155">
        <v>5622</v>
      </c>
      <c r="B442" s="156">
        <v>6</v>
      </c>
      <c r="C442" s="157" t="s">
        <v>258</v>
      </c>
      <c r="D442" s="158" t="s">
        <v>393</v>
      </c>
      <c r="E442" s="159" t="s">
        <v>278</v>
      </c>
      <c r="F442" s="160">
        <v>4</v>
      </c>
      <c r="G442" s="160">
        <v>5</v>
      </c>
      <c r="H442" s="160">
        <v>30.3</v>
      </c>
      <c r="I442" s="160">
        <v>120.4</v>
      </c>
      <c r="J442" s="157">
        <v>12.45</v>
      </c>
    </row>
    <row r="443" spans="1:22" ht="16" x14ac:dyDescent="0.2">
      <c r="A443" s="155">
        <v>5623</v>
      </c>
      <c r="B443" s="156">
        <v>6</v>
      </c>
      <c r="C443" s="157" t="s">
        <v>261</v>
      </c>
      <c r="D443" s="158" t="s">
        <v>393</v>
      </c>
      <c r="E443" s="159" t="s">
        <v>278</v>
      </c>
      <c r="F443" s="160">
        <v>0.25</v>
      </c>
      <c r="G443" s="160">
        <v>5</v>
      </c>
      <c r="H443" s="160">
        <v>30.3</v>
      </c>
      <c r="I443" s="160">
        <v>124.9</v>
      </c>
      <c r="J443" s="157">
        <v>13.01</v>
      </c>
      <c r="K443" s="161">
        <v>3.17</v>
      </c>
      <c r="L443" s="161">
        <v>0.48</v>
      </c>
      <c r="M443" s="161">
        <v>0.8</v>
      </c>
      <c r="N443" s="160">
        <v>0.6179</v>
      </c>
      <c r="O443" s="161">
        <v>0.434</v>
      </c>
      <c r="P443" s="161">
        <v>1.2909999999999999</v>
      </c>
      <c r="R443" s="161">
        <v>20.491800000000001</v>
      </c>
      <c r="S443" s="161">
        <v>0.77500000000000002</v>
      </c>
      <c r="T443" s="161">
        <v>12.749000000000001</v>
      </c>
      <c r="U443" s="161">
        <v>7.7427999999999999</v>
      </c>
      <c r="V443" s="161">
        <v>124.02889999999999</v>
      </c>
    </row>
    <row r="444" spans="1:22" ht="16" x14ac:dyDescent="0.2">
      <c r="A444" s="155">
        <v>5624</v>
      </c>
      <c r="B444" s="156">
        <v>7</v>
      </c>
      <c r="C444" s="157" t="s">
        <v>258</v>
      </c>
      <c r="D444" s="158" t="s">
        <v>393</v>
      </c>
      <c r="E444" s="159" t="s">
        <v>288</v>
      </c>
      <c r="F444" s="160">
        <v>0.75</v>
      </c>
      <c r="G444" s="160">
        <v>7</v>
      </c>
      <c r="H444" s="160">
        <v>26.9</v>
      </c>
      <c r="I444" s="160">
        <v>118.4</v>
      </c>
      <c r="J444" s="157">
        <v>12.09</v>
      </c>
    </row>
    <row r="445" spans="1:22" ht="16" x14ac:dyDescent="0.2">
      <c r="A445" s="155">
        <v>5625</v>
      </c>
      <c r="B445" s="156">
        <v>7</v>
      </c>
      <c r="C445" s="157" t="s">
        <v>261</v>
      </c>
      <c r="D445" s="158" t="s">
        <v>393</v>
      </c>
      <c r="E445" s="159" t="s">
        <v>288</v>
      </c>
      <c r="F445" s="160">
        <v>0.25</v>
      </c>
      <c r="G445" s="160">
        <v>9.8000000000000007</v>
      </c>
      <c r="H445" s="160">
        <v>8.1</v>
      </c>
      <c r="I445" s="160">
        <v>103.1</v>
      </c>
      <c r="J445" s="157">
        <v>12.26</v>
      </c>
      <c r="K445" s="161">
        <v>4.07</v>
      </c>
      <c r="L445" s="161">
        <v>2.61</v>
      </c>
      <c r="M445" s="161">
        <v>2.19</v>
      </c>
      <c r="N445" s="160">
        <v>3.0350999999999999</v>
      </c>
      <c r="O445" s="161">
        <v>29.294</v>
      </c>
      <c r="P445" s="161">
        <v>38.624000000000002</v>
      </c>
      <c r="Q445" s="161">
        <v>0.35399999999999998</v>
      </c>
      <c r="R445" s="161">
        <v>60.820099999999996</v>
      </c>
      <c r="S445" s="161">
        <v>2.02</v>
      </c>
      <c r="T445" s="161">
        <v>41.997</v>
      </c>
      <c r="U445" s="161">
        <v>18.8231</v>
      </c>
      <c r="V445" s="161">
        <v>163.16210000000001</v>
      </c>
    </row>
    <row r="446" spans="1:22" ht="16" x14ac:dyDescent="0.2">
      <c r="A446" s="155">
        <v>5626</v>
      </c>
      <c r="B446" s="156">
        <v>8</v>
      </c>
      <c r="C446" s="157" t="s">
        <v>258</v>
      </c>
      <c r="D446" s="158" t="s">
        <v>393</v>
      </c>
      <c r="E446" s="159" t="s">
        <v>315</v>
      </c>
      <c r="F446" s="160">
        <v>0.75</v>
      </c>
      <c r="G446" s="160">
        <v>7.3</v>
      </c>
      <c r="H446" s="160">
        <v>28.2</v>
      </c>
      <c r="I446" s="160">
        <v>144.30000000000001</v>
      </c>
      <c r="J446" s="157">
        <v>14.41</v>
      </c>
    </row>
    <row r="447" spans="1:22" ht="16" x14ac:dyDescent="0.2">
      <c r="A447" s="155">
        <v>5627</v>
      </c>
      <c r="B447" s="156">
        <v>8</v>
      </c>
      <c r="C447" s="157" t="s">
        <v>261</v>
      </c>
      <c r="D447" s="158" t="s">
        <v>393</v>
      </c>
      <c r="E447" s="159" t="s">
        <v>315</v>
      </c>
      <c r="F447" s="160">
        <v>0.25</v>
      </c>
      <c r="G447" s="160">
        <v>7.7</v>
      </c>
      <c r="H447" s="160">
        <v>27.4</v>
      </c>
      <c r="I447" s="160">
        <v>139.30000000000001</v>
      </c>
      <c r="J447" s="157">
        <v>13.9</v>
      </c>
      <c r="K447" s="161">
        <v>4.8600000000000003</v>
      </c>
      <c r="L447" s="161">
        <v>1.24</v>
      </c>
      <c r="M447" s="161">
        <v>0.79</v>
      </c>
      <c r="N447" s="160">
        <v>0.75590000000000002</v>
      </c>
      <c r="O447" s="161">
        <v>5.35</v>
      </c>
      <c r="P447" s="161">
        <v>6.274</v>
      </c>
      <c r="Q447" s="161">
        <v>0.127</v>
      </c>
      <c r="R447" s="161">
        <v>33.893900000000002</v>
      </c>
      <c r="S447" s="161">
        <v>1.149</v>
      </c>
      <c r="T447" s="161">
        <v>20.396000000000001</v>
      </c>
      <c r="U447" s="161">
        <v>13.4979</v>
      </c>
      <c r="V447" s="161">
        <v>113.0322</v>
      </c>
    </row>
    <row r="448" spans="1:22" ht="16" x14ac:dyDescent="0.2">
      <c r="A448" s="155">
        <v>5628</v>
      </c>
      <c r="B448" s="156">
        <v>6</v>
      </c>
      <c r="C448" s="157" t="s">
        <v>258</v>
      </c>
      <c r="D448" s="158" t="s">
        <v>394</v>
      </c>
      <c r="E448" s="159" t="s">
        <v>330</v>
      </c>
      <c r="F448" s="160">
        <v>1.7</v>
      </c>
      <c r="G448" s="160">
        <v>6.7</v>
      </c>
      <c r="H448" s="160">
        <v>30.2</v>
      </c>
      <c r="I448" s="160">
        <v>116</v>
      </c>
      <c r="J448" s="157">
        <v>11.59</v>
      </c>
    </row>
    <row r="449" spans="1:22" ht="16" x14ac:dyDescent="0.2">
      <c r="A449" s="155">
        <v>5629</v>
      </c>
      <c r="B449" s="156">
        <v>6</v>
      </c>
      <c r="C449" s="157" t="s">
        <v>261</v>
      </c>
      <c r="D449" s="158" t="s">
        <v>394</v>
      </c>
      <c r="E449" s="159" t="s">
        <v>330</v>
      </c>
      <c r="F449" s="160">
        <v>0.25</v>
      </c>
      <c r="G449" s="160">
        <v>6.7</v>
      </c>
      <c r="H449" s="160">
        <v>30.2</v>
      </c>
      <c r="I449" s="160">
        <v>135</v>
      </c>
      <c r="J449" s="157">
        <v>13.21</v>
      </c>
      <c r="K449" s="161">
        <v>1.637</v>
      </c>
      <c r="L449" s="161">
        <v>0.41739999999999999</v>
      </c>
      <c r="M449" s="161">
        <v>1.44</v>
      </c>
      <c r="N449" s="160">
        <v>1.8973</v>
      </c>
      <c r="O449" s="161">
        <v>1.5509999999999999</v>
      </c>
      <c r="P449" s="161">
        <v>5.4459999999999997</v>
      </c>
      <c r="Q449" s="161">
        <v>0.45400000000000001</v>
      </c>
      <c r="R449" s="161">
        <v>40.3538</v>
      </c>
      <c r="S449" s="161">
        <v>1.2749999999999999</v>
      </c>
      <c r="T449" s="161">
        <v>25.832000000000001</v>
      </c>
      <c r="U449" s="161">
        <v>14.521800000000001</v>
      </c>
      <c r="V449" s="161">
        <v>165.56639999999999</v>
      </c>
    </row>
    <row r="450" spans="1:22" ht="16" x14ac:dyDescent="0.2">
      <c r="A450" s="155">
        <v>5630</v>
      </c>
      <c r="B450" s="156">
        <v>7</v>
      </c>
      <c r="C450" s="157" t="s">
        <v>258</v>
      </c>
      <c r="D450" s="158" t="s">
        <v>394</v>
      </c>
      <c r="E450" s="159" t="s">
        <v>265</v>
      </c>
      <c r="F450" s="160">
        <v>0.8</v>
      </c>
      <c r="G450" s="160">
        <v>8.6999999999999993</v>
      </c>
      <c r="H450" s="160">
        <v>27.2</v>
      </c>
      <c r="I450" s="160">
        <v>90</v>
      </c>
      <c r="J450" s="157">
        <v>8.31</v>
      </c>
    </row>
    <row r="451" spans="1:22" ht="16" x14ac:dyDescent="0.2">
      <c r="A451" s="155">
        <v>5631</v>
      </c>
      <c r="B451" s="156">
        <v>7</v>
      </c>
      <c r="C451" s="157" t="s">
        <v>261</v>
      </c>
      <c r="D451" s="158" t="s">
        <v>394</v>
      </c>
      <c r="E451" s="159" t="s">
        <v>265</v>
      </c>
      <c r="F451" s="160">
        <v>0.25</v>
      </c>
      <c r="G451" s="160">
        <v>7.7</v>
      </c>
      <c r="H451" s="160">
        <v>11.7</v>
      </c>
      <c r="I451" s="160">
        <v>100</v>
      </c>
      <c r="J451" s="157">
        <v>11.01</v>
      </c>
      <c r="K451" s="161">
        <v>22.14</v>
      </c>
      <c r="L451" s="161">
        <v>4.3559000000000001</v>
      </c>
      <c r="M451" s="161">
        <v>2.0099999999999998</v>
      </c>
      <c r="N451" s="160">
        <v>1.1862999999999999</v>
      </c>
      <c r="O451" s="161">
        <v>63.866999999999997</v>
      </c>
      <c r="P451" s="161">
        <v>30.446999999999999</v>
      </c>
      <c r="Q451" s="161">
        <v>0.248</v>
      </c>
      <c r="R451" s="161">
        <v>106.4427</v>
      </c>
      <c r="T451" s="161">
        <v>71.492000000000004</v>
      </c>
      <c r="U451" s="161">
        <v>34.950699999999998</v>
      </c>
      <c r="V451" s="161">
        <v>296.7654</v>
      </c>
    </row>
    <row r="452" spans="1:22" ht="16" x14ac:dyDescent="0.2">
      <c r="A452" s="155">
        <v>5632</v>
      </c>
      <c r="B452" s="156">
        <v>8</v>
      </c>
      <c r="C452" s="157" t="s">
        <v>258</v>
      </c>
      <c r="D452" s="158" t="s">
        <v>394</v>
      </c>
      <c r="E452" s="159" t="s">
        <v>280</v>
      </c>
      <c r="F452" s="160">
        <v>0.7</v>
      </c>
      <c r="G452" s="160">
        <v>7.6</v>
      </c>
      <c r="H452" s="160">
        <v>30.2</v>
      </c>
      <c r="I452" s="160">
        <v>97</v>
      </c>
      <c r="J452" s="157">
        <v>9.5</v>
      </c>
    </row>
    <row r="453" spans="1:22" ht="16" x14ac:dyDescent="0.2">
      <c r="A453" s="155">
        <v>5633</v>
      </c>
      <c r="B453" s="156">
        <v>8</v>
      </c>
      <c r="C453" s="157" t="s">
        <v>261</v>
      </c>
      <c r="D453" s="158" t="s">
        <v>394</v>
      </c>
      <c r="E453" s="159" t="s">
        <v>280</v>
      </c>
      <c r="F453" s="160">
        <v>0.25</v>
      </c>
      <c r="G453" s="160">
        <v>6.1</v>
      </c>
      <c r="H453" s="160">
        <v>27.1</v>
      </c>
      <c r="I453" s="160">
        <v>107</v>
      </c>
      <c r="J453" s="157">
        <v>11.1</v>
      </c>
      <c r="K453" s="161">
        <v>0.72399999999999998</v>
      </c>
      <c r="L453" s="161">
        <v>0.30680000000000002</v>
      </c>
      <c r="M453" s="161">
        <v>0.86</v>
      </c>
      <c r="N453" s="160">
        <v>1.3484</v>
      </c>
      <c r="O453" s="161">
        <v>8.9109999999999996</v>
      </c>
      <c r="P453" s="161">
        <v>8.6280000000000001</v>
      </c>
      <c r="Q453" s="161">
        <v>0.113</v>
      </c>
      <c r="R453" s="161">
        <v>38.089599999999997</v>
      </c>
      <c r="S453" s="161">
        <v>0.67900000000000005</v>
      </c>
      <c r="T453" s="161">
        <v>24.475000000000001</v>
      </c>
      <c r="U453" s="161">
        <v>13.614599999999999</v>
      </c>
      <c r="V453" s="161">
        <v>86.687899999999999</v>
      </c>
    </row>
    <row r="454" spans="1:22" ht="16" x14ac:dyDescent="0.2">
      <c r="A454" s="155">
        <v>5634</v>
      </c>
      <c r="B454" s="156">
        <v>1</v>
      </c>
      <c r="C454" s="157" t="s">
        <v>258</v>
      </c>
      <c r="D454" s="158" t="s">
        <v>395</v>
      </c>
      <c r="E454" s="159" t="s">
        <v>396</v>
      </c>
      <c r="F454" s="160">
        <v>1.3</v>
      </c>
      <c r="G454" s="160">
        <v>16.100000000000001</v>
      </c>
      <c r="H454" s="160">
        <v>28.9</v>
      </c>
      <c r="I454" s="160">
        <v>65.8</v>
      </c>
      <c r="J454" s="157">
        <v>5.44</v>
      </c>
    </row>
    <row r="455" spans="1:22" ht="16" x14ac:dyDescent="0.2">
      <c r="A455" s="155">
        <v>5635</v>
      </c>
      <c r="B455" s="156">
        <v>1</v>
      </c>
      <c r="C455" s="157" t="s">
        <v>261</v>
      </c>
      <c r="D455" s="158" t="s">
        <v>395</v>
      </c>
      <c r="E455" s="159" t="s">
        <v>396</v>
      </c>
      <c r="F455" s="160">
        <v>0.25</v>
      </c>
      <c r="G455" s="160">
        <v>15.7</v>
      </c>
      <c r="H455" s="160">
        <v>25.6</v>
      </c>
      <c r="I455" s="160">
        <v>65.8</v>
      </c>
      <c r="J455" s="157">
        <v>5.6</v>
      </c>
      <c r="K455" s="161">
        <v>5.99</v>
      </c>
      <c r="L455" s="161">
        <v>2.5299999999999998</v>
      </c>
      <c r="M455" s="161">
        <v>2.27</v>
      </c>
      <c r="N455" s="160">
        <v>2.2517</v>
      </c>
      <c r="O455" s="161">
        <v>9.3949999999999996</v>
      </c>
      <c r="P455" s="161">
        <v>19.199000000000002</v>
      </c>
      <c r="Q455" s="161">
        <v>0.23499999999999999</v>
      </c>
      <c r="R455" s="161">
        <v>37.2164</v>
      </c>
      <c r="S455" s="161">
        <v>0.78400000000000003</v>
      </c>
      <c r="T455" s="161">
        <v>24.681999999999999</v>
      </c>
      <c r="U455" s="161">
        <v>12.5344</v>
      </c>
      <c r="V455" s="161">
        <v>102.4243</v>
      </c>
    </row>
    <row r="456" spans="1:22" ht="16" x14ac:dyDescent="0.2">
      <c r="A456" s="155">
        <v>5636</v>
      </c>
      <c r="B456" s="156">
        <v>2</v>
      </c>
      <c r="C456" s="157" t="s">
        <v>258</v>
      </c>
      <c r="D456" s="158" t="s">
        <v>395</v>
      </c>
      <c r="E456" s="159" t="s">
        <v>397</v>
      </c>
      <c r="F456" s="160">
        <v>1.9</v>
      </c>
      <c r="G456" s="160">
        <v>15.9</v>
      </c>
      <c r="H456" s="160">
        <v>30.7</v>
      </c>
      <c r="I456" s="160">
        <v>42.6</v>
      </c>
      <c r="J456" s="157">
        <v>3.51</v>
      </c>
    </row>
    <row r="457" spans="1:22" ht="16" x14ac:dyDescent="0.2">
      <c r="A457" s="155">
        <v>5637</v>
      </c>
      <c r="B457" s="156">
        <v>2</v>
      </c>
      <c r="C457" s="157" t="s">
        <v>261</v>
      </c>
      <c r="D457" s="158" t="s">
        <v>395</v>
      </c>
      <c r="E457" s="159" t="s">
        <v>397</v>
      </c>
      <c r="F457" s="160">
        <v>0.25</v>
      </c>
      <c r="G457" s="160">
        <v>15.7</v>
      </c>
      <c r="H457" s="160">
        <v>30</v>
      </c>
      <c r="I457" s="160">
        <v>61</v>
      </c>
      <c r="J457" s="157">
        <v>5.01</v>
      </c>
      <c r="K457" s="161">
        <v>3.27</v>
      </c>
      <c r="L457" s="161">
        <v>1.34</v>
      </c>
      <c r="M457" s="161">
        <v>1.69</v>
      </c>
      <c r="N457" s="160">
        <v>1.9998</v>
      </c>
      <c r="O457" s="161">
        <v>0.54</v>
      </c>
      <c r="P457" s="161">
        <v>7.5090000000000003</v>
      </c>
      <c r="Q457" s="161">
        <v>0.28399999999999997</v>
      </c>
      <c r="R457" s="161">
        <v>28.728000000000002</v>
      </c>
      <c r="S457" s="161">
        <v>1.089</v>
      </c>
      <c r="T457" s="161">
        <v>14.393000000000001</v>
      </c>
      <c r="U457" s="161">
        <v>14.335000000000001</v>
      </c>
      <c r="V457" s="161">
        <v>123.9109</v>
      </c>
    </row>
    <row r="458" spans="1:22" ht="16" x14ac:dyDescent="0.2">
      <c r="A458" s="155">
        <v>5646</v>
      </c>
      <c r="B458" s="156">
        <v>3</v>
      </c>
      <c r="C458" s="157" t="s">
        <v>258</v>
      </c>
      <c r="D458" s="158" t="s">
        <v>395</v>
      </c>
      <c r="E458" s="159" t="s">
        <v>265</v>
      </c>
      <c r="F458" s="160">
        <v>0.75</v>
      </c>
      <c r="G458" s="160">
        <v>16.3</v>
      </c>
      <c r="H458" s="160">
        <v>29.3</v>
      </c>
      <c r="I458" s="160">
        <v>65.900000000000006</v>
      </c>
      <c r="J458" s="157">
        <v>5.46</v>
      </c>
    </row>
    <row r="459" spans="1:22" ht="16" x14ac:dyDescent="0.2">
      <c r="A459" s="155">
        <v>5647</v>
      </c>
      <c r="B459" s="156">
        <v>3</v>
      </c>
      <c r="C459" s="157" t="s">
        <v>261</v>
      </c>
      <c r="D459" s="158" t="s">
        <v>395</v>
      </c>
      <c r="E459" s="159" t="s">
        <v>265</v>
      </c>
      <c r="F459" s="160">
        <v>0.25</v>
      </c>
      <c r="G459" s="160">
        <v>16.3</v>
      </c>
      <c r="H459" s="160">
        <v>29.2</v>
      </c>
      <c r="I459" s="160">
        <v>70.3</v>
      </c>
      <c r="J459" s="157">
        <v>5.77</v>
      </c>
      <c r="K459" s="161">
        <v>2.72</v>
      </c>
      <c r="L459" s="161">
        <v>1.41</v>
      </c>
      <c r="M459" s="161">
        <v>3.51</v>
      </c>
      <c r="N459" s="160">
        <v>0.86050000000000004</v>
      </c>
      <c r="O459" s="161">
        <v>0.151</v>
      </c>
      <c r="P459" s="161">
        <v>5.7720000000000002</v>
      </c>
      <c r="Q459" s="161">
        <v>0.22600000000000001</v>
      </c>
      <c r="R459" s="161">
        <v>24.895600000000002</v>
      </c>
      <c r="S459" s="161">
        <v>0.39700000000000002</v>
      </c>
      <c r="T459" s="161">
        <v>15.058999999999999</v>
      </c>
      <c r="U459" s="161">
        <v>9.8366000000000007</v>
      </c>
      <c r="V459" s="161">
        <v>96.900899999999993</v>
      </c>
    </row>
    <row r="460" spans="1:22" ht="16" x14ac:dyDescent="0.2">
      <c r="A460" s="155">
        <v>5644</v>
      </c>
      <c r="B460" s="156">
        <v>4</v>
      </c>
      <c r="C460" s="157" t="s">
        <v>258</v>
      </c>
      <c r="D460" s="158" t="s">
        <v>395</v>
      </c>
      <c r="E460" s="159" t="s">
        <v>280</v>
      </c>
      <c r="F460" s="160">
        <v>0.75</v>
      </c>
      <c r="G460" s="160">
        <v>17</v>
      </c>
      <c r="H460" s="160">
        <v>26.9</v>
      </c>
      <c r="I460" s="160">
        <v>77</v>
      </c>
      <c r="J460" s="157">
        <v>6.29</v>
      </c>
    </row>
    <row r="461" spans="1:22" ht="16" x14ac:dyDescent="0.2">
      <c r="A461" s="155">
        <v>5645</v>
      </c>
      <c r="B461" s="156">
        <v>4</v>
      </c>
      <c r="C461" s="157" t="s">
        <v>261</v>
      </c>
      <c r="D461" s="158" t="s">
        <v>395</v>
      </c>
      <c r="E461" s="159" t="s">
        <v>280</v>
      </c>
      <c r="F461" s="160">
        <v>0.25</v>
      </c>
      <c r="G461" s="160">
        <v>16.899999999999999</v>
      </c>
      <c r="H461" s="160">
        <v>26.8</v>
      </c>
      <c r="I461" s="160">
        <v>79.2</v>
      </c>
      <c r="J461" s="157">
        <v>6.52</v>
      </c>
      <c r="K461" s="161">
        <v>6.24</v>
      </c>
      <c r="L461" s="161">
        <v>1.5</v>
      </c>
      <c r="M461" s="161">
        <v>1.36</v>
      </c>
      <c r="N461" s="160">
        <v>0.44840000000000002</v>
      </c>
      <c r="O461" s="161">
        <v>0.307</v>
      </c>
      <c r="P461" s="161">
        <v>12.962999999999999</v>
      </c>
      <c r="R461" s="161">
        <v>24.935700000000001</v>
      </c>
      <c r="S461" s="161">
        <v>0.92200000000000004</v>
      </c>
      <c r="T461" s="161">
        <v>15.302</v>
      </c>
      <c r="U461" s="161">
        <v>9.6336999999999993</v>
      </c>
      <c r="V461" s="161">
        <v>96.222700000000003</v>
      </c>
    </row>
    <row r="462" spans="1:22" ht="16" x14ac:dyDescent="0.2">
      <c r="A462" s="155">
        <v>5642</v>
      </c>
      <c r="B462" s="156">
        <v>5</v>
      </c>
      <c r="C462" s="157" t="s">
        <v>258</v>
      </c>
      <c r="D462" s="158" t="s">
        <v>395</v>
      </c>
      <c r="E462" s="159" t="s">
        <v>274</v>
      </c>
      <c r="F462" s="160">
        <v>0.5</v>
      </c>
      <c r="G462" s="160">
        <v>15.1</v>
      </c>
      <c r="H462" s="160">
        <v>7.9</v>
      </c>
      <c r="I462" s="160">
        <v>82.4</v>
      </c>
      <c r="J462" s="157">
        <v>7.94</v>
      </c>
    </row>
    <row r="463" spans="1:22" ht="16" x14ac:dyDescent="0.2">
      <c r="A463" s="155">
        <v>5643</v>
      </c>
      <c r="B463" s="156">
        <v>5</v>
      </c>
      <c r="C463" s="157" t="s">
        <v>261</v>
      </c>
      <c r="D463" s="158" t="s">
        <v>395</v>
      </c>
      <c r="E463" s="159" t="s">
        <v>274</v>
      </c>
      <c r="F463" s="160">
        <v>0.25</v>
      </c>
      <c r="G463" s="160">
        <v>14.9</v>
      </c>
      <c r="H463" s="160">
        <v>6.4</v>
      </c>
      <c r="I463" s="160">
        <v>84.1</v>
      </c>
      <c r="J463" s="157">
        <v>8.17</v>
      </c>
      <c r="K463" s="161">
        <v>1.9</v>
      </c>
      <c r="L463" s="161">
        <v>3.06</v>
      </c>
      <c r="M463" s="161">
        <v>1.98</v>
      </c>
      <c r="N463" s="160">
        <v>1.9501999999999999</v>
      </c>
      <c r="O463" s="161">
        <v>10.119999999999999</v>
      </c>
      <c r="P463" s="161">
        <v>10.287000000000001</v>
      </c>
      <c r="Q463" s="161">
        <v>0.17199999999999999</v>
      </c>
      <c r="R463" s="161">
        <v>42.128700000000002</v>
      </c>
      <c r="S463" s="161">
        <v>0.191</v>
      </c>
      <c r="T463" s="161">
        <v>30.454000000000001</v>
      </c>
      <c r="U463" s="161">
        <v>11.6747</v>
      </c>
      <c r="V463" s="161">
        <v>163.38460000000001</v>
      </c>
    </row>
    <row r="464" spans="1:22" ht="16" x14ac:dyDescent="0.2">
      <c r="A464" s="155">
        <v>5638</v>
      </c>
      <c r="B464" s="156">
        <v>9</v>
      </c>
      <c r="C464" s="157" t="s">
        <v>258</v>
      </c>
      <c r="D464" s="158" t="s">
        <v>395</v>
      </c>
      <c r="E464" s="159" t="s">
        <v>398</v>
      </c>
      <c r="F464" s="160">
        <v>1.75</v>
      </c>
      <c r="G464" s="160">
        <v>15.3</v>
      </c>
      <c r="H464" s="160">
        <v>30</v>
      </c>
      <c r="I464" s="160">
        <v>83.5</v>
      </c>
      <c r="J464" s="157">
        <v>6.96</v>
      </c>
    </row>
    <row r="465" spans="1:22" ht="16" x14ac:dyDescent="0.2">
      <c r="A465" s="155">
        <v>5639</v>
      </c>
      <c r="B465" s="156">
        <v>9</v>
      </c>
      <c r="C465" s="157" t="s">
        <v>261</v>
      </c>
      <c r="D465" s="158" t="s">
        <v>395</v>
      </c>
      <c r="E465" s="159" t="s">
        <v>398</v>
      </c>
      <c r="F465" s="160">
        <v>0.25</v>
      </c>
      <c r="G465" s="160">
        <v>15.3</v>
      </c>
      <c r="H465" s="160">
        <v>30</v>
      </c>
      <c r="I465" s="160">
        <v>83.1</v>
      </c>
      <c r="J465" s="157">
        <v>6.92</v>
      </c>
      <c r="K465" s="161">
        <v>3.65</v>
      </c>
      <c r="L465" s="161">
        <v>1.92</v>
      </c>
      <c r="M465" s="161">
        <v>2.72</v>
      </c>
      <c r="N465" s="160">
        <v>4.9700000000000001E-2</v>
      </c>
      <c r="O465" s="161">
        <v>0.107</v>
      </c>
      <c r="P465" s="161">
        <v>4.2910000000000004</v>
      </c>
      <c r="Q465" s="161">
        <v>0.112</v>
      </c>
      <c r="R465" s="161">
        <v>28.673200000000001</v>
      </c>
      <c r="S465" s="161">
        <v>0.85499999999999998</v>
      </c>
      <c r="T465" s="161">
        <v>12.765000000000001</v>
      </c>
      <c r="U465" s="161">
        <v>15.908200000000001</v>
      </c>
      <c r="V465" s="161">
        <v>128.52590000000001</v>
      </c>
    </row>
    <row r="466" spans="1:22" ht="16" x14ac:dyDescent="0.2">
      <c r="A466" s="155">
        <v>5640</v>
      </c>
      <c r="B466" s="156">
        <v>10</v>
      </c>
      <c r="C466" s="157" t="s">
        <v>258</v>
      </c>
      <c r="D466" s="158" t="s">
        <v>395</v>
      </c>
      <c r="E466" s="159" t="s">
        <v>294</v>
      </c>
      <c r="F466" s="160">
        <v>1.25</v>
      </c>
      <c r="G466" s="160">
        <v>15.2</v>
      </c>
      <c r="H466" s="160">
        <v>30.1</v>
      </c>
      <c r="I466" s="160">
        <v>72.8</v>
      </c>
      <c r="J466" s="157">
        <v>6.11</v>
      </c>
    </row>
    <row r="467" spans="1:22" ht="16" x14ac:dyDescent="0.2">
      <c r="A467" s="155">
        <v>5641</v>
      </c>
      <c r="B467" s="156">
        <v>10</v>
      </c>
      <c r="C467" s="157" t="s">
        <v>261</v>
      </c>
      <c r="D467" s="158" t="s">
        <v>395</v>
      </c>
      <c r="E467" s="159" t="s">
        <v>294</v>
      </c>
      <c r="F467" s="160">
        <v>0.25</v>
      </c>
      <c r="G467" s="160">
        <v>15.3</v>
      </c>
      <c r="H467" s="160">
        <v>29.6</v>
      </c>
      <c r="I467" s="160">
        <v>72.099999999999994</v>
      </c>
      <c r="J467" s="157">
        <v>6.01</v>
      </c>
      <c r="K467" s="161">
        <v>2.78</v>
      </c>
      <c r="L467" s="161">
        <v>1.1100000000000001</v>
      </c>
      <c r="M467" s="161">
        <v>2.14</v>
      </c>
      <c r="N467" s="160">
        <v>0.38969999999999999</v>
      </c>
      <c r="O467" s="161">
        <v>0.442</v>
      </c>
      <c r="P467" s="161">
        <v>6.0549999999999997</v>
      </c>
      <c r="Q467" s="161">
        <v>0.26500000000000001</v>
      </c>
      <c r="R467" s="161">
        <v>15.7187</v>
      </c>
      <c r="S467" s="161">
        <v>1.2030000000000001</v>
      </c>
      <c r="T467" s="161">
        <v>12.125999999999999</v>
      </c>
      <c r="U467" s="161">
        <v>3.5926999999999998</v>
      </c>
      <c r="V467" s="161">
        <v>71.315600000000003</v>
      </c>
    </row>
    <row r="468" spans="1:22" ht="16" x14ac:dyDescent="0.2">
      <c r="A468" s="155">
        <v>5648</v>
      </c>
      <c r="B468" s="156">
        <v>6</v>
      </c>
      <c r="C468" s="157" t="s">
        <v>258</v>
      </c>
      <c r="D468" s="158" t="s">
        <v>399</v>
      </c>
      <c r="E468" s="159" t="s">
        <v>262</v>
      </c>
      <c r="F468" s="160">
        <v>1.75</v>
      </c>
      <c r="G468" s="160">
        <v>13.5</v>
      </c>
      <c r="H468" s="160">
        <v>30.6</v>
      </c>
      <c r="I468" s="160">
        <v>75</v>
      </c>
      <c r="J468" s="157">
        <v>6.44</v>
      </c>
    </row>
    <row r="469" spans="1:22" ht="16" x14ac:dyDescent="0.2">
      <c r="A469" s="155">
        <v>5649</v>
      </c>
      <c r="B469" s="156">
        <v>6</v>
      </c>
      <c r="C469" s="157" t="s">
        <v>261</v>
      </c>
      <c r="D469" s="158" t="s">
        <v>399</v>
      </c>
      <c r="E469" s="159" t="s">
        <v>262</v>
      </c>
      <c r="F469" s="160">
        <v>0.25</v>
      </c>
      <c r="G469" s="160">
        <v>13.6</v>
      </c>
      <c r="H469" s="160">
        <v>30.4</v>
      </c>
      <c r="I469" s="160">
        <v>78</v>
      </c>
      <c r="J469" s="157">
        <v>6.66</v>
      </c>
      <c r="K469" s="161">
        <v>3.96</v>
      </c>
      <c r="L469" s="161">
        <v>1.97</v>
      </c>
      <c r="M469" s="161">
        <v>2.0099999999999998</v>
      </c>
      <c r="N469" s="160">
        <v>1.2666999999999999</v>
      </c>
      <c r="O469" s="161">
        <v>0.74</v>
      </c>
      <c r="P469" s="161">
        <v>5.1260000000000003</v>
      </c>
      <c r="Q469" s="161">
        <v>0.14199999999999999</v>
      </c>
      <c r="R469" s="161">
        <v>28.520399999999999</v>
      </c>
      <c r="S469" s="161">
        <v>0.50800000000000001</v>
      </c>
      <c r="T469" s="161">
        <v>15.186</v>
      </c>
      <c r="U469" s="161">
        <v>13.3344</v>
      </c>
      <c r="V469" s="161">
        <v>124.5539</v>
      </c>
    </row>
    <row r="470" spans="1:22" ht="16" x14ac:dyDescent="0.2">
      <c r="A470" s="155">
        <v>5650</v>
      </c>
      <c r="B470" s="156">
        <v>7</v>
      </c>
      <c r="C470" s="157" t="s">
        <v>258</v>
      </c>
      <c r="D470" s="158" t="s">
        <v>399</v>
      </c>
      <c r="E470" s="159" t="s">
        <v>370</v>
      </c>
      <c r="F470" s="160">
        <v>0.7</v>
      </c>
      <c r="G470" s="160">
        <v>15.4</v>
      </c>
      <c r="H470" s="160">
        <v>27.1</v>
      </c>
      <c r="I470" s="160">
        <v>47</v>
      </c>
      <c r="J470" s="157">
        <v>4.04</v>
      </c>
    </row>
    <row r="471" spans="1:22" ht="16" x14ac:dyDescent="0.2">
      <c r="A471" s="155">
        <v>5651</v>
      </c>
      <c r="B471" s="156">
        <v>7</v>
      </c>
      <c r="C471" s="157" t="s">
        <v>261</v>
      </c>
      <c r="D471" s="158" t="s">
        <v>399</v>
      </c>
      <c r="E471" s="159" t="s">
        <v>370</v>
      </c>
      <c r="F471" s="160">
        <v>0.25</v>
      </c>
      <c r="G471" s="160">
        <v>13.9</v>
      </c>
      <c r="H471" s="160">
        <v>16.2</v>
      </c>
      <c r="I471" s="160">
        <v>74</v>
      </c>
      <c r="J471" s="157">
        <v>6.85</v>
      </c>
      <c r="K471" s="161">
        <v>2.2000000000000002</v>
      </c>
      <c r="L471" s="161">
        <v>2.48</v>
      </c>
      <c r="M471" s="161">
        <v>2.14</v>
      </c>
      <c r="N471" s="160">
        <v>3.0825</v>
      </c>
      <c r="O471" s="161">
        <v>30.991</v>
      </c>
      <c r="P471" s="161">
        <v>34.92</v>
      </c>
      <c r="Q471" s="161">
        <v>0.377</v>
      </c>
      <c r="R471" s="161">
        <v>60.325299999999999</v>
      </c>
      <c r="S471" s="161">
        <v>0.98199999999999998</v>
      </c>
      <c r="T471" s="161">
        <v>47.856000000000002</v>
      </c>
      <c r="U471" s="161">
        <v>12.4693</v>
      </c>
      <c r="V471" s="161">
        <v>133.4674</v>
      </c>
    </row>
    <row r="472" spans="1:22" ht="16" x14ac:dyDescent="0.2">
      <c r="A472" s="155">
        <v>5652</v>
      </c>
      <c r="B472" s="156">
        <v>8</v>
      </c>
      <c r="C472" s="157" t="s">
        <v>258</v>
      </c>
      <c r="D472" s="158" t="s">
        <v>399</v>
      </c>
      <c r="E472" s="159" t="s">
        <v>340</v>
      </c>
      <c r="F472" s="160">
        <v>0.6</v>
      </c>
      <c r="G472" s="160">
        <v>14.1</v>
      </c>
      <c r="H472" s="160">
        <v>30.1</v>
      </c>
      <c r="I472" s="160">
        <v>54</v>
      </c>
      <c r="J472" s="157">
        <v>4.63</v>
      </c>
    </row>
    <row r="473" spans="1:22" ht="16" x14ac:dyDescent="0.2">
      <c r="A473" s="155">
        <v>5653</v>
      </c>
      <c r="B473" s="156">
        <v>8</v>
      </c>
      <c r="C473" s="157" t="s">
        <v>261</v>
      </c>
      <c r="D473" s="158" t="s">
        <v>399</v>
      </c>
      <c r="E473" s="159" t="s">
        <v>340</v>
      </c>
      <c r="F473" s="160">
        <v>0.25</v>
      </c>
      <c r="G473" s="160">
        <v>14</v>
      </c>
      <c r="H473" s="160">
        <v>29.3</v>
      </c>
      <c r="I473" s="160">
        <v>67</v>
      </c>
      <c r="J473" s="157">
        <v>5.77</v>
      </c>
      <c r="K473" s="161">
        <v>3.27</v>
      </c>
      <c r="L473" s="161">
        <v>1.9</v>
      </c>
      <c r="M473" s="161">
        <v>1.81</v>
      </c>
      <c r="N473" s="160">
        <v>2.1322000000000001</v>
      </c>
      <c r="O473" s="161">
        <v>2.613</v>
      </c>
      <c r="P473" s="161">
        <v>8.3970000000000002</v>
      </c>
      <c r="Q473" s="161">
        <v>0.14099999999999999</v>
      </c>
      <c r="R473" s="161">
        <v>31.672000000000001</v>
      </c>
      <c r="S473" s="161">
        <v>0.94899999999999995</v>
      </c>
      <c r="T473" s="161">
        <v>21.021999999999998</v>
      </c>
      <c r="U473" s="161">
        <v>10.65</v>
      </c>
      <c r="V473" s="161">
        <v>102.5656</v>
      </c>
    </row>
    <row r="474" spans="1:22" ht="16" x14ac:dyDescent="0.2">
      <c r="A474" s="155">
        <v>5654</v>
      </c>
      <c r="B474" s="156">
        <v>1</v>
      </c>
      <c r="C474" s="157" t="s">
        <v>258</v>
      </c>
      <c r="D474" s="158" t="s">
        <v>400</v>
      </c>
      <c r="E474" s="159" t="s">
        <v>401</v>
      </c>
      <c r="F474" s="160">
        <v>1.25</v>
      </c>
      <c r="G474" s="160">
        <v>19.600000000000001</v>
      </c>
      <c r="H474" s="160">
        <v>28.6</v>
      </c>
      <c r="I474" s="160">
        <v>75.3</v>
      </c>
      <c r="J474" s="157">
        <v>5.6</v>
      </c>
    </row>
    <row r="475" spans="1:22" ht="16" x14ac:dyDescent="0.2">
      <c r="A475" s="155">
        <v>5655</v>
      </c>
      <c r="B475" s="156">
        <v>1</v>
      </c>
      <c r="C475" s="157" t="s">
        <v>261</v>
      </c>
      <c r="D475" s="158" t="s">
        <v>400</v>
      </c>
      <c r="E475" s="159" t="s">
        <v>401</v>
      </c>
      <c r="F475" s="160">
        <v>0.25</v>
      </c>
      <c r="G475" s="160">
        <v>19.600000000000001</v>
      </c>
      <c r="H475" s="160">
        <v>28.6</v>
      </c>
      <c r="I475" s="160">
        <v>79.5</v>
      </c>
      <c r="J475" s="157">
        <v>6.12</v>
      </c>
      <c r="K475" s="161">
        <v>7.49</v>
      </c>
      <c r="L475" s="161">
        <v>1.81</v>
      </c>
      <c r="M475" s="161">
        <v>3.01</v>
      </c>
      <c r="N475" s="160">
        <v>2.2444000000000002</v>
      </c>
      <c r="O475" s="161">
        <v>1.877</v>
      </c>
      <c r="P475" s="161">
        <v>9.4060000000000006</v>
      </c>
      <c r="Q475" s="161">
        <v>0.14199999999999999</v>
      </c>
      <c r="R475" s="161">
        <v>30.8842</v>
      </c>
      <c r="S475" s="161">
        <v>0.97399999999999998</v>
      </c>
      <c r="T475" s="161">
        <v>20.844000000000001</v>
      </c>
      <c r="U475" s="161">
        <v>10.0402</v>
      </c>
      <c r="V475" s="161">
        <v>94.740499999999997</v>
      </c>
    </row>
    <row r="476" spans="1:22" ht="16" x14ac:dyDescent="0.2">
      <c r="A476" s="155">
        <v>5656</v>
      </c>
      <c r="B476" s="156">
        <v>2</v>
      </c>
      <c r="C476" s="157" t="s">
        <v>258</v>
      </c>
      <c r="D476" s="158" t="s">
        <v>400</v>
      </c>
      <c r="E476" s="159" t="s">
        <v>355</v>
      </c>
      <c r="F476" s="160">
        <v>1.99</v>
      </c>
      <c r="G476" s="160">
        <v>19.7</v>
      </c>
      <c r="H476" s="160">
        <v>30.8</v>
      </c>
      <c r="I476" s="160">
        <v>27.7</v>
      </c>
      <c r="J476" s="157">
        <v>2.12</v>
      </c>
    </row>
    <row r="477" spans="1:22" ht="16" x14ac:dyDescent="0.2">
      <c r="A477" s="155">
        <v>5657</v>
      </c>
      <c r="B477" s="156">
        <v>2</v>
      </c>
      <c r="C477" s="157" t="s">
        <v>261</v>
      </c>
      <c r="D477" s="158" t="s">
        <v>400</v>
      </c>
      <c r="E477" s="159" t="s">
        <v>355</v>
      </c>
      <c r="F477" s="160">
        <v>0.25</v>
      </c>
      <c r="G477" s="160">
        <v>19.899999999999999</v>
      </c>
      <c r="H477" s="160">
        <v>30.1</v>
      </c>
      <c r="I477" s="160">
        <v>65.099999999999994</v>
      </c>
      <c r="J477" s="157">
        <v>4.9800000000000004</v>
      </c>
      <c r="K477" s="161">
        <v>8.6</v>
      </c>
      <c r="L477" s="161">
        <v>1.96</v>
      </c>
      <c r="M477" s="161">
        <v>1.76</v>
      </c>
      <c r="N477" s="160">
        <v>1.8528</v>
      </c>
      <c r="O477" s="161">
        <v>0.41099999999999998</v>
      </c>
      <c r="P477" s="161">
        <v>7.25</v>
      </c>
      <c r="Q477" s="161">
        <v>0.11799999999999999</v>
      </c>
      <c r="R477" s="161">
        <v>27.784700000000001</v>
      </c>
      <c r="S477" s="161">
        <v>1.052</v>
      </c>
      <c r="T477" s="161">
        <v>20.106999999999999</v>
      </c>
      <c r="U477" s="161">
        <v>7.6776999999999997</v>
      </c>
      <c r="V477" s="161">
        <v>71.982299999999995</v>
      </c>
    </row>
    <row r="478" spans="1:22" ht="16" x14ac:dyDescent="0.2">
      <c r="A478" s="155">
        <v>5662</v>
      </c>
      <c r="B478" s="156">
        <v>6</v>
      </c>
      <c r="C478" s="157" t="s">
        <v>258</v>
      </c>
      <c r="D478" s="158" t="s">
        <v>400</v>
      </c>
      <c r="E478" s="159" t="s">
        <v>402</v>
      </c>
      <c r="F478" s="160">
        <v>1.6</v>
      </c>
      <c r="G478" s="160">
        <v>18.899999999999999</v>
      </c>
      <c r="H478" s="160">
        <v>29.6</v>
      </c>
      <c r="I478" s="160">
        <v>70</v>
      </c>
      <c r="J478" s="157">
        <v>5.39</v>
      </c>
    </row>
    <row r="479" spans="1:22" ht="16" x14ac:dyDescent="0.2">
      <c r="A479" s="155">
        <v>5663</v>
      </c>
      <c r="B479" s="156">
        <v>6</v>
      </c>
      <c r="C479" s="157" t="s">
        <v>261</v>
      </c>
      <c r="D479" s="158" t="s">
        <v>400</v>
      </c>
      <c r="E479" s="159" t="s">
        <v>402</v>
      </c>
      <c r="F479" s="160">
        <v>0.25</v>
      </c>
      <c r="G479" s="160">
        <v>18.8</v>
      </c>
      <c r="H479" s="160">
        <v>29.5</v>
      </c>
      <c r="I479" s="160">
        <v>75</v>
      </c>
      <c r="J479" s="157">
        <v>5.75</v>
      </c>
      <c r="K479" s="161">
        <v>4.3099999999999996</v>
      </c>
      <c r="L479" s="161">
        <v>2.23</v>
      </c>
      <c r="M479" s="161">
        <v>2.9</v>
      </c>
      <c r="N479" s="160">
        <v>2.0552000000000001</v>
      </c>
      <c r="O479" s="161">
        <v>1.165</v>
      </c>
      <c r="P479" s="161">
        <v>7.1059999999999999</v>
      </c>
      <c r="Q479" s="161">
        <v>0.17</v>
      </c>
      <c r="R479" s="161">
        <v>26.292200000000001</v>
      </c>
      <c r="S479" s="161">
        <v>1.216</v>
      </c>
      <c r="T479" s="161">
        <v>19.212</v>
      </c>
      <c r="U479" s="161">
        <v>7.0801999999999996</v>
      </c>
      <c r="V479" s="161">
        <v>77.980999999999995</v>
      </c>
    </row>
    <row r="480" spans="1:22" ht="16" x14ac:dyDescent="0.2">
      <c r="A480" s="155">
        <v>5664</v>
      </c>
      <c r="B480" s="156">
        <v>7</v>
      </c>
      <c r="C480" s="157" t="s">
        <v>258</v>
      </c>
      <c r="D480" s="158" t="s">
        <v>400</v>
      </c>
      <c r="E480" s="159" t="s">
        <v>265</v>
      </c>
      <c r="F480" s="160">
        <v>0.4</v>
      </c>
      <c r="G480" s="160">
        <v>19.7</v>
      </c>
      <c r="H480" s="160">
        <v>29.3</v>
      </c>
      <c r="I480" s="160">
        <v>39</v>
      </c>
      <c r="J480" s="157">
        <v>2.96</v>
      </c>
    </row>
    <row r="481" spans="1:22" ht="16" x14ac:dyDescent="0.2">
      <c r="A481" s="155">
        <v>5665</v>
      </c>
      <c r="B481" s="156">
        <v>7</v>
      </c>
      <c r="C481" s="157" t="s">
        <v>261</v>
      </c>
      <c r="D481" s="158" t="s">
        <v>400</v>
      </c>
      <c r="E481" s="159" t="s">
        <v>265</v>
      </c>
      <c r="F481" s="160">
        <v>0.25</v>
      </c>
      <c r="G481" s="160">
        <v>19.3</v>
      </c>
      <c r="H481" s="160">
        <v>26.6</v>
      </c>
      <c r="I481" s="160">
        <v>70</v>
      </c>
      <c r="J481" s="157">
        <v>5.6</v>
      </c>
      <c r="K481" s="161">
        <v>8.99</v>
      </c>
      <c r="L481" s="161">
        <v>4.76</v>
      </c>
      <c r="M481" s="161">
        <v>1.45</v>
      </c>
      <c r="N481" s="160">
        <v>2.1594000000000002</v>
      </c>
      <c r="O481" s="161">
        <v>26.001000000000001</v>
      </c>
      <c r="P481" s="161">
        <v>19.654</v>
      </c>
      <c r="Q481" s="161">
        <v>0.17899999999999999</v>
      </c>
      <c r="R481" s="161">
        <v>55.284500000000001</v>
      </c>
      <c r="S481" s="161">
        <v>1.706</v>
      </c>
      <c r="T481" s="161">
        <v>44.02</v>
      </c>
      <c r="U481" s="161">
        <v>11.2645</v>
      </c>
      <c r="V481" s="161">
        <v>94.173900000000003</v>
      </c>
    </row>
    <row r="482" spans="1:22" ht="16" x14ac:dyDescent="0.2">
      <c r="A482" s="155">
        <v>5666</v>
      </c>
      <c r="B482" s="156">
        <v>8</v>
      </c>
      <c r="C482" s="157" t="s">
        <v>258</v>
      </c>
      <c r="D482" s="158" t="s">
        <v>400</v>
      </c>
      <c r="E482" s="159" t="s">
        <v>315</v>
      </c>
      <c r="F482" s="160">
        <v>0.6</v>
      </c>
      <c r="G482" s="160">
        <v>20.399999999999999</v>
      </c>
      <c r="H482" s="160">
        <v>26.3</v>
      </c>
      <c r="I482" s="160">
        <v>34</v>
      </c>
      <c r="J482" s="157">
        <v>2.65</v>
      </c>
    </row>
    <row r="483" spans="1:22" ht="16" x14ac:dyDescent="0.2">
      <c r="A483" s="155">
        <v>5667</v>
      </c>
      <c r="B483" s="156">
        <v>8</v>
      </c>
      <c r="C483" s="157" t="s">
        <v>261</v>
      </c>
      <c r="D483" s="158" t="s">
        <v>400</v>
      </c>
      <c r="E483" s="159" t="s">
        <v>315</v>
      </c>
      <c r="F483" s="160">
        <v>0.25</v>
      </c>
      <c r="G483" s="160">
        <v>18.5</v>
      </c>
      <c r="H483" s="160">
        <v>14.3</v>
      </c>
      <c r="I483" s="160">
        <v>78</v>
      </c>
      <c r="J483" s="157">
        <v>6.9</v>
      </c>
      <c r="K483" s="161">
        <v>7.05</v>
      </c>
      <c r="L483" s="161">
        <v>1.5</v>
      </c>
      <c r="M483" s="161">
        <v>1.47</v>
      </c>
      <c r="N483" s="160">
        <v>1.0808</v>
      </c>
      <c r="O483" s="161">
        <v>1.9950000000000001</v>
      </c>
      <c r="P483" s="161">
        <v>5.9029999999999996</v>
      </c>
      <c r="R483" s="161">
        <v>29.491800000000001</v>
      </c>
      <c r="S483" s="161">
        <v>1.1240000000000001</v>
      </c>
      <c r="T483" s="161">
        <v>23.928000000000001</v>
      </c>
      <c r="U483" s="161">
        <v>5.5637999999999996</v>
      </c>
      <c r="V483" s="161">
        <v>58.383499999999998</v>
      </c>
    </row>
    <row r="484" spans="1:22" ht="16" x14ac:dyDescent="0.2">
      <c r="A484" s="155">
        <v>5658</v>
      </c>
      <c r="B484" s="156">
        <v>9</v>
      </c>
      <c r="C484" s="157" t="s">
        <v>258</v>
      </c>
      <c r="D484" s="158" t="s">
        <v>400</v>
      </c>
      <c r="E484" s="159" t="s">
        <v>280</v>
      </c>
      <c r="F484" s="160">
        <v>1.71</v>
      </c>
      <c r="G484" s="160">
        <v>19.399999999999999</v>
      </c>
      <c r="H484" s="160">
        <v>29.5</v>
      </c>
      <c r="I484" s="160">
        <v>84.8</v>
      </c>
      <c r="J484" s="157">
        <v>6.58</v>
      </c>
    </row>
    <row r="485" spans="1:22" ht="16" x14ac:dyDescent="0.2">
      <c r="A485" s="155">
        <v>5659</v>
      </c>
      <c r="B485" s="156">
        <v>9</v>
      </c>
      <c r="C485" s="157" t="s">
        <v>261</v>
      </c>
      <c r="D485" s="158" t="s">
        <v>400</v>
      </c>
      <c r="E485" s="159" t="s">
        <v>280</v>
      </c>
      <c r="F485" s="160">
        <v>0.25</v>
      </c>
      <c r="G485" s="160">
        <v>19.600000000000001</v>
      </c>
      <c r="H485" s="160">
        <v>29.4</v>
      </c>
      <c r="I485" s="160">
        <v>84.1</v>
      </c>
      <c r="J485" s="157">
        <v>6.47</v>
      </c>
      <c r="K485" s="161">
        <v>3.71</v>
      </c>
      <c r="L485" s="161">
        <v>1</v>
      </c>
      <c r="M485" s="161">
        <v>2.25</v>
      </c>
      <c r="N485" s="160">
        <v>0.28520000000000001</v>
      </c>
      <c r="O485" s="161">
        <v>0.16800000000000001</v>
      </c>
      <c r="P485" s="161">
        <v>2.7919999999999998</v>
      </c>
      <c r="R485" s="161">
        <v>18.991599999999998</v>
      </c>
      <c r="S485" s="161">
        <v>0.877</v>
      </c>
      <c r="T485" s="161">
        <v>17.169</v>
      </c>
      <c r="U485" s="161">
        <v>1.8226</v>
      </c>
      <c r="V485" s="161">
        <v>53.205599999999997</v>
      </c>
    </row>
    <row r="486" spans="1:22" ht="16" x14ac:dyDescent="0.2">
      <c r="A486" s="155">
        <v>5660</v>
      </c>
      <c r="B486" s="156">
        <v>10</v>
      </c>
      <c r="C486" s="157" t="s">
        <v>258</v>
      </c>
      <c r="D486" s="158" t="s">
        <v>400</v>
      </c>
      <c r="E486" s="159" t="s">
        <v>297</v>
      </c>
      <c r="F486" s="160">
        <v>1.52</v>
      </c>
      <c r="G486" s="160">
        <v>18.899999999999999</v>
      </c>
      <c r="H486" s="160">
        <v>31.3</v>
      </c>
      <c r="I486" s="160">
        <v>40.5</v>
      </c>
      <c r="J486" s="157">
        <v>2.5099999999999998</v>
      </c>
    </row>
    <row r="487" spans="1:22" ht="16" x14ac:dyDescent="0.2">
      <c r="A487" s="155">
        <v>5661</v>
      </c>
      <c r="B487" s="156">
        <v>10</v>
      </c>
      <c r="C487" s="157" t="s">
        <v>261</v>
      </c>
      <c r="D487" s="158" t="s">
        <v>400</v>
      </c>
      <c r="E487" s="159" t="s">
        <v>297</v>
      </c>
      <c r="F487" s="160">
        <v>0.25</v>
      </c>
      <c r="G487" s="160">
        <v>19.600000000000001</v>
      </c>
      <c r="H487" s="160">
        <v>26.6</v>
      </c>
      <c r="I487" s="160">
        <v>83.3</v>
      </c>
      <c r="J487" s="157">
        <v>6.47</v>
      </c>
      <c r="K487" s="161">
        <v>7.01</v>
      </c>
      <c r="L487" s="161">
        <v>1.98</v>
      </c>
      <c r="M487" s="161">
        <v>1.66</v>
      </c>
      <c r="N487" s="160">
        <v>0.83189999999999997</v>
      </c>
      <c r="O487" s="161">
        <v>0.95399999999999996</v>
      </c>
      <c r="P487" s="161">
        <v>11.244999999999999</v>
      </c>
      <c r="Q487" s="161">
        <v>0.11700000000000001</v>
      </c>
      <c r="R487" s="161">
        <v>62.507800000000003</v>
      </c>
      <c r="S487" s="161">
        <v>1.597</v>
      </c>
      <c r="T487" s="161">
        <v>56.228000000000002</v>
      </c>
      <c r="U487" s="161">
        <v>6.2797999999999998</v>
      </c>
      <c r="V487" s="161">
        <v>73.633799999999994</v>
      </c>
    </row>
    <row r="488" spans="1:22" ht="16" x14ac:dyDescent="0.2">
      <c r="A488" s="155">
        <v>5668</v>
      </c>
      <c r="B488" s="156">
        <v>3</v>
      </c>
      <c r="C488" s="157" t="s">
        <v>258</v>
      </c>
      <c r="D488" s="158" t="s">
        <v>403</v>
      </c>
      <c r="E488" s="159" t="s">
        <v>278</v>
      </c>
      <c r="F488" s="160">
        <v>1</v>
      </c>
      <c r="G488" s="160">
        <v>19.2</v>
      </c>
      <c r="I488" s="160">
        <v>37.799999999999997</v>
      </c>
      <c r="J488" s="157">
        <v>2.82</v>
      </c>
    </row>
    <row r="489" spans="1:22" ht="16" x14ac:dyDescent="0.2">
      <c r="A489" s="155">
        <v>5669</v>
      </c>
      <c r="B489" s="156">
        <v>3</v>
      </c>
      <c r="C489" s="157" t="s">
        <v>261</v>
      </c>
      <c r="D489" s="158" t="s">
        <v>403</v>
      </c>
      <c r="E489" s="159" t="s">
        <v>278</v>
      </c>
      <c r="F489" s="160">
        <v>0.25</v>
      </c>
      <c r="G489" s="160">
        <v>19.100000000000001</v>
      </c>
      <c r="H489" s="160">
        <v>29.5</v>
      </c>
      <c r="I489" s="160">
        <v>55.5</v>
      </c>
      <c r="J489" s="157">
        <v>4.3</v>
      </c>
      <c r="K489" s="161">
        <v>0.94</v>
      </c>
      <c r="L489" s="161">
        <v>0.59</v>
      </c>
      <c r="M489" s="161">
        <v>0.93</v>
      </c>
      <c r="N489" s="160">
        <v>4.7500999999999998</v>
      </c>
      <c r="O489" s="161">
        <v>0.47699999999999998</v>
      </c>
      <c r="P489" s="161">
        <v>5.056</v>
      </c>
      <c r="Q489" s="161">
        <v>0.27500000000000002</v>
      </c>
      <c r="R489" s="161">
        <v>29.0335</v>
      </c>
      <c r="S489" s="161">
        <v>0.95699999999999996</v>
      </c>
      <c r="T489" s="161">
        <v>28.129000000000001</v>
      </c>
      <c r="U489" s="161">
        <v>0.90449999999999997</v>
      </c>
      <c r="V489" s="161">
        <v>25.759499999999999</v>
      </c>
    </row>
    <row r="490" spans="1:22" ht="16" x14ac:dyDescent="0.2">
      <c r="A490" s="155">
        <v>5670</v>
      </c>
      <c r="B490" s="156">
        <v>4</v>
      </c>
      <c r="C490" s="157" t="s">
        <v>258</v>
      </c>
      <c r="D490" s="158" t="s">
        <v>403</v>
      </c>
      <c r="E490" s="159" t="s">
        <v>404</v>
      </c>
      <c r="F490" s="160">
        <v>0.75</v>
      </c>
      <c r="G490" s="160">
        <v>20.100000000000001</v>
      </c>
      <c r="H490" s="160">
        <v>27.3</v>
      </c>
      <c r="I490" s="160">
        <v>58</v>
      </c>
      <c r="J490" s="157">
        <v>4.17</v>
      </c>
    </row>
    <row r="491" spans="1:22" ht="16" x14ac:dyDescent="0.2">
      <c r="A491" s="155">
        <v>5671</v>
      </c>
      <c r="B491" s="156">
        <v>4</v>
      </c>
      <c r="C491" s="157" t="s">
        <v>261</v>
      </c>
      <c r="D491" s="158" t="s">
        <v>403</v>
      </c>
      <c r="E491" s="159" t="s">
        <v>404</v>
      </c>
      <c r="F491" s="160">
        <v>0.25</v>
      </c>
      <c r="G491" s="160">
        <v>18.899999999999999</v>
      </c>
      <c r="H491" s="160">
        <v>25.9</v>
      </c>
      <c r="I491" s="160">
        <v>53.2</v>
      </c>
      <c r="J491" s="157">
        <v>4.12</v>
      </c>
      <c r="K491" s="161">
        <v>0.57999999999999996</v>
      </c>
      <c r="L491" s="161">
        <v>0.61</v>
      </c>
      <c r="M491" s="161">
        <v>0.98</v>
      </c>
      <c r="N491" s="160">
        <v>1.4781</v>
      </c>
      <c r="O491" s="161">
        <v>1.196</v>
      </c>
      <c r="P491" s="161">
        <v>9.875</v>
      </c>
      <c r="Q491" s="161">
        <v>0.11799999999999999</v>
      </c>
      <c r="R491" s="161">
        <v>27.111699999999999</v>
      </c>
      <c r="S491" s="161">
        <v>0.60899999999999999</v>
      </c>
      <c r="T491" s="161">
        <v>26.021000000000001</v>
      </c>
      <c r="U491" s="161">
        <v>1.0907</v>
      </c>
      <c r="V491" s="161">
        <v>30.043500000000002</v>
      </c>
    </row>
    <row r="492" spans="1:22" ht="16" x14ac:dyDescent="0.2">
      <c r="A492" s="155">
        <v>5672</v>
      </c>
      <c r="B492" s="156">
        <v>5</v>
      </c>
      <c r="C492" s="157" t="s">
        <v>258</v>
      </c>
      <c r="D492" s="158" t="s">
        <v>403</v>
      </c>
      <c r="E492" s="159" t="s">
        <v>405</v>
      </c>
      <c r="F492" s="160">
        <v>0.5</v>
      </c>
      <c r="G492" s="160">
        <v>18.399999999999999</v>
      </c>
      <c r="H492" s="160">
        <v>4.5</v>
      </c>
      <c r="I492" s="160">
        <v>91.2</v>
      </c>
      <c r="J492" s="157">
        <v>8.4</v>
      </c>
    </row>
    <row r="493" spans="1:22" ht="16" x14ac:dyDescent="0.2">
      <c r="A493" s="155">
        <v>5673</v>
      </c>
      <c r="B493" s="156">
        <v>5</v>
      </c>
      <c r="C493" s="157" t="s">
        <v>261</v>
      </c>
      <c r="D493" s="158" t="s">
        <v>403</v>
      </c>
      <c r="E493" s="159" t="s">
        <v>405</v>
      </c>
      <c r="F493" s="160">
        <v>0.25</v>
      </c>
      <c r="G493" s="160">
        <v>14.9</v>
      </c>
      <c r="H493" s="160">
        <v>0.7</v>
      </c>
      <c r="I493" s="160">
        <v>78.5</v>
      </c>
      <c r="J493" s="157">
        <v>7.6</v>
      </c>
      <c r="K493" s="161">
        <v>0.88</v>
      </c>
      <c r="L493" s="161">
        <v>1.33</v>
      </c>
      <c r="M493" s="161">
        <v>0.42</v>
      </c>
      <c r="N493" s="160">
        <v>2.5007999999999999</v>
      </c>
      <c r="O493" s="161">
        <v>25.431000000000001</v>
      </c>
      <c r="P493" s="161">
        <v>91.24</v>
      </c>
      <c r="Q493" s="161">
        <v>0.24099999999999999</v>
      </c>
      <c r="R493" s="161">
        <v>36.191800000000001</v>
      </c>
      <c r="S493" s="161">
        <v>0.33300000000000002</v>
      </c>
      <c r="T493" s="161">
        <v>33.887</v>
      </c>
      <c r="U493" s="161">
        <v>2.3048000000000002</v>
      </c>
      <c r="V493" s="161">
        <v>48.359200000000001</v>
      </c>
    </row>
    <row r="494" spans="1:22" ht="16" x14ac:dyDescent="0.2">
      <c r="A494" s="155">
        <v>5674</v>
      </c>
      <c r="B494" s="156">
        <v>1</v>
      </c>
      <c r="C494" s="157" t="s">
        <v>258</v>
      </c>
      <c r="D494" s="158" t="s">
        <v>406</v>
      </c>
      <c r="E494" s="159" t="s">
        <v>303</v>
      </c>
      <c r="F494" s="160">
        <v>3.5</v>
      </c>
      <c r="G494" s="160">
        <v>21.5</v>
      </c>
      <c r="H494" s="160">
        <v>28.6</v>
      </c>
      <c r="I494" s="160">
        <v>41.6</v>
      </c>
      <c r="J494" s="157">
        <v>3.05</v>
      </c>
    </row>
    <row r="495" spans="1:22" ht="16" x14ac:dyDescent="0.2">
      <c r="A495" s="155">
        <v>5675</v>
      </c>
      <c r="B495" s="156">
        <v>1</v>
      </c>
      <c r="C495" s="157" t="s">
        <v>261</v>
      </c>
      <c r="D495" s="158" t="s">
        <v>406</v>
      </c>
      <c r="E495" s="159" t="s">
        <v>303</v>
      </c>
      <c r="F495" s="160">
        <v>0.25</v>
      </c>
      <c r="G495" s="160">
        <v>21.6</v>
      </c>
      <c r="H495" s="160">
        <v>23.4</v>
      </c>
      <c r="I495" s="160">
        <v>47.8</v>
      </c>
      <c r="J495" s="157">
        <v>3.72</v>
      </c>
      <c r="K495" s="161">
        <v>7.84</v>
      </c>
      <c r="L495" s="161">
        <v>2.5299999999999998</v>
      </c>
      <c r="M495" s="161">
        <v>1.39</v>
      </c>
      <c r="N495" s="160">
        <v>6.2110000000000003</v>
      </c>
      <c r="O495" s="161">
        <v>4.6580000000000004</v>
      </c>
      <c r="P495" s="161">
        <v>29.056999999999999</v>
      </c>
      <c r="Q495" s="161">
        <v>0.30299999999999999</v>
      </c>
      <c r="R495" s="161">
        <v>42.906199999999998</v>
      </c>
      <c r="S495" s="161">
        <v>1.736</v>
      </c>
      <c r="T495" s="161">
        <v>31.085999999999999</v>
      </c>
      <c r="U495" s="161">
        <v>11.8202</v>
      </c>
      <c r="V495" s="161">
        <v>101.932</v>
      </c>
    </row>
    <row r="496" spans="1:22" ht="16" x14ac:dyDescent="0.2">
      <c r="A496" s="155">
        <v>5676</v>
      </c>
      <c r="B496" s="156">
        <v>2</v>
      </c>
      <c r="C496" s="157" t="s">
        <v>258</v>
      </c>
      <c r="D496" s="158" t="s">
        <v>406</v>
      </c>
      <c r="E496" s="159" t="s">
        <v>407</v>
      </c>
      <c r="F496" s="160">
        <v>2</v>
      </c>
      <c r="G496" s="160">
        <v>21.4</v>
      </c>
      <c r="H496" s="160">
        <v>29.4</v>
      </c>
      <c r="I496" s="160">
        <v>38.4</v>
      </c>
      <c r="J496" s="157">
        <v>2.86</v>
      </c>
    </row>
    <row r="497" spans="1:22" ht="16" x14ac:dyDescent="0.2">
      <c r="A497" s="155">
        <v>5677</v>
      </c>
      <c r="B497" s="156">
        <v>2</v>
      </c>
      <c r="C497" s="157" t="s">
        <v>261</v>
      </c>
      <c r="D497" s="158" t="s">
        <v>406</v>
      </c>
      <c r="E497" s="159" t="s">
        <v>407</v>
      </c>
      <c r="F497" s="160">
        <v>0.25</v>
      </c>
      <c r="G497" s="160">
        <v>21.6</v>
      </c>
      <c r="H497" s="160">
        <v>27.9</v>
      </c>
      <c r="I497" s="160">
        <v>65.599999999999994</v>
      </c>
      <c r="J497" s="157">
        <v>4.79</v>
      </c>
      <c r="K497" s="161">
        <v>6.42</v>
      </c>
      <c r="L497" s="161">
        <v>2.44</v>
      </c>
      <c r="M497" s="161">
        <v>1.77</v>
      </c>
      <c r="N497" s="160">
        <v>4.1364999999999998</v>
      </c>
      <c r="O497" s="161">
        <v>0.97299999999999998</v>
      </c>
      <c r="P497" s="161">
        <v>28.538</v>
      </c>
      <c r="Q497" s="161">
        <v>0.27500000000000002</v>
      </c>
      <c r="R497" s="161">
        <v>34.744700000000002</v>
      </c>
      <c r="S497" s="161">
        <v>1.881</v>
      </c>
      <c r="T497" s="161">
        <v>24.236999999999998</v>
      </c>
      <c r="U497" s="161">
        <v>10.5077</v>
      </c>
      <c r="V497" s="161">
        <v>90.087599999999995</v>
      </c>
    </row>
    <row r="498" spans="1:22" ht="16" x14ac:dyDescent="0.2">
      <c r="A498" s="155">
        <v>5678</v>
      </c>
      <c r="B498" s="156">
        <v>9</v>
      </c>
      <c r="C498" s="157" t="s">
        <v>258</v>
      </c>
      <c r="D498" s="158" t="s">
        <v>406</v>
      </c>
      <c r="E498" s="159" t="s">
        <v>324</v>
      </c>
      <c r="F498" s="160">
        <v>2</v>
      </c>
      <c r="G498" s="160">
        <v>20.8</v>
      </c>
      <c r="H498" s="160">
        <v>30.4</v>
      </c>
      <c r="I498" s="160">
        <v>62.8</v>
      </c>
      <c r="J498" s="157">
        <v>4.68</v>
      </c>
    </row>
    <row r="499" spans="1:22" ht="16" x14ac:dyDescent="0.2">
      <c r="A499" s="155">
        <v>5679</v>
      </c>
      <c r="B499" s="156">
        <v>9</v>
      </c>
      <c r="C499" s="157" t="s">
        <v>261</v>
      </c>
      <c r="D499" s="158" t="s">
        <v>406</v>
      </c>
      <c r="E499" s="159" t="s">
        <v>324</v>
      </c>
      <c r="F499" s="160">
        <v>0.25</v>
      </c>
      <c r="G499" s="160">
        <v>21.1</v>
      </c>
      <c r="H499" s="160">
        <v>29.5</v>
      </c>
      <c r="I499" s="160">
        <v>64.8</v>
      </c>
      <c r="J499" s="157">
        <v>4.82</v>
      </c>
      <c r="K499" s="161">
        <v>3.3</v>
      </c>
      <c r="L499" s="161">
        <v>1.77</v>
      </c>
      <c r="M499" s="161">
        <v>1.1399999999999999</v>
      </c>
      <c r="N499" s="160">
        <v>4.0877999999999997</v>
      </c>
      <c r="O499" s="161">
        <v>0.30199999999999999</v>
      </c>
      <c r="P499" s="161">
        <v>15.893000000000001</v>
      </c>
      <c r="Q499" s="161">
        <v>0.312</v>
      </c>
      <c r="R499" s="161">
        <v>25.1966</v>
      </c>
      <c r="S499" s="161">
        <v>0.89900000000000002</v>
      </c>
      <c r="T499" s="161">
        <v>21.745000000000001</v>
      </c>
      <c r="U499" s="161">
        <v>3.4516</v>
      </c>
      <c r="V499" s="161">
        <v>58.642600000000002</v>
      </c>
    </row>
    <row r="500" spans="1:22" ht="16" x14ac:dyDescent="0.2">
      <c r="A500" s="155">
        <v>5680</v>
      </c>
      <c r="B500" s="156">
        <v>10</v>
      </c>
      <c r="C500" s="157" t="s">
        <v>258</v>
      </c>
      <c r="D500" s="158" t="s">
        <v>406</v>
      </c>
      <c r="E500" s="159" t="s">
        <v>279</v>
      </c>
      <c r="F500" s="160">
        <v>1.5</v>
      </c>
      <c r="G500" s="160">
        <v>21.3</v>
      </c>
      <c r="H500" s="160">
        <v>29.5</v>
      </c>
      <c r="I500" s="160">
        <v>48.2</v>
      </c>
      <c r="J500" s="157">
        <v>3.56</v>
      </c>
    </row>
    <row r="501" spans="1:22" ht="16" x14ac:dyDescent="0.2">
      <c r="A501" s="155">
        <v>5681</v>
      </c>
      <c r="B501" s="156">
        <v>10</v>
      </c>
      <c r="C501" s="157" t="s">
        <v>261</v>
      </c>
      <c r="D501" s="158" t="s">
        <v>406</v>
      </c>
      <c r="E501" s="159" t="s">
        <v>279</v>
      </c>
      <c r="F501" s="160">
        <v>0.25</v>
      </c>
      <c r="G501" s="160">
        <v>21.3</v>
      </c>
      <c r="H501" s="160">
        <v>28.7</v>
      </c>
      <c r="I501" s="160">
        <v>58.8</v>
      </c>
      <c r="J501" s="157">
        <v>4.4000000000000004</v>
      </c>
      <c r="K501" s="161">
        <v>5.99</v>
      </c>
      <c r="L501" s="161">
        <v>2.99</v>
      </c>
      <c r="M501" s="161">
        <v>1.62</v>
      </c>
      <c r="N501" s="160">
        <v>5.2583000000000002</v>
      </c>
      <c r="O501" s="161">
        <v>0.57499999999999996</v>
      </c>
      <c r="P501" s="161">
        <v>21.09</v>
      </c>
      <c r="Q501" s="161">
        <v>0.26600000000000001</v>
      </c>
      <c r="R501" s="161">
        <v>31.642099999999999</v>
      </c>
      <c r="S501" s="161">
        <v>1.2330000000000001</v>
      </c>
      <c r="T501" s="161">
        <v>23.850999999999999</v>
      </c>
      <c r="U501" s="161">
        <v>7.7911000000000001</v>
      </c>
      <c r="V501" s="161">
        <v>79.694500000000005</v>
      </c>
    </row>
    <row r="502" spans="1:22" ht="16" x14ac:dyDescent="0.2">
      <c r="A502" s="155">
        <v>5682</v>
      </c>
      <c r="B502" s="156">
        <v>3</v>
      </c>
      <c r="C502" s="157" t="s">
        <v>258</v>
      </c>
      <c r="D502" s="158" t="s">
        <v>408</v>
      </c>
      <c r="E502" s="159" t="s">
        <v>315</v>
      </c>
      <c r="F502" s="160">
        <v>0.75</v>
      </c>
      <c r="G502" s="160">
        <v>24.8</v>
      </c>
      <c r="H502" s="160">
        <v>29.2</v>
      </c>
      <c r="I502" s="160">
        <v>66.5</v>
      </c>
      <c r="J502" s="157">
        <v>4.66</v>
      </c>
    </row>
    <row r="503" spans="1:22" ht="16" x14ac:dyDescent="0.2">
      <c r="A503" s="155">
        <v>5683</v>
      </c>
      <c r="B503" s="156">
        <v>3</v>
      </c>
      <c r="C503" s="157" t="s">
        <v>261</v>
      </c>
      <c r="D503" s="158" t="s">
        <v>408</v>
      </c>
      <c r="E503" s="159" t="s">
        <v>315</v>
      </c>
      <c r="F503" s="160">
        <v>0.25</v>
      </c>
      <c r="G503" s="160">
        <v>24</v>
      </c>
      <c r="H503" s="160">
        <v>27.7</v>
      </c>
      <c r="I503" s="160">
        <v>86.1</v>
      </c>
      <c r="J503" s="157">
        <v>6.2</v>
      </c>
      <c r="K503" s="161">
        <v>4.92</v>
      </c>
      <c r="L503" s="161">
        <v>1.1599999999999999</v>
      </c>
      <c r="M503" s="161">
        <v>1.18</v>
      </c>
      <c r="N503" s="160">
        <v>2.2201</v>
      </c>
      <c r="O503" s="161">
        <v>0.46800000000000003</v>
      </c>
      <c r="P503" s="161">
        <v>14.688000000000001</v>
      </c>
      <c r="Q503" s="161">
        <v>0.29299999999999998</v>
      </c>
      <c r="R503" s="161">
        <v>30.004300000000001</v>
      </c>
      <c r="S503" s="161">
        <v>1.081</v>
      </c>
      <c r="T503" s="161">
        <v>23.462</v>
      </c>
      <c r="U503" s="161">
        <v>6.5423</v>
      </c>
      <c r="V503" s="161">
        <v>74.128699999999995</v>
      </c>
    </row>
    <row r="504" spans="1:22" ht="16" x14ac:dyDescent="0.2">
      <c r="A504" s="155">
        <v>5684</v>
      </c>
      <c r="B504" s="156">
        <v>4</v>
      </c>
      <c r="C504" s="157" t="s">
        <v>258</v>
      </c>
      <c r="D504" s="158" t="s">
        <v>408</v>
      </c>
      <c r="E504" s="159" t="s">
        <v>278</v>
      </c>
      <c r="F504" s="160">
        <v>0.75</v>
      </c>
      <c r="G504" s="160">
        <v>24.3</v>
      </c>
      <c r="H504" s="160">
        <v>27.7</v>
      </c>
      <c r="I504" s="160">
        <v>68.900000000000006</v>
      </c>
      <c r="J504" s="157">
        <v>4.88</v>
      </c>
    </row>
    <row r="505" spans="1:22" ht="16" x14ac:dyDescent="0.2">
      <c r="A505" s="155">
        <v>5685</v>
      </c>
      <c r="B505" s="156">
        <v>4</v>
      </c>
      <c r="C505" s="157" t="s">
        <v>261</v>
      </c>
      <c r="D505" s="158" t="s">
        <v>408</v>
      </c>
      <c r="E505" s="159" t="s">
        <v>278</v>
      </c>
      <c r="F505" s="160">
        <v>0.25</v>
      </c>
      <c r="G505" s="160">
        <v>23.9</v>
      </c>
      <c r="H505" s="160">
        <v>27.7</v>
      </c>
      <c r="I505" s="160">
        <v>80.099999999999994</v>
      </c>
      <c r="J505" s="157">
        <v>5.74</v>
      </c>
      <c r="K505" s="161">
        <v>1.56</v>
      </c>
      <c r="L505" s="161">
        <v>1.31</v>
      </c>
      <c r="M505" s="161">
        <v>1.75</v>
      </c>
      <c r="N505" s="160">
        <v>0.88100000000000001</v>
      </c>
      <c r="O505" s="161">
        <v>0.441</v>
      </c>
      <c r="P505" s="161">
        <v>6.95</v>
      </c>
      <c r="R505" s="161">
        <v>24.739699999999999</v>
      </c>
      <c r="S505" s="161">
        <v>0.65600000000000003</v>
      </c>
      <c r="T505" s="161">
        <v>22.655000000000001</v>
      </c>
      <c r="U505" s="161">
        <v>2.0847000000000002</v>
      </c>
      <c r="V505" s="161">
        <v>40.538400000000003</v>
      </c>
    </row>
    <row r="506" spans="1:22" ht="16" x14ac:dyDescent="0.2">
      <c r="A506" s="155">
        <v>5686</v>
      </c>
      <c r="B506" s="156">
        <v>5</v>
      </c>
      <c r="C506" s="157" t="s">
        <v>258</v>
      </c>
      <c r="D506" s="158" t="s">
        <v>408</v>
      </c>
      <c r="E506" s="159" t="s">
        <v>274</v>
      </c>
      <c r="F506" s="160">
        <v>0.5</v>
      </c>
      <c r="G506" s="160">
        <v>22.8</v>
      </c>
      <c r="H506" s="160">
        <v>3</v>
      </c>
      <c r="I506" s="160">
        <v>19.5</v>
      </c>
      <c r="J506" s="157">
        <v>1.68</v>
      </c>
    </row>
    <row r="507" spans="1:22" ht="16" x14ac:dyDescent="0.2">
      <c r="A507" s="155">
        <v>5687</v>
      </c>
      <c r="B507" s="156">
        <v>5</v>
      </c>
      <c r="C507" s="157" t="s">
        <v>261</v>
      </c>
      <c r="D507" s="158" t="s">
        <v>408</v>
      </c>
      <c r="E507" s="159" t="s">
        <v>274</v>
      </c>
      <c r="F507" s="160">
        <v>0.25</v>
      </c>
      <c r="G507" s="160">
        <v>19.2</v>
      </c>
      <c r="H507" s="160">
        <v>0.6</v>
      </c>
      <c r="I507" s="160">
        <v>71.3</v>
      </c>
      <c r="J507" s="157">
        <v>6.59</v>
      </c>
      <c r="K507" s="161">
        <v>18.739999999999998</v>
      </c>
      <c r="L507" s="161">
        <v>3.97</v>
      </c>
      <c r="M507" s="161">
        <v>1.72</v>
      </c>
      <c r="N507" s="160">
        <v>1.681</v>
      </c>
      <c r="O507" s="161">
        <v>14.792999999999999</v>
      </c>
      <c r="P507" s="161">
        <v>50.295999999999999</v>
      </c>
      <c r="Q507" s="161">
        <v>0.32700000000000001</v>
      </c>
      <c r="R507" s="161">
        <v>42.2926</v>
      </c>
      <c r="S507" s="161">
        <v>1.5860000000000001</v>
      </c>
      <c r="T507" s="161">
        <v>30.67</v>
      </c>
      <c r="U507" s="161">
        <v>11.6226</v>
      </c>
      <c r="V507" s="161">
        <v>131.66540000000001</v>
      </c>
    </row>
    <row r="508" spans="1:22" ht="16" x14ac:dyDescent="0.2">
      <c r="A508" s="155">
        <v>5688</v>
      </c>
      <c r="B508" s="156">
        <v>6</v>
      </c>
      <c r="C508" s="157" t="s">
        <v>258</v>
      </c>
      <c r="D508" s="158" t="s">
        <v>408</v>
      </c>
      <c r="E508" s="159" t="s">
        <v>324</v>
      </c>
      <c r="F508" s="160">
        <v>4</v>
      </c>
      <c r="G508" s="160">
        <v>21.9</v>
      </c>
      <c r="H508" s="160">
        <v>30.2</v>
      </c>
      <c r="I508" s="160">
        <v>71.400000000000006</v>
      </c>
      <c r="J508" s="157">
        <v>5.26</v>
      </c>
    </row>
    <row r="509" spans="1:22" ht="16" x14ac:dyDescent="0.2">
      <c r="A509" s="155">
        <v>5689</v>
      </c>
      <c r="B509" s="156">
        <v>6</v>
      </c>
      <c r="C509" s="157" t="s">
        <v>261</v>
      </c>
      <c r="D509" s="158" t="s">
        <v>408</v>
      </c>
      <c r="E509" s="159" t="s">
        <v>324</v>
      </c>
      <c r="F509" s="160">
        <v>0.25</v>
      </c>
      <c r="G509" s="160">
        <v>22.7</v>
      </c>
      <c r="H509" s="160">
        <v>29.2</v>
      </c>
      <c r="I509" s="160">
        <v>85.6</v>
      </c>
      <c r="J509" s="157">
        <v>6.23</v>
      </c>
      <c r="K509" s="161">
        <v>3.56</v>
      </c>
      <c r="L509" s="161">
        <v>1.56</v>
      </c>
      <c r="M509" s="161">
        <v>1.64</v>
      </c>
      <c r="N509" s="160">
        <v>2.9135</v>
      </c>
      <c r="O509" s="161">
        <v>1.5189999999999999</v>
      </c>
      <c r="P509" s="161">
        <v>13.885999999999999</v>
      </c>
      <c r="Q509" s="161">
        <v>0.245</v>
      </c>
      <c r="R509" s="161">
        <v>28.080100000000002</v>
      </c>
      <c r="S509" s="161">
        <v>0.83799999999999997</v>
      </c>
      <c r="T509" s="161">
        <v>20.032</v>
      </c>
      <c r="U509" s="161">
        <v>8.0480999999999998</v>
      </c>
      <c r="V509" s="161">
        <v>79.871499999999997</v>
      </c>
    </row>
    <row r="510" spans="1:22" ht="16" x14ac:dyDescent="0.2">
      <c r="A510" s="155">
        <v>5690</v>
      </c>
      <c r="B510" s="156">
        <v>7</v>
      </c>
      <c r="C510" s="157" t="s">
        <v>258</v>
      </c>
      <c r="D510" s="158" t="s">
        <v>408</v>
      </c>
      <c r="E510" s="159" t="s">
        <v>315</v>
      </c>
      <c r="F510" s="160">
        <v>0.75</v>
      </c>
      <c r="G510" s="160">
        <v>23.5</v>
      </c>
      <c r="H510" s="160">
        <v>26.3</v>
      </c>
      <c r="I510" s="160">
        <v>59.1</v>
      </c>
      <c r="J510" s="157">
        <v>4.2300000000000004</v>
      </c>
    </row>
    <row r="511" spans="1:22" ht="16" x14ac:dyDescent="0.2">
      <c r="A511" s="155">
        <v>5691</v>
      </c>
      <c r="B511" s="156">
        <v>7</v>
      </c>
      <c r="C511" s="157" t="s">
        <v>261</v>
      </c>
      <c r="D511" s="158" t="s">
        <v>408</v>
      </c>
      <c r="E511" s="159" t="s">
        <v>315</v>
      </c>
      <c r="F511" s="160">
        <v>0.25</v>
      </c>
      <c r="G511" s="160">
        <v>19.899999999999999</v>
      </c>
      <c r="H511" s="160">
        <v>9.6999999999999993</v>
      </c>
      <c r="I511" s="160">
        <v>63.4</v>
      </c>
      <c r="J511" s="157">
        <v>5.53</v>
      </c>
      <c r="K511" s="161">
        <v>4.38</v>
      </c>
      <c r="L511" s="161">
        <v>1.64</v>
      </c>
      <c r="M511" s="161">
        <v>1.68</v>
      </c>
      <c r="N511" s="160">
        <v>4.9051</v>
      </c>
      <c r="O511" s="161">
        <v>29.501999999999999</v>
      </c>
      <c r="P511" s="161">
        <v>36.81</v>
      </c>
      <c r="Q511" s="161">
        <v>0.61899999999999999</v>
      </c>
      <c r="R511" s="161">
        <v>62.499499999999998</v>
      </c>
      <c r="S511" s="161">
        <v>1.206</v>
      </c>
      <c r="T511" s="161">
        <v>53.411999999999999</v>
      </c>
      <c r="U511" s="161">
        <v>9.0875000000000004</v>
      </c>
      <c r="V511" s="161">
        <v>82.126900000000006</v>
      </c>
    </row>
    <row r="512" spans="1:22" ht="16" x14ac:dyDescent="0.2">
      <c r="A512" s="155">
        <v>5692</v>
      </c>
      <c r="B512" s="156">
        <v>8</v>
      </c>
      <c r="C512" s="157" t="s">
        <v>258</v>
      </c>
      <c r="D512" s="158" t="s">
        <v>408</v>
      </c>
      <c r="E512" s="159" t="s">
        <v>334</v>
      </c>
      <c r="F512" s="160">
        <v>0.75</v>
      </c>
      <c r="G512" s="160">
        <v>23.4</v>
      </c>
      <c r="H512" s="160">
        <v>30.3</v>
      </c>
      <c r="I512" s="160">
        <v>48.5</v>
      </c>
      <c r="J512" s="157">
        <v>3.7</v>
      </c>
    </row>
    <row r="513" spans="1:22" ht="16" x14ac:dyDescent="0.2">
      <c r="A513" s="155">
        <v>5693</v>
      </c>
      <c r="B513" s="156">
        <v>8</v>
      </c>
      <c r="C513" s="157" t="s">
        <v>261</v>
      </c>
      <c r="D513" s="158" t="s">
        <v>408</v>
      </c>
      <c r="E513" s="159" t="s">
        <v>334</v>
      </c>
      <c r="F513" s="160">
        <v>0.25</v>
      </c>
      <c r="G513" s="160">
        <v>24</v>
      </c>
      <c r="H513" s="160">
        <v>26.5</v>
      </c>
      <c r="I513" s="160">
        <v>91.9</v>
      </c>
      <c r="J513" s="157">
        <v>6.59</v>
      </c>
      <c r="K513" s="161">
        <v>4.75</v>
      </c>
      <c r="L513" s="161">
        <v>1.37</v>
      </c>
      <c r="M513" s="161">
        <v>1.39</v>
      </c>
      <c r="N513" s="160">
        <v>1.9438</v>
      </c>
      <c r="O513" s="161">
        <v>0.47199999999999998</v>
      </c>
      <c r="P513" s="161">
        <v>10.867000000000001</v>
      </c>
      <c r="Q513" s="161">
        <v>0.24299999999999999</v>
      </c>
      <c r="R513" s="161">
        <v>32.989100000000001</v>
      </c>
      <c r="S513" s="161">
        <v>1.081</v>
      </c>
      <c r="T513" s="161">
        <v>19.3</v>
      </c>
      <c r="U513" s="161">
        <v>13.6891</v>
      </c>
      <c r="V513" s="161">
        <v>103.5603</v>
      </c>
    </row>
    <row r="514" spans="1:22" ht="16" x14ac:dyDescent="0.2">
      <c r="A514" s="155">
        <v>5694</v>
      </c>
      <c r="B514" s="156">
        <v>1</v>
      </c>
      <c r="C514" s="157" t="s">
        <v>258</v>
      </c>
      <c r="D514" s="158" t="s">
        <v>409</v>
      </c>
      <c r="E514" s="159" t="s">
        <v>279</v>
      </c>
      <c r="F514" s="160">
        <v>1.25</v>
      </c>
      <c r="G514" s="160">
        <v>24.3</v>
      </c>
      <c r="H514" s="160">
        <v>29.3</v>
      </c>
      <c r="I514" s="160">
        <v>87.1</v>
      </c>
      <c r="J514" s="157">
        <v>6.13</v>
      </c>
    </row>
    <row r="515" spans="1:22" ht="16" x14ac:dyDescent="0.2">
      <c r="A515" s="155">
        <v>5695</v>
      </c>
      <c r="B515" s="156">
        <v>1</v>
      </c>
      <c r="C515" s="157" t="s">
        <v>261</v>
      </c>
      <c r="D515" s="158" t="s">
        <v>409</v>
      </c>
      <c r="E515" s="159" t="s">
        <v>279</v>
      </c>
      <c r="F515" s="160">
        <v>0.25</v>
      </c>
      <c r="G515" s="160">
        <v>24.3</v>
      </c>
      <c r="H515" s="160">
        <v>29.3</v>
      </c>
      <c r="I515" s="160">
        <v>90</v>
      </c>
      <c r="J515" s="157">
        <v>6.3</v>
      </c>
      <c r="K515" s="161">
        <v>7.99</v>
      </c>
      <c r="L515" s="161">
        <v>3.38</v>
      </c>
      <c r="M515" s="161">
        <v>3.07</v>
      </c>
      <c r="N515" s="160">
        <v>0.99319999999999997</v>
      </c>
      <c r="O515" s="161">
        <v>0.44800000000000001</v>
      </c>
      <c r="P515" s="161">
        <v>20.417999999999999</v>
      </c>
      <c r="Q515" s="161">
        <v>0.38500000000000001</v>
      </c>
      <c r="R515" s="161">
        <v>34.691800000000001</v>
      </c>
      <c r="S515" s="161">
        <v>2.52</v>
      </c>
      <c r="T515" s="161">
        <v>23.26</v>
      </c>
      <c r="U515" s="161">
        <v>11.431800000000001</v>
      </c>
      <c r="V515" s="161">
        <v>111.00839999999999</v>
      </c>
    </row>
    <row r="516" spans="1:22" ht="16" x14ac:dyDescent="0.2">
      <c r="A516" s="155">
        <v>5696</v>
      </c>
      <c r="B516" s="156">
        <v>2</v>
      </c>
      <c r="C516" s="157" t="s">
        <v>258</v>
      </c>
      <c r="D516" s="158" t="s">
        <v>409</v>
      </c>
      <c r="E516" s="159" t="s">
        <v>410</v>
      </c>
      <c r="F516" s="160">
        <v>2.25</v>
      </c>
      <c r="G516" s="160">
        <v>24.3</v>
      </c>
      <c r="H516" s="160">
        <v>30.6</v>
      </c>
      <c r="I516" s="160">
        <v>51.9</v>
      </c>
      <c r="J516" s="157">
        <v>3.1</v>
      </c>
    </row>
    <row r="517" spans="1:22" ht="16" x14ac:dyDescent="0.2">
      <c r="A517" s="155">
        <v>5697</v>
      </c>
      <c r="B517" s="156">
        <v>2</v>
      </c>
      <c r="C517" s="157" t="s">
        <v>261</v>
      </c>
      <c r="D517" s="158" t="s">
        <v>409</v>
      </c>
      <c r="E517" s="159" t="s">
        <v>410</v>
      </c>
      <c r="F517" s="160">
        <v>0.25</v>
      </c>
      <c r="G517" s="160">
        <v>24.3</v>
      </c>
      <c r="H517" s="160">
        <v>28.3</v>
      </c>
      <c r="I517" s="160">
        <v>107</v>
      </c>
      <c r="J517" s="157">
        <v>7.69</v>
      </c>
      <c r="K517" s="161">
        <v>20.81</v>
      </c>
      <c r="L517" s="161">
        <v>4.2300000000000004</v>
      </c>
      <c r="M517" s="161">
        <v>2.44</v>
      </c>
      <c r="N517" s="160">
        <v>0.4748</v>
      </c>
      <c r="O517" s="161">
        <v>0.13400000000000001</v>
      </c>
      <c r="P517" s="161">
        <v>22.245000000000001</v>
      </c>
      <c r="Q517" s="161">
        <v>0.36299999999999999</v>
      </c>
      <c r="R517" s="161">
        <v>36.145200000000003</v>
      </c>
      <c r="S517" s="161">
        <v>2.9409999999999998</v>
      </c>
      <c r="T517" s="161">
        <v>23.289000000000001</v>
      </c>
      <c r="U517" s="161">
        <v>12.856199999999999</v>
      </c>
      <c r="V517" s="161">
        <v>120.0016</v>
      </c>
    </row>
    <row r="518" spans="1:22" ht="16" x14ac:dyDescent="0.2">
      <c r="A518" s="155">
        <v>5702</v>
      </c>
      <c r="B518" s="156">
        <v>3</v>
      </c>
      <c r="C518" s="157" t="s">
        <v>258</v>
      </c>
      <c r="D518" s="158" t="s">
        <v>409</v>
      </c>
      <c r="E518" s="159" t="s">
        <v>279</v>
      </c>
      <c r="F518" s="160">
        <v>0.5</v>
      </c>
      <c r="G518" s="160">
        <v>24.7</v>
      </c>
      <c r="H518" s="160">
        <v>28.8</v>
      </c>
      <c r="I518" s="160">
        <v>38.6</v>
      </c>
      <c r="J518" s="157">
        <v>2.61</v>
      </c>
    </row>
    <row r="519" spans="1:22" ht="16" x14ac:dyDescent="0.2">
      <c r="A519" s="155">
        <v>5703</v>
      </c>
      <c r="B519" s="156">
        <v>3</v>
      </c>
      <c r="C519" s="157" t="s">
        <v>261</v>
      </c>
      <c r="D519" s="158" t="s">
        <v>409</v>
      </c>
      <c r="E519" s="159" t="s">
        <v>279</v>
      </c>
      <c r="F519" s="160">
        <v>0.25</v>
      </c>
      <c r="G519" s="160">
        <v>24.5</v>
      </c>
      <c r="H519" s="160">
        <v>28.3</v>
      </c>
      <c r="I519" s="160">
        <v>56</v>
      </c>
      <c r="J519" s="157">
        <v>3.96</v>
      </c>
      <c r="K519" s="161">
        <v>4.28</v>
      </c>
      <c r="L519" s="161">
        <v>1.78</v>
      </c>
      <c r="M519" s="161">
        <v>1.66</v>
      </c>
      <c r="N519" s="160">
        <v>0.47660000000000002</v>
      </c>
      <c r="O519" s="161">
        <v>9.2999999999999999E-2</v>
      </c>
      <c r="P519" s="161">
        <v>18.472000000000001</v>
      </c>
      <c r="Q519" s="161">
        <v>0.58099999999999996</v>
      </c>
      <c r="R519" s="161">
        <v>31.0869</v>
      </c>
      <c r="S519" s="161">
        <v>2.3170000000000002</v>
      </c>
      <c r="T519" s="161">
        <v>24.96</v>
      </c>
      <c r="U519" s="161">
        <v>6.1269</v>
      </c>
      <c r="V519" s="161">
        <v>60.551900000000003</v>
      </c>
    </row>
    <row r="520" spans="1:22" ht="16" x14ac:dyDescent="0.2">
      <c r="A520" s="155">
        <v>5704</v>
      </c>
      <c r="B520" s="156">
        <v>4</v>
      </c>
      <c r="C520" s="157" t="s">
        <v>258</v>
      </c>
      <c r="D520" s="158" t="s">
        <v>409</v>
      </c>
      <c r="E520" s="159" t="s">
        <v>278</v>
      </c>
      <c r="F520" s="160">
        <v>0.5</v>
      </c>
      <c r="G520" s="160">
        <v>25.3</v>
      </c>
      <c r="H520" s="160">
        <v>29.9</v>
      </c>
      <c r="I520" s="160">
        <v>58.6</v>
      </c>
      <c r="J520" s="157">
        <v>4.12</v>
      </c>
    </row>
    <row r="521" spans="1:22" ht="16" x14ac:dyDescent="0.2">
      <c r="A521" s="155">
        <v>5705</v>
      </c>
      <c r="B521" s="156">
        <v>4</v>
      </c>
      <c r="C521" s="157" t="s">
        <v>261</v>
      </c>
      <c r="D521" s="158" t="s">
        <v>409</v>
      </c>
      <c r="E521" s="159" t="s">
        <v>278</v>
      </c>
      <c r="F521" s="160">
        <v>0.25</v>
      </c>
      <c r="G521" s="160">
        <v>24</v>
      </c>
      <c r="H521" s="160">
        <v>29.9</v>
      </c>
      <c r="I521" s="160">
        <v>63.1</v>
      </c>
      <c r="J521" s="157">
        <v>4.4400000000000004</v>
      </c>
      <c r="K521" s="161">
        <v>3.67</v>
      </c>
      <c r="L521" s="161">
        <v>2.11</v>
      </c>
      <c r="M521" s="161">
        <v>4.3099999999999996</v>
      </c>
      <c r="N521" s="160">
        <v>2.7332999999999998</v>
      </c>
      <c r="O521" s="161">
        <v>2.843</v>
      </c>
      <c r="P521" s="161">
        <v>17.445</v>
      </c>
      <c r="R521" s="161">
        <v>44.372100000000003</v>
      </c>
      <c r="S521" s="161">
        <v>0.71899999999999997</v>
      </c>
      <c r="T521" s="161">
        <v>41.725000000000001</v>
      </c>
      <c r="U521" s="161">
        <v>2.6471</v>
      </c>
      <c r="V521" s="161">
        <v>38.8217</v>
      </c>
    </row>
    <row r="522" spans="1:22" ht="16" x14ac:dyDescent="0.2">
      <c r="A522" s="155">
        <v>5706</v>
      </c>
      <c r="B522" s="156">
        <v>5</v>
      </c>
      <c r="C522" s="157" t="s">
        <v>261</v>
      </c>
      <c r="D522" s="158" t="s">
        <v>409</v>
      </c>
      <c r="E522" s="159" t="s">
        <v>265</v>
      </c>
      <c r="F522" s="160">
        <v>0.25</v>
      </c>
      <c r="G522" s="160">
        <v>18.899999999999999</v>
      </c>
      <c r="I522" s="160">
        <v>88</v>
      </c>
      <c r="J522" s="157">
        <v>8.11</v>
      </c>
      <c r="K522" s="161">
        <v>32.130000000000003</v>
      </c>
      <c r="L522" s="161">
        <v>9.6199999999999992</v>
      </c>
      <c r="M522" s="161">
        <v>6.74</v>
      </c>
      <c r="N522" s="160">
        <v>0.37659999999999999</v>
      </c>
      <c r="O522" s="161">
        <v>4.9720000000000004</v>
      </c>
      <c r="P522" s="161">
        <v>77.498999999999995</v>
      </c>
      <c r="Q522" s="161">
        <v>0.192</v>
      </c>
      <c r="R522" s="161">
        <v>53.566899999999997</v>
      </c>
      <c r="S522" s="161">
        <v>3.0950000000000002</v>
      </c>
      <c r="T522" s="161">
        <v>23.245000000000001</v>
      </c>
      <c r="U522" s="161">
        <v>30.321899999999999</v>
      </c>
      <c r="V522" s="161">
        <v>269.30689999999998</v>
      </c>
    </row>
    <row r="523" spans="1:22" ht="16" x14ac:dyDescent="0.2">
      <c r="A523" s="155">
        <v>5707</v>
      </c>
      <c r="B523" s="156">
        <v>6</v>
      </c>
      <c r="C523" s="157" t="s">
        <v>258</v>
      </c>
      <c r="D523" s="158" t="s">
        <v>409</v>
      </c>
      <c r="E523" s="159" t="s">
        <v>320</v>
      </c>
      <c r="F523" s="160">
        <v>1.7</v>
      </c>
      <c r="G523" s="160">
        <v>23.5</v>
      </c>
      <c r="H523" s="160">
        <v>29.9</v>
      </c>
      <c r="I523" s="160">
        <v>85</v>
      </c>
      <c r="J523" s="157">
        <v>6.09</v>
      </c>
    </row>
    <row r="524" spans="1:22" ht="16" x14ac:dyDescent="0.2">
      <c r="A524" s="155">
        <v>5708</v>
      </c>
      <c r="B524" s="156">
        <v>6</v>
      </c>
      <c r="C524" s="157" t="s">
        <v>261</v>
      </c>
      <c r="D524" s="158" t="s">
        <v>409</v>
      </c>
      <c r="E524" s="159" t="s">
        <v>320</v>
      </c>
      <c r="F524" s="160">
        <v>0.25</v>
      </c>
      <c r="G524" s="160">
        <v>23.5</v>
      </c>
      <c r="H524" s="160">
        <v>29.7</v>
      </c>
      <c r="I524" s="160">
        <v>83</v>
      </c>
      <c r="J524" s="157">
        <v>6.02</v>
      </c>
      <c r="K524" s="161">
        <v>4.57</v>
      </c>
      <c r="L524" s="161">
        <v>1.87</v>
      </c>
      <c r="M524" s="161">
        <v>1.67</v>
      </c>
      <c r="N524" s="160">
        <v>0.84719999999999995</v>
      </c>
      <c r="O524" s="161">
        <v>0.308</v>
      </c>
      <c r="P524" s="161">
        <v>12.19</v>
      </c>
      <c r="Q524" s="161">
        <v>0.11600000000000001</v>
      </c>
      <c r="R524" s="161">
        <v>19.090699999999998</v>
      </c>
      <c r="S524" s="161">
        <v>1.3979999999999999</v>
      </c>
      <c r="T524" s="161">
        <v>16.338000000000001</v>
      </c>
      <c r="U524" s="161">
        <v>2.7526999999999999</v>
      </c>
      <c r="V524" s="161">
        <v>42.331800000000001</v>
      </c>
    </row>
    <row r="525" spans="1:22" ht="16" x14ac:dyDescent="0.2">
      <c r="A525" s="155">
        <v>5709</v>
      </c>
      <c r="B525" s="156">
        <v>7</v>
      </c>
      <c r="C525" s="157" t="s">
        <v>258</v>
      </c>
      <c r="D525" s="158" t="s">
        <v>409</v>
      </c>
      <c r="E525" s="159" t="s">
        <v>315</v>
      </c>
      <c r="F525" s="160">
        <v>0.6</v>
      </c>
      <c r="G525" s="160">
        <v>24.8</v>
      </c>
      <c r="H525" s="160">
        <v>24.8</v>
      </c>
      <c r="I525" s="160">
        <v>32</v>
      </c>
      <c r="J525" s="157">
        <v>2.25</v>
      </c>
    </row>
    <row r="526" spans="1:22" ht="16" x14ac:dyDescent="0.2">
      <c r="A526" s="155">
        <v>5710</v>
      </c>
      <c r="B526" s="156">
        <v>7</v>
      </c>
      <c r="C526" s="157" t="s">
        <v>261</v>
      </c>
      <c r="D526" s="158" t="s">
        <v>409</v>
      </c>
      <c r="E526" s="159" t="s">
        <v>315</v>
      </c>
      <c r="F526" s="160">
        <v>0.25</v>
      </c>
      <c r="G526" s="160">
        <v>24.8</v>
      </c>
      <c r="H526" s="160">
        <v>25.2</v>
      </c>
      <c r="I526" s="160">
        <v>40</v>
      </c>
      <c r="J526" s="157">
        <v>3.02</v>
      </c>
      <c r="K526" s="161">
        <v>57.86</v>
      </c>
      <c r="L526" s="161">
        <v>23.75</v>
      </c>
      <c r="M526" s="161">
        <v>7.67</v>
      </c>
      <c r="N526" s="160">
        <v>5.3967000000000001</v>
      </c>
      <c r="O526" s="161">
        <v>15.782</v>
      </c>
      <c r="P526" s="161">
        <v>37.398000000000003</v>
      </c>
      <c r="Q526" s="161">
        <v>0.60699999999999998</v>
      </c>
      <c r="R526" s="161">
        <v>134.96549999999999</v>
      </c>
      <c r="S526" s="161">
        <v>16.006</v>
      </c>
      <c r="T526" s="161">
        <v>50.399000000000001</v>
      </c>
      <c r="U526" s="161">
        <v>84.566500000000005</v>
      </c>
      <c r="V526" s="161">
        <v>609.71349999999995</v>
      </c>
    </row>
    <row r="527" spans="1:22" ht="16" x14ac:dyDescent="0.2">
      <c r="A527" s="155">
        <v>5711</v>
      </c>
      <c r="B527" s="156">
        <v>8</v>
      </c>
      <c r="C527" s="157" t="s">
        <v>258</v>
      </c>
      <c r="D527" s="158" t="s">
        <v>409</v>
      </c>
      <c r="E527" s="159" t="s">
        <v>318</v>
      </c>
      <c r="F527" s="160">
        <v>0.5</v>
      </c>
      <c r="G527" s="160">
        <v>24</v>
      </c>
      <c r="H527" s="160">
        <v>29.5</v>
      </c>
      <c r="I527" s="160">
        <v>67</v>
      </c>
      <c r="J527" s="157">
        <v>4.78</v>
      </c>
    </row>
    <row r="528" spans="1:22" ht="16" x14ac:dyDescent="0.2">
      <c r="A528" s="155">
        <v>5712</v>
      </c>
      <c r="B528" s="156">
        <v>8</v>
      </c>
      <c r="C528" s="157" t="s">
        <v>261</v>
      </c>
      <c r="D528" s="158" t="s">
        <v>409</v>
      </c>
      <c r="E528" s="159" t="s">
        <v>318</v>
      </c>
      <c r="F528" s="160">
        <v>0.25</v>
      </c>
      <c r="G528" s="160">
        <v>23.8</v>
      </c>
      <c r="H528" s="160">
        <v>29.4</v>
      </c>
      <c r="I528" s="160">
        <v>68</v>
      </c>
      <c r="J528" s="157">
        <v>4.8899999999999997</v>
      </c>
      <c r="K528" s="161">
        <v>8.69</v>
      </c>
      <c r="L528" s="161">
        <v>3.59</v>
      </c>
      <c r="M528" s="161">
        <v>2.42</v>
      </c>
      <c r="N528" s="160">
        <v>1.0605</v>
      </c>
      <c r="O528" s="161">
        <v>0.251</v>
      </c>
      <c r="P528" s="161">
        <v>10.646000000000001</v>
      </c>
      <c r="R528" s="161">
        <v>37.921900000000001</v>
      </c>
      <c r="S528" s="161">
        <v>2.681</v>
      </c>
      <c r="T528" s="161">
        <v>24.25</v>
      </c>
      <c r="U528" s="161">
        <v>13.671900000000001</v>
      </c>
      <c r="V528" s="161">
        <v>143.0455</v>
      </c>
    </row>
    <row r="529" spans="1:22" ht="16" x14ac:dyDescent="0.2">
      <c r="A529" s="155">
        <v>5698</v>
      </c>
      <c r="B529" s="156">
        <v>9</v>
      </c>
      <c r="C529" s="157" t="s">
        <v>258</v>
      </c>
      <c r="D529" s="158" t="s">
        <v>409</v>
      </c>
      <c r="E529" s="159" t="s">
        <v>334</v>
      </c>
      <c r="F529" s="160">
        <v>1.25</v>
      </c>
      <c r="G529" s="160">
        <v>23.2</v>
      </c>
      <c r="H529" s="160">
        <v>31.3</v>
      </c>
      <c r="I529" s="160">
        <v>95.5</v>
      </c>
      <c r="J529" s="157">
        <v>6.84</v>
      </c>
    </row>
    <row r="530" spans="1:22" ht="16" x14ac:dyDescent="0.2">
      <c r="A530" s="155">
        <v>5699</v>
      </c>
      <c r="B530" s="156">
        <v>9</v>
      </c>
      <c r="C530" s="157" t="s">
        <v>261</v>
      </c>
      <c r="D530" s="158" t="s">
        <v>409</v>
      </c>
      <c r="E530" s="159" t="s">
        <v>334</v>
      </c>
      <c r="F530" s="160">
        <v>0.25</v>
      </c>
      <c r="G530" s="160">
        <v>23.2</v>
      </c>
      <c r="H530" s="160">
        <v>31.3</v>
      </c>
      <c r="I530" s="160">
        <v>94.3</v>
      </c>
      <c r="J530" s="157">
        <v>6.75</v>
      </c>
      <c r="K530" s="161">
        <v>2.48</v>
      </c>
      <c r="L530" s="161">
        <v>1.32</v>
      </c>
      <c r="M530" s="161">
        <v>1.34</v>
      </c>
      <c r="N530" s="160">
        <v>0.48599999999999999</v>
      </c>
      <c r="O530" s="161">
        <v>0.16600000000000001</v>
      </c>
      <c r="P530" s="161">
        <v>4.3019999999999996</v>
      </c>
      <c r="Q530" s="161">
        <v>0.20499999999999999</v>
      </c>
      <c r="R530" s="161">
        <v>19.924299999999999</v>
      </c>
      <c r="S530" s="161">
        <v>1.1339999999999999</v>
      </c>
      <c r="T530" s="161">
        <v>17.678000000000001</v>
      </c>
      <c r="U530" s="161">
        <v>2.2463000000000002</v>
      </c>
      <c r="V530" s="161">
        <v>35.294600000000003</v>
      </c>
    </row>
    <row r="531" spans="1:22" ht="16" x14ac:dyDescent="0.2">
      <c r="A531" s="155">
        <v>5700</v>
      </c>
      <c r="B531" s="156">
        <v>10</v>
      </c>
      <c r="C531" s="157" t="s">
        <v>258</v>
      </c>
      <c r="D531" s="158" t="s">
        <v>409</v>
      </c>
      <c r="E531" s="159" t="s">
        <v>279</v>
      </c>
      <c r="F531" s="160">
        <v>1.5</v>
      </c>
      <c r="G531" s="160">
        <v>24.2</v>
      </c>
      <c r="H531" s="160">
        <v>30.6</v>
      </c>
      <c r="I531" s="160">
        <v>94.1</v>
      </c>
      <c r="J531" s="157">
        <v>6.36</v>
      </c>
    </row>
    <row r="532" spans="1:22" ht="16" x14ac:dyDescent="0.2">
      <c r="A532" s="155">
        <v>5701</v>
      </c>
      <c r="B532" s="156">
        <v>10</v>
      </c>
      <c r="C532" s="157" t="s">
        <v>261</v>
      </c>
      <c r="D532" s="158" t="s">
        <v>409</v>
      </c>
      <c r="E532" s="159" t="s">
        <v>279</v>
      </c>
      <c r="F532" s="160">
        <v>0.25</v>
      </c>
      <c r="G532" s="160">
        <v>23.9</v>
      </c>
      <c r="H532" s="160">
        <v>29.5</v>
      </c>
      <c r="I532" s="160">
        <v>112.6</v>
      </c>
      <c r="J532" s="157">
        <v>8.0500000000000007</v>
      </c>
      <c r="K532" s="161">
        <v>8.59</v>
      </c>
      <c r="L532" s="161">
        <v>3.57</v>
      </c>
      <c r="M532" s="161">
        <v>2.08</v>
      </c>
      <c r="N532" s="160">
        <v>0.57999999999999996</v>
      </c>
      <c r="O532" s="161">
        <v>0.13800000000000001</v>
      </c>
      <c r="P532" s="161">
        <v>14.75</v>
      </c>
      <c r="Q532" s="161">
        <v>0.35199999999999998</v>
      </c>
      <c r="R532" s="161">
        <v>29.827300000000001</v>
      </c>
      <c r="S532" s="161">
        <v>2.23</v>
      </c>
      <c r="T532" s="161">
        <v>20.635999999999999</v>
      </c>
      <c r="U532" s="161">
        <v>9.1913</v>
      </c>
      <c r="V532" s="161">
        <v>89.742000000000004</v>
      </c>
    </row>
    <row r="533" spans="1:22" ht="16" x14ac:dyDescent="0.2">
      <c r="A533" s="155">
        <v>5719</v>
      </c>
      <c r="B533" s="156">
        <v>1</v>
      </c>
      <c r="C533" s="157" t="s">
        <v>258</v>
      </c>
      <c r="D533" s="158" t="s">
        <v>411</v>
      </c>
      <c r="E533" s="159" t="s">
        <v>405</v>
      </c>
      <c r="F533" s="160">
        <v>3.25</v>
      </c>
      <c r="G533" s="160">
        <v>25.9</v>
      </c>
      <c r="H533" s="160">
        <v>28</v>
      </c>
      <c r="I533" s="160">
        <v>52.8</v>
      </c>
      <c r="J533" s="157">
        <v>3.55</v>
      </c>
    </row>
    <row r="534" spans="1:22" ht="16" x14ac:dyDescent="0.2">
      <c r="A534" s="155">
        <v>5720</v>
      </c>
      <c r="B534" s="156">
        <v>1</v>
      </c>
      <c r="C534" s="157" t="s">
        <v>261</v>
      </c>
      <c r="D534" s="158" t="s">
        <v>411</v>
      </c>
      <c r="E534" s="159" t="s">
        <v>405</v>
      </c>
      <c r="F534" s="160">
        <v>0.25</v>
      </c>
      <c r="G534" s="160">
        <v>25.3</v>
      </c>
      <c r="H534" s="160">
        <v>26.3</v>
      </c>
      <c r="I534" s="160">
        <v>66.3</v>
      </c>
      <c r="J534" s="157">
        <v>4.7300000000000004</v>
      </c>
      <c r="K534" s="161">
        <v>10.83</v>
      </c>
      <c r="L534" s="161">
        <v>3.72</v>
      </c>
      <c r="M534" s="161">
        <v>2.3199999999999998</v>
      </c>
      <c r="N534" s="160">
        <v>1.1306</v>
      </c>
      <c r="O534" s="161">
        <v>0.82</v>
      </c>
      <c r="P534" s="161">
        <v>29.742999999999999</v>
      </c>
      <c r="Q534" s="161">
        <v>0.186</v>
      </c>
      <c r="R534" s="161">
        <v>39.2682</v>
      </c>
      <c r="S534" s="161">
        <v>1.4910000000000001</v>
      </c>
      <c r="T534" s="161">
        <v>24.888000000000002</v>
      </c>
      <c r="U534" s="161">
        <v>14.3802</v>
      </c>
      <c r="V534" s="161">
        <v>108.03149999999999</v>
      </c>
    </row>
    <row r="535" spans="1:22" ht="16" x14ac:dyDescent="0.2">
      <c r="A535" s="155">
        <v>5721</v>
      </c>
      <c r="B535" s="156">
        <v>2</v>
      </c>
      <c r="C535" s="157" t="s">
        <v>258</v>
      </c>
      <c r="D535" s="158" t="s">
        <v>411</v>
      </c>
      <c r="E535" s="159" t="s">
        <v>412</v>
      </c>
      <c r="F535" s="160">
        <v>1.25</v>
      </c>
      <c r="G535" s="160">
        <v>25.9</v>
      </c>
      <c r="H535" s="160">
        <v>29.5</v>
      </c>
      <c r="I535" s="160">
        <v>49.1</v>
      </c>
      <c r="J535" s="157">
        <v>3.42</v>
      </c>
    </row>
    <row r="536" spans="1:22" ht="16" x14ac:dyDescent="0.2">
      <c r="A536" s="155">
        <v>5722</v>
      </c>
      <c r="B536" s="156">
        <v>2</v>
      </c>
      <c r="C536" s="157" t="s">
        <v>261</v>
      </c>
      <c r="D536" s="158" t="s">
        <v>411</v>
      </c>
      <c r="E536" s="159" t="s">
        <v>412</v>
      </c>
      <c r="F536" s="160">
        <v>0.25</v>
      </c>
      <c r="G536" s="160">
        <v>25.3</v>
      </c>
      <c r="H536" s="160">
        <v>24</v>
      </c>
      <c r="I536" s="160">
        <v>69.7</v>
      </c>
      <c r="J536" s="157">
        <v>5.29</v>
      </c>
      <c r="K536" s="161">
        <v>13.66</v>
      </c>
      <c r="L536" s="161">
        <v>3.77</v>
      </c>
      <c r="M536" s="161">
        <v>2.66</v>
      </c>
      <c r="N536" s="160">
        <v>0.55020000000000002</v>
      </c>
      <c r="O536" s="161">
        <v>0.13500000000000001</v>
      </c>
      <c r="P536" s="161">
        <v>34.752000000000002</v>
      </c>
      <c r="Q536" s="161">
        <v>0.438</v>
      </c>
      <c r="R536" s="161">
        <v>43.711100000000002</v>
      </c>
      <c r="S536" s="161">
        <v>2.0590000000000002</v>
      </c>
      <c r="T536" s="161">
        <v>26.663</v>
      </c>
      <c r="U536" s="161">
        <v>17.048100000000002</v>
      </c>
      <c r="V536" s="161">
        <v>133.70050000000001</v>
      </c>
    </row>
    <row r="537" spans="1:22" ht="16" x14ac:dyDescent="0.2">
      <c r="A537" s="155">
        <v>5727</v>
      </c>
      <c r="B537" s="156">
        <v>3</v>
      </c>
      <c r="C537" s="157" t="s">
        <v>258</v>
      </c>
      <c r="D537" s="158" t="s">
        <v>411</v>
      </c>
      <c r="E537" s="159" t="s">
        <v>413</v>
      </c>
      <c r="F537" s="160">
        <v>0.75</v>
      </c>
      <c r="G537" s="160">
        <v>26.2</v>
      </c>
      <c r="H537" s="160">
        <v>30.6</v>
      </c>
      <c r="I537" s="160">
        <v>30.5</v>
      </c>
      <c r="J537" s="157">
        <v>2.0699999999999998</v>
      </c>
    </row>
    <row r="538" spans="1:22" ht="16" x14ac:dyDescent="0.2">
      <c r="A538" s="155">
        <v>5728</v>
      </c>
      <c r="B538" s="156">
        <v>3</v>
      </c>
      <c r="C538" s="157" t="s">
        <v>261</v>
      </c>
      <c r="D538" s="158" t="s">
        <v>411</v>
      </c>
      <c r="E538" s="159" t="s">
        <v>413</v>
      </c>
      <c r="F538" s="160">
        <v>0.25</v>
      </c>
      <c r="G538" s="160">
        <v>26.1</v>
      </c>
      <c r="H538" s="160">
        <v>30.4</v>
      </c>
      <c r="I538" s="160">
        <v>41.7</v>
      </c>
      <c r="J538" s="157">
        <v>2.87</v>
      </c>
      <c r="K538" s="161">
        <v>1.27</v>
      </c>
      <c r="L538" s="161">
        <v>0.91</v>
      </c>
      <c r="M538" s="161">
        <v>0.91</v>
      </c>
      <c r="N538" s="160">
        <v>8.9536999999999995</v>
      </c>
      <c r="O538" s="161">
        <v>0.24299999999999999</v>
      </c>
      <c r="P538" s="161">
        <v>29.423999999999999</v>
      </c>
      <c r="Q538" s="161">
        <v>1.1679999999999999</v>
      </c>
      <c r="R538" s="161">
        <v>43.262599999999999</v>
      </c>
      <c r="S538" s="161">
        <v>1.7390000000000001</v>
      </c>
      <c r="T538" s="161">
        <v>34.347000000000001</v>
      </c>
      <c r="U538" s="161">
        <v>8.9155999999999995</v>
      </c>
      <c r="V538" s="161">
        <v>80.1023</v>
      </c>
    </row>
    <row r="539" spans="1:22" ht="16" x14ac:dyDescent="0.2">
      <c r="A539" s="155">
        <v>5729</v>
      </c>
      <c r="B539" s="156">
        <v>4</v>
      </c>
      <c r="C539" s="157" t="s">
        <v>258</v>
      </c>
      <c r="D539" s="158" t="s">
        <v>411</v>
      </c>
      <c r="E539" s="159" t="s">
        <v>262</v>
      </c>
      <c r="F539" s="160">
        <v>0.75</v>
      </c>
      <c r="G539" s="160">
        <v>26.5</v>
      </c>
      <c r="H539" s="160">
        <v>30.1</v>
      </c>
      <c r="I539" s="160">
        <v>25.5</v>
      </c>
      <c r="J539" s="157">
        <v>1.74</v>
      </c>
    </row>
    <row r="540" spans="1:22" ht="16" x14ac:dyDescent="0.2">
      <c r="A540" s="155">
        <v>5730</v>
      </c>
      <c r="B540" s="156">
        <v>4</v>
      </c>
      <c r="C540" s="157" t="s">
        <v>261</v>
      </c>
      <c r="D540" s="158" t="s">
        <v>411</v>
      </c>
      <c r="E540" s="159" t="s">
        <v>262</v>
      </c>
      <c r="F540" s="160">
        <v>0.25</v>
      </c>
      <c r="G540" s="160">
        <v>26.2</v>
      </c>
      <c r="H540" s="160">
        <v>29.4</v>
      </c>
      <c r="I540" s="160">
        <v>32.5</v>
      </c>
      <c r="J540" s="157">
        <v>2.2200000000000002</v>
      </c>
      <c r="K540" s="161">
        <v>2.92</v>
      </c>
      <c r="L540" s="161">
        <v>1.4</v>
      </c>
      <c r="M540" s="161">
        <v>1.24</v>
      </c>
      <c r="N540" s="160">
        <v>2.5482</v>
      </c>
      <c r="O540" s="161">
        <v>0.28299999999999997</v>
      </c>
      <c r="P540" s="161">
        <v>19.771000000000001</v>
      </c>
      <c r="Q540" s="161">
        <v>0.61799999999999999</v>
      </c>
      <c r="R540" s="161">
        <v>37.629399999999997</v>
      </c>
      <c r="S540" s="161">
        <v>1.1259999999999999</v>
      </c>
      <c r="T540" s="161">
        <v>30.228000000000002</v>
      </c>
      <c r="U540" s="161">
        <v>7.4013999999999998</v>
      </c>
      <c r="V540" s="161">
        <v>76.156400000000005</v>
      </c>
    </row>
    <row r="541" spans="1:22" ht="16" x14ac:dyDescent="0.2">
      <c r="A541" s="155">
        <v>5731</v>
      </c>
      <c r="B541" s="156">
        <v>5</v>
      </c>
      <c r="C541" s="157" t="s">
        <v>258</v>
      </c>
      <c r="D541" s="158" t="s">
        <v>411</v>
      </c>
      <c r="E541" s="159" t="s">
        <v>414</v>
      </c>
      <c r="F541" s="160">
        <v>0.5</v>
      </c>
      <c r="G541" s="160">
        <v>21.4</v>
      </c>
      <c r="H541" s="160">
        <v>0.6</v>
      </c>
      <c r="I541" s="160">
        <v>60.8</v>
      </c>
      <c r="J541" s="157">
        <v>5.36</v>
      </c>
    </row>
    <row r="542" spans="1:22" ht="16" x14ac:dyDescent="0.2">
      <c r="A542" s="155">
        <v>5732</v>
      </c>
      <c r="B542" s="156">
        <v>5</v>
      </c>
      <c r="C542" s="157" t="s">
        <v>261</v>
      </c>
      <c r="D542" s="158" t="s">
        <v>411</v>
      </c>
      <c r="E542" s="159" t="s">
        <v>414</v>
      </c>
      <c r="F542" s="160">
        <v>0.25</v>
      </c>
      <c r="G542" s="160">
        <v>21.6</v>
      </c>
      <c r="H542" s="160">
        <v>0.7</v>
      </c>
      <c r="I542" s="160">
        <v>62.7</v>
      </c>
      <c r="J542" s="157">
        <v>5.52</v>
      </c>
      <c r="K542" s="161">
        <v>45.61</v>
      </c>
      <c r="L542" s="161">
        <v>8.15</v>
      </c>
      <c r="M542" s="161">
        <v>4.72</v>
      </c>
      <c r="N542" s="160">
        <v>1.1714</v>
      </c>
      <c r="O542" s="161">
        <v>11.375999999999999</v>
      </c>
      <c r="P542" s="161">
        <v>46.348999999999997</v>
      </c>
      <c r="Q542" s="161">
        <v>0.81499999999999995</v>
      </c>
      <c r="R542" s="161">
        <v>92.4619</v>
      </c>
      <c r="S542" s="161">
        <v>3.4729999999999999</v>
      </c>
      <c r="T542" s="161">
        <v>53.625999999999998</v>
      </c>
      <c r="U542" s="161">
        <v>38.835900000000002</v>
      </c>
      <c r="V542" s="161">
        <v>252.31020000000001</v>
      </c>
    </row>
    <row r="543" spans="1:22" ht="16" x14ac:dyDescent="0.2">
      <c r="A543" s="155">
        <v>5723</v>
      </c>
      <c r="B543" s="156">
        <v>9</v>
      </c>
      <c r="C543" s="157" t="s">
        <v>258</v>
      </c>
      <c r="D543" s="158" t="s">
        <v>411</v>
      </c>
      <c r="E543" s="159" t="s">
        <v>287</v>
      </c>
      <c r="F543" s="160">
        <v>2.25</v>
      </c>
      <c r="G543" s="160">
        <v>25</v>
      </c>
      <c r="H543" s="160">
        <v>31.1</v>
      </c>
      <c r="I543" s="160">
        <v>79.8</v>
      </c>
      <c r="J543" s="157">
        <v>5.55</v>
      </c>
    </row>
    <row r="544" spans="1:22" ht="16" x14ac:dyDescent="0.2">
      <c r="A544" s="155">
        <v>5724</v>
      </c>
      <c r="B544" s="156">
        <v>9</v>
      </c>
      <c r="C544" s="157" t="s">
        <v>261</v>
      </c>
      <c r="D544" s="158" t="s">
        <v>411</v>
      </c>
      <c r="E544" s="159" t="s">
        <v>287</v>
      </c>
      <c r="F544" s="160">
        <v>0.25</v>
      </c>
      <c r="G544" s="160">
        <v>25</v>
      </c>
      <c r="H544" s="160">
        <v>31.1</v>
      </c>
      <c r="I544" s="160">
        <v>82</v>
      </c>
      <c r="J544" s="157">
        <v>5.7</v>
      </c>
      <c r="K544" s="161">
        <v>3.41</v>
      </c>
      <c r="L544" s="161">
        <v>1.28</v>
      </c>
      <c r="M544" s="161">
        <v>4.28</v>
      </c>
      <c r="N544" s="160">
        <v>0.84279999999999999</v>
      </c>
      <c r="O544" s="161">
        <v>0.19700000000000001</v>
      </c>
      <c r="P544" s="161">
        <v>4.5830000000000002</v>
      </c>
      <c r="Q544" s="161">
        <v>0.45200000000000001</v>
      </c>
      <c r="R544" s="161">
        <v>22.1249</v>
      </c>
      <c r="S544" s="161">
        <v>1.018</v>
      </c>
      <c r="T544" s="161">
        <v>16.481999999999999</v>
      </c>
      <c r="U544" s="161">
        <v>5.6429</v>
      </c>
      <c r="V544" s="161">
        <v>62.035299999999999</v>
      </c>
    </row>
    <row r="545" spans="1:22" ht="16" x14ac:dyDescent="0.2">
      <c r="A545" s="155">
        <v>5725</v>
      </c>
      <c r="B545" s="156">
        <v>10</v>
      </c>
      <c r="C545" s="157" t="s">
        <v>258</v>
      </c>
      <c r="D545" s="158" t="s">
        <v>411</v>
      </c>
      <c r="E545" s="159" t="s">
        <v>268</v>
      </c>
      <c r="F545" s="160">
        <v>1.5</v>
      </c>
      <c r="G545" s="160">
        <v>25.4</v>
      </c>
      <c r="H545" s="160">
        <v>29.8</v>
      </c>
      <c r="I545" s="160">
        <v>70.900000000000006</v>
      </c>
      <c r="J545" s="157">
        <v>4.88</v>
      </c>
    </row>
    <row r="546" spans="1:22" ht="16" x14ac:dyDescent="0.2">
      <c r="A546" s="155">
        <v>5726</v>
      </c>
      <c r="B546" s="156">
        <v>10</v>
      </c>
      <c r="C546" s="157" t="s">
        <v>261</v>
      </c>
      <c r="D546" s="158" t="s">
        <v>411</v>
      </c>
      <c r="E546" s="159" t="s">
        <v>268</v>
      </c>
      <c r="F546" s="160">
        <v>0.25</v>
      </c>
      <c r="G546" s="160">
        <v>25.2</v>
      </c>
      <c r="H546" s="160">
        <v>28.6</v>
      </c>
      <c r="I546" s="160">
        <v>83.5</v>
      </c>
      <c r="J546" s="157">
        <v>5.7</v>
      </c>
      <c r="K546" s="161">
        <v>10.039999999999999</v>
      </c>
      <c r="L546" s="161">
        <v>2.9</v>
      </c>
      <c r="M546" s="161">
        <v>1.54</v>
      </c>
      <c r="N546" s="160">
        <v>0.41930000000000001</v>
      </c>
      <c r="O546" s="161">
        <v>9.7000000000000003E-2</v>
      </c>
      <c r="P546" s="161">
        <v>21.614000000000001</v>
      </c>
      <c r="Q546" s="161">
        <v>0.11600000000000001</v>
      </c>
      <c r="R546" s="161">
        <v>37.104900000000001</v>
      </c>
      <c r="S546" s="161">
        <v>1.302</v>
      </c>
      <c r="T546" s="161">
        <v>21.003</v>
      </c>
      <c r="U546" s="161">
        <v>16.101900000000001</v>
      </c>
      <c r="V546" s="161">
        <v>94.9375</v>
      </c>
    </row>
    <row r="547" spans="1:22" ht="16" x14ac:dyDescent="0.2">
      <c r="A547" s="155">
        <v>5713</v>
      </c>
      <c r="B547" s="156">
        <v>6</v>
      </c>
      <c r="C547" s="157" t="s">
        <v>258</v>
      </c>
      <c r="D547" s="158" t="s">
        <v>415</v>
      </c>
      <c r="E547" s="159" t="s">
        <v>279</v>
      </c>
      <c r="F547" s="160">
        <v>6</v>
      </c>
      <c r="G547" s="160">
        <v>25.3</v>
      </c>
      <c r="H547" s="160">
        <v>31.3</v>
      </c>
      <c r="I547" s="160">
        <v>93.6</v>
      </c>
      <c r="J547" s="157">
        <v>6.21</v>
      </c>
    </row>
    <row r="548" spans="1:22" ht="16" x14ac:dyDescent="0.2">
      <c r="A548" s="155">
        <v>5714</v>
      </c>
      <c r="B548" s="156">
        <v>6</v>
      </c>
      <c r="C548" s="157" t="s">
        <v>261</v>
      </c>
      <c r="D548" s="158" t="s">
        <v>415</v>
      </c>
      <c r="E548" s="159" t="s">
        <v>279</v>
      </c>
      <c r="F548" s="160">
        <v>0.25</v>
      </c>
      <c r="G548" s="160">
        <v>25.3</v>
      </c>
      <c r="H548" s="160">
        <v>31.3</v>
      </c>
      <c r="I548" s="160">
        <v>99.5</v>
      </c>
      <c r="J548" s="157">
        <v>6.79</v>
      </c>
      <c r="K548" s="161">
        <v>2.5099999999999998</v>
      </c>
      <c r="L548" s="161">
        <v>0.89</v>
      </c>
      <c r="M548" s="161">
        <v>1.84</v>
      </c>
      <c r="N548" s="160">
        <v>0.53800000000000003</v>
      </c>
      <c r="O548" s="161">
        <v>0.17499999999999999</v>
      </c>
      <c r="P548" s="161">
        <v>1.5680000000000001</v>
      </c>
      <c r="Q548" s="161">
        <v>0.54</v>
      </c>
      <c r="R548" s="161">
        <v>33.170999999999999</v>
      </c>
      <c r="T548" s="161">
        <v>15.106999999999999</v>
      </c>
      <c r="U548" s="161">
        <v>18.064</v>
      </c>
      <c r="V548" s="161">
        <v>123.9537</v>
      </c>
    </row>
    <row r="549" spans="1:22" ht="16" x14ac:dyDescent="0.2">
      <c r="A549" s="155">
        <v>5715</v>
      </c>
      <c r="B549" s="156">
        <v>7</v>
      </c>
      <c r="C549" s="157" t="s">
        <v>258</v>
      </c>
      <c r="D549" s="158" t="s">
        <v>415</v>
      </c>
      <c r="E549" s="159" t="s">
        <v>279</v>
      </c>
      <c r="F549" s="160">
        <v>0.75</v>
      </c>
      <c r="G549" s="160">
        <v>27</v>
      </c>
      <c r="H549" s="160">
        <v>25.4</v>
      </c>
      <c r="I549" s="160">
        <v>23.5</v>
      </c>
      <c r="J549" s="157">
        <v>2.39</v>
      </c>
    </row>
    <row r="550" spans="1:22" ht="16" x14ac:dyDescent="0.2">
      <c r="A550" s="155">
        <v>5716</v>
      </c>
      <c r="B550" s="156">
        <v>7</v>
      </c>
      <c r="C550" s="157" t="s">
        <v>261</v>
      </c>
      <c r="D550" s="158" t="s">
        <v>415</v>
      </c>
      <c r="E550" s="159" t="s">
        <v>279</v>
      </c>
      <c r="F550" s="160">
        <v>0.25</v>
      </c>
      <c r="G550" s="160">
        <v>23.9</v>
      </c>
      <c r="H550" s="160">
        <v>8.8000000000000007</v>
      </c>
      <c r="I550" s="160">
        <v>111.1</v>
      </c>
      <c r="J550" s="157">
        <v>9.15</v>
      </c>
      <c r="K550" s="161">
        <v>54.91</v>
      </c>
      <c r="L550" s="161">
        <v>6.53</v>
      </c>
      <c r="M550" s="161">
        <v>0.77</v>
      </c>
      <c r="N550" s="160">
        <v>1.272</v>
      </c>
      <c r="O550" s="161">
        <v>7.2649999999999997</v>
      </c>
      <c r="P550" s="161">
        <v>46.374000000000002</v>
      </c>
      <c r="Q550" s="161">
        <v>0.65900000000000003</v>
      </c>
      <c r="R550" s="161">
        <v>100.95699999999999</v>
      </c>
      <c r="S550" s="161">
        <v>4.7169999999999996</v>
      </c>
      <c r="T550" s="161">
        <v>38.813000000000002</v>
      </c>
      <c r="U550" s="161">
        <v>62.143999999999998</v>
      </c>
      <c r="V550" s="161">
        <v>335.97410000000002</v>
      </c>
    </row>
    <row r="551" spans="1:22" ht="16" x14ac:dyDescent="0.2">
      <c r="A551" s="155">
        <v>5717</v>
      </c>
      <c r="B551" s="156">
        <v>8</v>
      </c>
      <c r="C551" s="157" t="s">
        <v>258</v>
      </c>
      <c r="D551" s="158" t="s">
        <v>415</v>
      </c>
      <c r="E551" s="159" t="s">
        <v>279</v>
      </c>
      <c r="F551" s="160">
        <v>1</v>
      </c>
      <c r="G551" s="160">
        <v>27.3</v>
      </c>
      <c r="H551" s="160">
        <v>28.7</v>
      </c>
      <c r="I551" s="160">
        <v>48.7</v>
      </c>
      <c r="J551" s="157">
        <v>3.17</v>
      </c>
    </row>
    <row r="552" spans="1:22" ht="16" x14ac:dyDescent="0.2">
      <c r="A552" s="155">
        <v>5718</v>
      </c>
      <c r="B552" s="156">
        <v>8</v>
      </c>
      <c r="C552" s="157" t="s">
        <v>261</v>
      </c>
      <c r="D552" s="158" t="s">
        <v>415</v>
      </c>
      <c r="E552" s="159" t="s">
        <v>279</v>
      </c>
      <c r="F552" s="160">
        <v>0.25</v>
      </c>
      <c r="G552" s="160">
        <v>27</v>
      </c>
      <c r="H552" s="160">
        <v>26.7</v>
      </c>
      <c r="I552" s="160">
        <v>78.599999999999994</v>
      </c>
      <c r="J552" s="157">
        <v>5.42</v>
      </c>
      <c r="K552" s="161">
        <v>6.07</v>
      </c>
      <c r="L552" s="161">
        <v>1.82</v>
      </c>
      <c r="M552" s="161">
        <v>1.95</v>
      </c>
      <c r="N552" s="160">
        <v>0.72770000000000001</v>
      </c>
      <c r="O552" s="161">
        <v>0.192</v>
      </c>
      <c r="P552" s="161">
        <v>20.245999999999999</v>
      </c>
      <c r="Q552" s="161">
        <v>0.25600000000000001</v>
      </c>
      <c r="R552" s="161">
        <v>42.6233</v>
      </c>
      <c r="S552" s="161">
        <v>1.794</v>
      </c>
      <c r="T552" s="161">
        <v>27.956</v>
      </c>
      <c r="U552" s="161">
        <v>14.667299999999999</v>
      </c>
      <c r="V552" s="161">
        <v>104.88630000000001</v>
      </c>
    </row>
    <row r="553" spans="1:22" ht="16" x14ac:dyDescent="0.2">
      <c r="A553" s="155">
        <v>5733</v>
      </c>
      <c r="B553" s="156">
        <v>1</v>
      </c>
      <c r="C553" s="157" t="s">
        <v>258</v>
      </c>
      <c r="D553" s="158" t="s">
        <v>416</v>
      </c>
      <c r="E553" s="159" t="s">
        <v>417</v>
      </c>
      <c r="F553" s="160">
        <v>2</v>
      </c>
      <c r="G553" s="160">
        <v>27.2</v>
      </c>
      <c r="H553" s="160">
        <v>29.8</v>
      </c>
      <c r="I553" s="160">
        <v>74.099999999999994</v>
      </c>
      <c r="J553" s="157">
        <v>5.29</v>
      </c>
    </row>
    <row r="554" spans="1:22" ht="16" x14ac:dyDescent="0.2">
      <c r="A554" s="155">
        <v>5734</v>
      </c>
      <c r="B554" s="156">
        <v>1</v>
      </c>
      <c r="C554" s="157" t="s">
        <v>261</v>
      </c>
      <c r="D554" s="158" t="s">
        <v>416</v>
      </c>
      <c r="E554" s="159" t="s">
        <v>417</v>
      </c>
      <c r="F554" s="160">
        <v>0.25</v>
      </c>
      <c r="G554" s="160">
        <v>27.6</v>
      </c>
      <c r="H554" s="160">
        <v>23.9</v>
      </c>
      <c r="I554" s="160">
        <v>88</v>
      </c>
      <c r="J554" s="157">
        <v>5.87</v>
      </c>
      <c r="K554" s="161">
        <v>10.95</v>
      </c>
      <c r="L554" s="161">
        <v>3.35</v>
      </c>
      <c r="M554" s="161">
        <v>2.1800000000000002</v>
      </c>
      <c r="N554" s="160">
        <v>1.3625</v>
      </c>
      <c r="O554" s="161">
        <v>0.41899999999999998</v>
      </c>
      <c r="P554" s="161">
        <v>33.213000000000001</v>
      </c>
      <c r="Q554" s="161">
        <v>0.35599999999999998</v>
      </c>
      <c r="R554" s="161">
        <v>32.409700000000001</v>
      </c>
      <c r="S554" s="161">
        <v>2.0430000000000001</v>
      </c>
      <c r="T554" s="161">
        <v>19.344000000000001</v>
      </c>
      <c r="U554" s="161">
        <v>13.0657</v>
      </c>
      <c r="V554" s="161">
        <v>110.1888</v>
      </c>
    </row>
    <row r="555" spans="1:22" ht="16" x14ac:dyDescent="0.2">
      <c r="A555" s="155">
        <v>5735</v>
      </c>
      <c r="B555" s="156">
        <v>2</v>
      </c>
      <c r="C555" s="157" t="s">
        <v>258</v>
      </c>
      <c r="D555" s="158" t="s">
        <v>416</v>
      </c>
      <c r="E555" s="159" t="s">
        <v>418</v>
      </c>
      <c r="F555" s="160">
        <v>2.5</v>
      </c>
      <c r="G555" s="160">
        <v>28.2</v>
      </c>
      <c r="H555" s="160">
        <v>30.5</v>
      </c>
      <c r="I555" s="160">
        <v>17.7</v>
      </c>
      <c r="J555" s="157">
        <v>1.1200000000000001</v>
      </c>
    </row>
    <row r="556" spans="1:22" ht="16" x14ac:dyDescent="0.2">
      <c r="A556" s="155">
        <v>5736</v>
      </c>
      <c r="B556" s="156">
        <v>2</v>
      </c>
      <c r="C556" s="157" t="s">
        <v>261</v>
      </c>
      <c r="D556" s="158" t="s">
        <v>416</v>
      </c>
      <c r="E556" s="159" t="s">
        <v>418</v>
      </c>
      <c r="F556" s="160">
        <v>0.25</v>
      </c>
      <c r="G556" s="160">
        <v>28.1</v>
      </c>
      <c r="H556" s="160">
        <v>28.9</v>
      </c>
      <c r="I556" s="160">
        <v>76.8</v>
      </c>
      <c r="J556" s="157">
        <v>2.04</v>
      </c>
      <c r="K556" s="161">
        <v>11.57</v>
      </c>
      <c r="L556" s="161">
        <v>3.61</v>
      </c>
      <c r="M556" s="161">
        <v>1.99</v>
      </c>
      <c r="N556" s="160">
        <v>0.54759999999999998</v>
      </c>
      <c r="O556" s="161">
        <v>0.214</v>
      </c>
      <c r="P556" s="161">
        <v>15.888</v>
      </c>
      <c r="Q556" s="161">
        <v>0.65300000000000002</v>
      </c>
      <c r="R556" s="161">
        <v>35.6999</v>
      </c>
      <c r="S556" s="161">
        <v>2.831</v>
      </c>
      <c r="T556" s="161">
        <v>22.047000000000001</v>
      </c>
      <c r="U556" s="161">
        <v>13.652900000000001</v>
      </c>
      <c r="V556" s="161">
        <v>118.30029999999999</v>
      </c>
    </row>
    <row r="557" spans="1:22" ht="16" x14ac:dyDescent="0.2">
      <c r="A557" s="155">
        <v>5737</v>
      </c>
      <c r="B557" s="156">
        <v>9</v>
      </c>
      <c r="C557" s="157" t="s">
        <v>258</v>
      </c>
      <c r="D557" s="158" t="s">
        <v>416</v>
      </c>
      <c r="E557" s="159" t="s">
        <v>297</v>
      </c>
      <c r="F557" s="160">
        <v>1.25</v>
      </c>
      <c r="G557" s="160">
        <v>26.3</v>
      </c>
      <c r="H557" s="160">
        <v>31.2</v>
      </c>
      <c r="I557" s="160">
        <v>98.9</v>
      </c>
      <c r="J557" s="157">
        <v>6.65</v>
      </c>
    </row>
    <row r="558" spans="1:22" ht="16" x14ac:dyDescent="0.2">
      <c r="A558" s="155">
        <v>5738</v>
      </c>
      <c r="B558" s="156">
        <v>9</v>
      </c>
      <c r="C558" s="157" t="s">
        <v>261</v>
      </c>
      <c r="D558" s="158" t="s">
        <v>416</v>
      </c>
      <c r="E558" s="159" t="s">
        <v>297</v>
      </c>
      <c r="F558" s="160">
        <v>0.25</v>
      </c>
      <c r="G558" s="160">
        <v>26.3</v>
      </c>
      <c r="H558" s="160">
        <v>28.6</v>
      </c>
      <c r="I558" s="160">
        <v>98.1</v>
      </c>
      <c r="J558" s="157">
        <v>7.01</v>
      </c>
      <c r="K558" s="161">
        <v>3.25</v>
      </c>
      <c r="L558" s="161">
        <v>1.3</v>
      </c>
      <c r="M558" s="161">
        <v>0.94</v>
      </c>
      <c r="N558" s="160">
        <v>1.5098</v>
      </c>
      <c r="O558" s="161">
        <v>0.16600000000000001</v>
      </c>
      <c r="P558" s="161">
        <v>3.1869999999999998</v>
      </c>
      <c r="Q558" s="161">
        <v>0.72399999999999998</v>
      </c>
      <c r="R558" s="161">
        <v>28.0824</v>
      </c>
      <c r="S558" s="161">
        <v>1.3420000000000001</v>
      </c>
      <c r="T558" s="161">
        <v>23.704999999999998</v>
      </c>
      <c r="U558" s="161">
        <v>4.3773999999999997</v>
      </c>
      <c r="V558" s="161">
        <v>66.301199999999994</v>
      </c>
    </row>
    <row r="559" spans="1:22" ht="16" x14ac:dyDescent="0.2">
      <c r="A559" s="155">
        <v>5739</v>
      </c>
      <c r="B559" s="156">
        <v>10</v>
      </c>
      <c r="C559" s="157" t="s">
        <v>258</v>
      </c>
      <c r="D559" s="158" t="s">
        <v>416</v>
      </c>
      <c r="E559" s="159" t="s">
        <v>387</v>
      </c>
      <c r="F559" s="160">
        <v>2</v>
      </c>
      <c r="G559" s="160">
        <v>27.2</v>
      </c>
      <c r="H559" s="160">
        <v>31.2</v>
      </c>
      <c r="I559" s="160">
        <v>61.5</v>
      </c>
      <c r="J559" s="157">
        <v>3.79</v>
      </c>
    </row>
    <row r="560" spans="1:22" ht="16" x14ac:dyDescent="0.2">
      <c r="A560" s="155">
        <v>5740</v>
      </c>
      <c r="B560" s="156">
        <v>10</v>
      </c>
      <c r="C560" s="157" t="s">
        <v>261</v>
      </c>
      <c r="D560" s="158" t="s">
        <v>416</v>
      </c>
      <c r="E560" s="159" t="s">
        <v>387</v>
      </c>
      <c r="F560" s="160">
        <v>0.25</v>
      </c>
      <c r="G560" s="160">
        <v>27.8</v>
      </c>
      <c r="H560" s="160">
        <v>29</v>
      </c>
      <c r="I560" s="160">
        <v>89</v>
      </c>
      <c r="J560" s="157">
        <v>5.95</v>
      </c>
      <c r="K560" s="161">
        <v>9.8000000000000007</v>
      </c>
      <c r="L560" s="161">
        <v>2.65</v>
      </c>
      <c r="M560" s="161">
        <v>1.95</v>
      </c>
      <c r="N560" s="160">
        <v>0.82679999999999998</v>
      </c>
      <c r="O560" s="161">
        <v>0.15</v>
      </c>
      <c r="P560" s="161">
        <v>16.620999999999999</v>
      </c>
      <c r="Q560" s="161">
        <v>0.443</v>
      </c>
      <c r="R560" s="161">
        <v>41.0199</v>
      </c>
      <c r="S560" s="161">
        <v>1.627</v>
      </c>
      <c r="T560" s="161">
        <v>24.5</v>
      </c>
      <c r="U560" s="161">
        <v>16.5199</v>
      </c>
      <c r="V560" s="161">
        <v>132.79150000000001</v>
      </c>
    </row>
    <row r="561" spans="1:22" ht="16" x14ac:dyDescent="0.2">
      <c r="A561" s="155">
        <v>5741</v>
      </c>
      <c r="B561" s="156">
        <v>3</v>
      </c>
      <c r="C561" s="157" t="s">
        <v>258</v>
      </c>
      <c r="D561" s="158" t="s">
        <v>419</v>
      </c>
      <c r="E561" s="159" t="s">
        <v>280</v>
      </c>
      <c r="F561" s="160">
        <v>0.75</v>
      </c>
      <c r="G561" s="160">
        <v>27.8</v>
      </c>
      <c r="H561" s="160">
        <v>29.3</v>
      </c>
      <c r="I561" s="160">
        <v>61</v>
      </c>
      <c r="J561" s="157">
        <v>4.08</v>
      </c>
    </row>
    <row r="562" spans="1:22" ht="16" x14ac:dyDescent="0.2">
      <c r="A562" s="155">
        <v>5742</v>
      </c>
      <c r="B562" s="156">
        <v>3</v>
      </c>
      <c r="C562" s="157" t="s">
        <v>261</v>
      </c>
      <c r="D562" s="158" t="s">
        <v>419</v>
      </c>
      <c r="E562" s="159" t="s">
        <v>280</v>
      </c>
      <c r="F562" s="160">
        <v>0.25</v>
      </c>
      <c r="G562" s="160">
        <v>27.8</v>
      </c>
      <c r="H562" s="160">
        <v>29.3</v>
      </c>
      <c r="I562" s="160">
        <v>58.6</v>
      </c>
      <c r="J562" s="157">
        <v>3.87</v>
      </c>
      <c r="K562" s="161">
        <v>19.899999999999999</v>
      </c>
      <c r="L562" s="161">
        <v>5.35</v>
      </c>
      <c r="M562" s="161">
        <v>2.5099999999999998</v>
      </c>
      <c r="N562" s="160">
        <v>0.54710000000000003</v>
      </c>
      <c r="O562" s="161">
        <v>0.153</v>
      </c>
      <c r="P562" s="161">
        <v>23.166</v>
      </c>
      <c r="Q562" s="161">
        <v>0.92300000000000004</v>
      </c>
      <c r="R562" s="161">
        <v>47.7973</v>
      </c>
      <c r="S562" s="161">
        <v>3.9569999999999999</v>
      </c>
      <c r="T562" s="161">
        <v>25.832000000000001</v>
      </c>
      <c r="U562" s="161">
        <v>21.965299999999999</v>
      </c>
      <c r="V562" s="161">
        <v>186.613</v>
      </c>
    </row>
    <row r="563" spans="1:22" ht="16" x14ac:dyDescent="0.2">
      <c r="A563" s="155">
        <v>5743</v>
      </c>
      <c r="B563" s="156">
        <v>4</v>
      </c>
      <c r="C563" s="157" t="s">
        <v>258</v>
      </c>
      <c r="D563" s="158" t="s">
        <v>419</v>
      </c>
      <c r="E563" s="159" t="s">
        <v>278</v>
      </c>
      <c r="F563" s="160">
        <v>0.75</v>
      </c>
      <c r="G563" s="160">
        <v>28.7</v>
      </c>
      <c r="H563" s="160">
        <v>28.6</v>
      </c>
      <c r="I563" s="160">
        <v>25.5</v>
      </c>
      <c r="J563" s="157">
        <v>1.68</v>
      </c>
    </row>
    <row r="564" spans="1:22" ht="16" x14ac:dyDescent="0.2">
      <c r="A564" s="155">
        <v>5744</v>
      </c>
      <c r="B564" s="156">
        <v>4</v>
      </c>
      <c r="C564" s="157" t="s">
        <v>261</v>
      </c>
      <c r="D564" s="158" t="s">
        <v>419</v>
      </c>
      <c r="E564" s="159" t="s">
        <v>278</v>
      </c>
      <c r="F564" s="160">
        <v>0.25</v>
      </c>
      <c r="G564" s="160">
        <v>28.4</v>
      </c>
      <c r="H564" s="160">
        <v>28.3</v>
      </c>
      <c r="I564" s="160">
        <v>26.2</v>
      </c>
      <c r="J564" s="157">
        <v>1.74</v>
      </c>
      <c r="K564" s="161">
        <v>12.45</v>
      </c>
      <c r="L564" s="161">
        <v>5.4</v>
      </c>
      <c r="M564" s="161">
        <v>4.66</v>
      </c>
      <c r="N564" s="160">
        <v>1.3118000000000001</v>
      </c>
      <c r="O564" s="161">
        <v>0.27200000000000002</v>
      </c>
      <c r="P564" s="161">
        <v>45.612000000000002</v>
      </c>
      <c r="Q564" s="161">
        <v>1.891</v>
      </c>
      <c r="R564" s="161">
        <v>47.578099999999999</v>
      </c>
      <c r="S564" s="161">
        <v>5.1710000000000003</v>
      </c>
      <c r="T564" s="161">
        <v>32.747</v>
      </c>
      <c r="U564" s="161">
        <v>14.831099999999999</v>
      </c>
      <c r="V564" s="161">
        <v>130.70869999999999</v>
      </c>
    </row>
    <row r="565" spans="1:22" ht="16" x14ac:dyDescent="0.2">
      <c r="A565" s="155">
        <v>5745</v>
      </c>
      <c r="B565" s="156">
        <v>5</v>
      </c>
      <c r="C565" s="157" t="s">
        <v>258</v>
      </c>
      <c r="D565" s="158" t="s">
        <v>419</v>
      </c>
      <c r="E565" s="159" t="s">
        <v>318</v>
      </c>
      <c r="F565" s="160">
        <v>0.33</v>
      </c>
      <c r="G565" s="160">
        <v>21.1</v>
      </c>
      <c r="H565" s="160">
        <v>1.9</v>
      </c>
      <c r="I565" s="160">
        <v>55.5</v>
      </c>
      <c r="J565" s="157">
        <v>4.4800000000000004</v>
      </c>
    </row>
    <row r="566" spans="1:22" ht="16" x14ac:dyDescent="0.2">
      <c r="A566" s="155">
        <v>5746</v>
      </c>
      <c r="B566" s="156">
        <v>5</v>
      </c>
      <c r="C566" s="157" t="s">
        <v>261</v>
      </c>
      <c r="D566" s="158" t="s">
        <v>419</v>
      </c>
      <c r="E566" s="159" t="s">
        <v>318</v>
      </c>
      <c r="F566" s="160">
        <v>0.25</v>
      </c>
      <c r="G566" s="160">
        <v>21</v>
      </c>
      <c r="H566" s="160">
        <v>1.7</v>
      </c>
      <c r="I566" s="160">
        <v>65.400000000000006</v>
      </c>
      <c r="J566" s="157">
        <v>5.78</v>
      </c>
      <c r="K566" s="161">
        <v>65.13</v>
      </c>
      <c r="L566" s="161">
        <v>17.45</v>
      </c>
      <c r="M566" s="161">
        <v>6.36</v>
      </c>
      <c r="N566" s="160">
        <v>0.88449999999999995</v>
      </c>
      <c r="O566" s="161">
        <v>0.83499999999999996</v>
      </c>
      <c r="P566" s="161">
        <v>102.262</v>
      </c>
      <c r="Q566" s="161">
        <v>0.40300000000000002</v>
      </c>
      <c r="R566" s="161">
        <v>91.846000000000004</v>
      </c>
      <c r="S566" s="161">
        <v>5.1740000000000004</v>
      </c>
      <c r="T566" s="161">
        <v>21.498999999999999</v>
      </c>
      <c r="U566" s="161">
        <v>70.346999999999994</v>
      </c>
    </row>
    <row r="567" spans="1:22" ht="16" x14ac:dyDescent="0.2">
      <c r="A567" s="155">
        <v>5747</v>
      </c>
      <c r="B567" s="156">
        <v>6</v>
      </c>
      <c r="C567" s="157" t="s">
        <v>258</v>
      </c>
      <c r="D567" s="158" t="s">
        <v>419</v>
      </c>
      <c r="E567" s="159" t="s">
        <v>420</v>
      </c>
      <c r="F567" s="160">
        <v>2</v>
      </c>
      <c r="G567" s="160">
        <v>26.1</v>
      </c>
      <c r="H567" s="160">
        <v>30.8</v>
      </c>
      <c r="I567" s="160">
        <v>79</v>
      </c>
      <c r="J567" s="157">
        <v>5.36</v>
      </c>
    </row>
    <row r="568" spans="1:22" ht="16" x14ac:dyDescent="0.2">
      <c r="A568" s="155">
        <v>5748</v>
      </c>
      <c r="B568" s="156">
        <v>6</v>
      </c>
      <c r="C568" s="157" t="s">
        <v>261</v>
      </c>
      <c r="D568" s="158" t="s">
        <v>419</v>
      </c>
      <c r="E568" s="159" t="s">
        <v>420</v>
      </c>
      <c r="F568" s="160">
        <v>0.25</v>
      </c>
      <c r="G568" s="160">
        <v>26.1</v>
      </c>
      <c r="H568" s="160">
        <v>30.7</v>
      </c>
      <c r="I568" s="160">
        <v>76</v>
      </c>
      <c r="J568" s="157">
        <v>5.23</v>
      </c>
      <c r="K568" s="161">
        <v>3.03</v>
      </c>
      <c r="L568" s="161">
        <v>1.54</v>
      </c>
      <c r="M568" s="161">
        <v>1.1100000000000001</v>
      </c>
      <c r="N568" s="160">
        <v>0.64159999999999995</v>
      </c>
      <c r="O568" s="161">
        <v>0.222</v>
      </c>
      <c r="P568" s="161">
        <v>4.351</v>
      </c>
      <c r="Q568" s="161">
        <v>0.52900000000000003</v>
      </c>
      <c r="R568" s="161">
        <v>22.420999999999999</v>
      </c>
      <c r="S568" s="161">
        <v>1.4690000000000001</v>
      </c>
      <c r="T568" s="161">
        <v>16.39</v>
      </c>
      <c r="U568" s="161">
        <v>6.0309999999999997</v>
      </c>
      <c r="V568" s="161">
        <v>69.147999999999996</v>
      </c>
    </row>
    <row r="569" spans="1:22" ht="16" x14ac:dyDescent="0.2">
      <c r="A569" s="155">
        <v>5749</v>
      </c>
      <c r="B569" s="156">
        <v>7</v>
      </c>
      <c r="C569" s="157" t="s">
        <v>258</v>
      </c>
      <c r="D569" s="158" t="s">
        <v>419</v>
      </c>
      <c r="E569" s="159" t="s">
        <v>280</v>
      </c>
      <c r="F569" s="160">
        <v>0.7</v>
      </c>
      <c r="G569" s="160">
        <v>28.1</v>
      </c>
      <c r="H569" s="160">
        <v>25</v>
      </c>
      <c r="I569" s="160">
        <v>21</v>
      </c>
      <c r="J569" s="157">
        <v>1.45</v>
      </c>
    </row>
    <row r="570" spans="1:22" ht="16" x14ac:dyDescent="0.2">
      <c r="A570" s="155">
        <v>5750</v>
      </c>
      <c r="B570" s="156">
        <v>7</v>
      </c>
      <c r="C570" s="157" t="s">
        <v>261</v>
      </c>
      <c r="D570" s="158" t="s">
        <v>419</v>
      </c>
      <c r="E570" s="159" t="s">
        <v>280</v>
      </c>
      <c r="F570" s="160">
        <v>0.25</v>
      </c>
      <c r="G570" s="160">
        <v>25.7</v>
      </c>
      <c r="H570" s="160">
        <v>13.9</v>
      </c>
      <c r="I570" s="160">
        <v>47</v>
      </c>
      <c r="J570" s="157">
        <v>3.49</v>
      </c>
      <c r="K570" s="161">
        <v>139.59</v>
      </c>
      <c r="L570" s="161">
        <v>1.36</v>
      </c>
      <c r="M570" s="161">
        <v>4.34</v>
      </c>
      <c r="N570" s="160">
        <v>0.44979999999999998</v>
      </c>
      <c r="O570" s="161">
        <v>16.733000000000001</v>
      </c>
      <c r="P570" s="161">
        <v>78.076999999999998</v>
      </c>
      <c r="Q570" s="161">
        <v>0.46700000000000003</v>
      </c>
      <c r="R570" s="161">
        <v>111.34829999999999</v>
      </c>
      <c r="S570" s="161">
        <v>5.9420000000000002</v>
      </c>
      <c r="T570" s="161">
        <v>41.667000000000002</v>
      </c>
      <c r="U570" s="161">
        <v>69.681299999999993</v>
      </c>
      <c r="V570" s="161">
        <v>399.38920000000002</v>
      </c>
    </row>
    <row r="571" spans="1:22" ht="16" x14ac:dyDescent="0.2">
      <c r="A571" s="155">
        <v>5751</v>
      </c>
      <c r="B571" s="156">
        <v>8</v>
      </c>
      <c r="C571" s="157" t="s">
        <v>258</v>
      </c>
      <c r="D571" s="158" t="s">
        <v>419</v>
      </c>
      <c r="E571" s="159" t="s">
        <v>265</v>
      </c>
      <c r="F571" s="160">
        <v>0.6</v>
      </c>
      <c r="G571" s="160">
        <v>27.5</v>
      </c>
      <c r="H571" s="160">
        <v>29.6</v>
      </c>
      <c r="I571" s="160">
        <v>40</v>
      </c>
      <c r="J571" s="157">
        <v>2.79</v>
      </c>
    </row>
    <row r="572" spans="1:22" ht="16" x14ac:dyDescent="0.2">
      <c r="A572" s="155">
        <v>5752</v>
      </c>
      <c r="B572" s="156">
        <v>8</v>
      </c>
      <c r="C572" s="157" t="s">
        <v>261</v>
      </c>
      <c r="D572" s="158" t="s">
        <v>419</v>
      </c>
      <c r="E572" s="159" t="s">
        <v>265</v>
      </c>
      <c r="F572" s="160">
        <v>0.25</v>
      </c>
      <c r="G572" s="160">
        <v>27.6</v>
      </c>
      <c r="H572" s="160">
        <v>29.3</v>
      </c>
      <c r="I572" s="160">
        <v>62</v>
      </c>
      <c r="J572" s="157">
        <v>4.2</v>
      </c>
      <c r="K572" s="161">
        <v>11.8</v>
      </c>
      <c r="L572" s="161">
        <v>4.24</v>
      </c>
      <c r="M572" s="161">
        <v>2.31</v>
      </c>
      <c r="N572" s="160">
        <v>0.24579999999999999</v>
      </c>
      <c r="O572" s="161">
        <v>0.122</v>
      </c>
      <c r="P572" s="161">
        <v>8.0690000000000008</v>
      </c>
      <c r="R572" s="161">
        <v>41.759300000000003</v>
      </c>
      <c r="S572" s="161">
        <v>2.0880000000000001</v>
      </c>
      <c r="T572" s="161">
        <v>20.681999999999999</v>
      </c>
      <c r="U572" s="161">
        <v>21.077300000000001</v>
      </c>
      <c r="V572" s="161">
        <v>179.00229999999999</v>
      </c>
    </row>
    <row r="573" spans="1:22" ht="16" x14ac:dyDescent="0.2">
      <c r="A573" s="155">
        <v>5755</v>
      </c>
      <c r="B573" s="156">
        <v>3</v>
      </c>
      <c r="C573" s="157" t="s">
        <v>258</v>
      </c>
      <c r="D573" s="158" t="s">
        <v>421</v>
      </c>
      <c r="E573" s="159" t="s">
        <v>268</v>
      </c>
      <c r="F573" s="160">
        <v>0.75</v>
      </c>
      <c r="G573" s="160">
        <v>24.1</v>
      </c>
      <c r="H573" s="160">
        <v>30.4</v>
      </c>
      <c r="I573" s="160">
        <v>52.8</v>
      </c>
      <c r="J573" s="157">
        <v>3.59</v>
      </c>
    </row>
    <row r="574" spans="1:22" ht="16" x14ac:dyDescent="0.2">
      <c r="A574" s="155">
        <v>5756</v>
      </c>
      <c r="B574" s="156">
        <v>3</v>
      </c>
      <c r="C574" s="157" t="s">
        <v>261</v>
      </c>
      <c r="D574" s="158" t="s">
        <v>421</v>
      </c>
      <c r="E574" s="159" t="s">
        <v>268</v>
      </c>
      <c r="F574" s="160">
        <v>0.25</v>
      </c>
      <c r="G574" s="160">
        <v>23.6</v>
      </c>
      <c r="H574" s="160">
        <v>29.7</v>
      </c>
      <c r="I574" s="160">
        <v>62.6</v>
      </c>
      <c r="J574" s="157">
        <v>4.38</v>
      </c>
      <c r="K574" s="161">
        <v>3.36</v>
      </c>
      <c r="L574" s="161">
        <v>2.19</v>
      </c>
      <c r="M574" s="161">
        <v>1.74</v>
      </c>
      <c r="N574" s="160">
        <v>3.0125999999999999</v>
      </c>
      <c r="O574" s="161">
        <v>0.39300000000000002</v>
      </c>
      <c r="P574" s="161">
        <v>24.539000000000001</v>
      </c>
      <c r="Q574" s="161">
        <v>0.76300000000000001</v>
      </c>
      <c r="R574" s="161">
        <v>42.104399999999998</v>
      </c>
      <c r="S574" s="161">
        <v>2.3239999999999998</v>
      </c>
      <c r="T574" s="161">
        <v>29.41</v>
      </c>
      <c r="U574" s="161">
        <v>12.6944</v>
      </c>
      <c r="V574" s="161">
        <v>106.07769999999999</v>
      </c>
    </row>
    <row r="575" spans="1:22" ht="16" x14ac:dyDescent="0.2">
      <c r="A575" s="155">
        <v>5753</v>
      </c>
      <c r="B575" s="156">
        <v>4</v>
      </c>
      <c r="C575" s="157" t="s">
        <v>258</v>
      </c>
      <c r="D575" s="158" t="s">
        <v>421</v>
      </c>
      <c r="E575" s="159" t="s">
        <v>410</v>
      </c>
      <c r="F575" s="160">
        <v>0.75</v>
      </c>
      <c r="G575" s="160">
        <v>24.2</v>
      </c>
      <c r="H575" s="160">
        <v>29.8</v>
      </c>
      <c r="I575" s="160">
        <v>54.9</v>
      </c>
      <c r="J575" s="157">
        <v>3.88</v>
      </c>
    </row>
    <row r="576" spans="1:22" ht="16" x14ac:dyDescent="0.2">
      <c r="A576" s="155">
        <v>5754</v>
      </c>
      <c r="B576" s="156">
        <v>4</v>
      </c>
      <c r="C576" s="157" t="s">
        <v>261</v>
      </c>
      <c r="D576" s="158" t="s">
        <v>421</v>
      </c>
      <c r="E576" s="159" t="s">
        <v>410</v>
      </c>
      <c r="F576" s="160">
        <v>0.25</v>
      </c>
      <c r="G576" s="160">
        <v>24</v>
      </c>
      <c r="H576" s="160">
        <v>29.6</v>
      </c>
      <c r="I576" s="160">
        <v>50.5</v>
      </c>
      <c r="J576" s="157">
        <v>3.41</v>
      </c>
      <c r="K576" s="161">
        <v>7.05</v>
      </c>
      <c r="L576" s="161">
        <v>1.67</v>
      </c>
      <c r="M576" s="161">
        <v>3.38</v>
      </c>
      <c r="N576" s="160">
        <v>3.7827999999999999</v>
      </c>
      <c r="O576" s="161">
        <v>0.26400000000000001</v>
      </c>
      <c r="P576" s="161">
        <v>58.335000000000001</v>
      </c>
      <c r="Q576" s="161">
        <v>0.313</v>
      </c>
      <c r="R576" s="161">
        <v>49.404600000000002</v>
      </c>
      <c r="S576" s="161">
        <v>2.1440000000000001</v>
      </c>
      <c r="T576" s="161">
        <v>31.63</v>
      </c>
      <c r="U576" s="161">
        <v>17.7746</v>
      </c>
      <c r="V576" s="161">
        <v>125.4473</v>
      </c>
    </row>
    <row r="577" spans="1:22" ht="16" x14ac:dyDescent="0.2">
      <c r="A577" s="155">
        <v>5757</v>
      </c>
      <c r="B577" s="156">
        <v>5</v>
      </c>
      <c r="C577" s="157" t="s">
        <v>261</v>
      </c>
      <c r="D577" s="158" t="s">
        <v>421</v>
      </c>
      <c r="E577" s="159" t="s">
        <v>334</v>
      </c>
      <c r="F577" s="160">
        <v>0.25</v>
      </c>
      <c r="G577" s="160">
        <v>16.8</v>
      </c>
      <c r="H577" s="160">
        <v>0.9</v>
      </c>
      <c r="I577" s="160">
        <v>77.3</v>
      </c>
      <c r="J577" s="157">
        <v>7.25</v>
      </c>
      <c r="K577" s="161">
        <v>13.41</v>
      </c>
      <c r="L577" s="161">
        <v>2.2400000000000002</v>
      </c>
      <c r="M577" s="161">
        <v>2.04</v>
      </c>
      <c r="N577" s="160">
        <v>0.56369999999999998</v>
      </c>
      <c r="O577" s="161">
        <v>21.018000000000001</v>
      </c>
      <c r="P577" s="161">
        <v>75.543000000000006</v>
      </c>
      <c r="Q577" s="161">
        <v>0.215</v>
      </c>
      <c r="R577" s="161">
        <v>45.904499999999999</v>
      </c>
      <c r="S577" s="161">
        <v>1.26</v>
      </c>
      <c r="T577" s="161">
        <v>30.757999999999999</v>
      </c>
      <c r="U577" s="161">
        <v>15.1465</v>
      </c>
      <c r="V577" s="161">
        <v>127.1345</v>
      </c>
    </row>
    <row r="578" spans="1:22" ht="16" x14ac:dyDescent="0.2">
      <c r="A578" s="155">
        <v>5758</v>
      </c>
      <c r="B578" s="156">
        <v>6</v>
      </c>
      <c r="C578" s="157" t="s">
        <v>258</v>
      </c>
      <c r="D578" s="158" t="s">
        <v>421</v>
      </c>
      <c r="E578" s="159" t="s">
        <v>278</v>
      </c>
      <c r="F578" s="160">
        <v>4</v>
      </c>
      <c r="G578" s="160">
        <v>23.5</v>
      </c>
      <c r="H578" s="160">
        <v>31.4</v>
      </c>
      <c r="I578" s="160">
        <v>89.6</v>
      </c>
      <c r="J578" s="157">
        <v>6.33</v>
      </c>
    </row>
    <row r="579" spans="1:22" ht="16" x14ac:dyDescent="0.2">
      <c r="A579" s="155">
        <v>5759</v>
      </c>
      <c r="B579" s="156">
        <v>6</v>
      </c>
      <c r="C579" s="157" t="s">
        <v>261</v>
      </c>
      <c r="D579" s="158" t="s">
        <v>421</v>
      </c>
      <c r="E579" s="159" t="s">
        <v>278</v>
      </c>
      <c r="F579" s="160">
        <v>0.25</v>
      </c>
      <c r="G579" s="160">
        <v>23.4</v>
      </c>
      <c r="H579" s="160">
        <v>31.1</v>
      </c>
      <c r="I579" s="160">
        <v>90.8</v>
      </c>
      <c r="J579" s="157">
        <v>6.54</v>
      </c>
      <c r="K579" s="161">
        <v>2.97</v>
      </c>
      <c r="L579" s="161">
        <v>1.36</v>
      </c>
      <c r="M579" s="161">
        <v>0.86</v>
      </c>
      <c r="N579" s="160">
        <v>0.23150000000000001</v>
      </c>
      <c r="O579" s="161">
        <v>0.16500000000000001</v>
      </c>
      <c r="P579" s="161">
        <v>3.9929999999999999</v>
      </c>
      <c r="Q579" s="161">
        <v>0.58499999999999996</v>
      </c>
      <c r="R579" s="161">
        <v>18.227599999999999</v>
      </c>
      <c r="S579" s="161">
        <v>1.06</v>
      </c>
      <c r="T579" s="161">
        <v>14.664</v>
      </c>
      <c r="U579" s="161">
        <v>3.5636000000000001</v>
      </c>
      <c r="V579" s="161">
        <v>58.492699999999999</v>
      </c>
    </row>
    <row r="580" spans="1:22" ht="16" x14ac:dyDescent="0.2">
      <c r="A580" s="155">
        <v>5760</v>
      </c>
      <c r="B580" s="156">
        <v>7</v>
      </c>
      <c r="C580" s="157" t="s">
        <v>258</v>
      </c>
      <c r="D580" s="158" t="s">
        <v>421</v>
      </c>
      <c r="E580" s="159" t="s">
        <v>260</v>
      </c>
      <c r="F580" s="160">
        <v>0.75</v>
      </c>
      <c r="G580" s="160">
        <v>25.2</v>
      </c>
      <c r="H580" s="160">
        <v>25.5</v>
      </c>
      <c r="I580" s="160">
        <v>72.599999999999994</v>
      </c>
      <c r="J580" s="157">
        <v>5.08</v>
      </c>
    </row>
    <row r="581" spans="1:22" ht="16" x14ac:dyDescent="0.2">
      <c r="A581" s="155">
        <v>5761</v>
      </c>
      <c r="B581" s="156">
        <v>7</v>
      </c>
      <c r="C581" s="157" t="s">
        <v>261</v>
      </c>
      <c r="D581" s="158" t="s">
        <v>421</v>
      </c>
      <c r="E581" s="159" t="s">
        <v>260</v>
      </c>
      <c r="F581" s="160">
        <v>0.25</v>
      </c>
      <c r="G581" s="160">
        <v>23.9</v>
      </c>
      <c r="H581" s="160">
        <v>21</v>
      </c>
      <c r="I581" s="160">
        <v>92.2</v>
      </c>
      <c r="J581" s="157">
        <v>7.25</v>
      </c>
      <c r="K581" s="161">
        <v>39.42</v>
      </c>
      <c r="L581" s="161">
        <v>6.38</v>
      </c>
      <c r="M581" s="161">
        <v>2.92</v>
      </c>
      <c r="N581" s="160">
        <v>0.69210000000000005</v>
      </c>
      <c r="O581" s="161">
        <v>0.104</v>
      </c>
      <c r="P581" s="161">
        <v>42.088999999999999</v>
      </c>
      <c r="Q581" s="161">
        <v>0.39</v>
      </c>
      <c r="R581" s="161">
        <v>72.268699999999995</v>
      </c>
      <c r="S581" s="161">
        <v>3.2759999999999998</v>
      </c>
      <c r="T581" s="161">
        <v>26.366</v>
      </c>
      <c r="U581" s="161">
        <v>45.902700000000003</v>
      </c>
      <c r="V581" s="161">
        <v>259.06670000000003</v>
      </c>
    </row>
    <row r="582" spans="1:22" ht="16" x14ac:dyDescent="0.2">
      <c r="A582" s="155">
        <v>5762</v>
      </c>
      <c r="B582" s="156">
        <v>8</v>
      </c>
      <c r="C582" s="157" t="s">
        <v>258</v>
      </c>
      <c r="D582" s="158" t="s">
        <v>421</v>
      </c>
      <c r="E582" s="159" t="s">
        <v>297</v>
      </c>
      <c r="F582" s="160">
        <v>0.75</v>
      </c>
      <c r="G582" s="160">
        <v>24.2</v>
      </c>
      <c r="H582" s="160">
        <v>30.1</v>
      </c>
      <c r="I582" s="160">
        <v>67.3</v>
      </c>
      <c r="J582" s="157">
        <v>4.9400000000000004</v>
      </c>
    </row>
    <row r="583" spans="1:22" ht="16" x14ac:dyDescent="0.2">
      <c r="A583" s="155">
        <v>5763</v>
      </c>
      <c r="B583" s="156">
        <v>8</v>
      </c>
      <c r="C583" s="157" t="s">
        <v>261</v>
      </c>
      <c r="D583" s="158" t="s">
        <v>421</v>
      </c>
      <c r="E583" s="159" t="s">
        <v>297</v>
      </c>
      <c r="F583" s="160">
        <v>0.25</v>
      </c>
      <c r="G583" s="160">
        <v>23.6</v>
      </c>
      <c r="H583" s="160">
        <v>29.6</v>
      </c>
      <c r="I583" s="160">
        <v>73.599999999999994</v>
      </c>
      <c r="J583" s="157">
        <v>5.31</v>
      </c>
      <c r="K583" s="161">
        <v>4.67</v>
      </c>
      <c r="L583" s="161">
        <v>3.25</v>
      </c>
      <c r="M583" s="161">
        <v>1.67</v>
      </c>
      <c r="N583" s="160">
        <v>2.4780000000000002</v>
      </c>
      <c r="O583" s="161">
        <v>0.753</v>
      </c>
      <c r="P583" s="161">
        <v>9.6319999999999997</v>
      </c>
      <c r="Q583" s="161">
        <v>0.28299999999999997</v>
      </c>
      <c r="R583" s="161">
        <v>39.622399999999999</v>
      </c>
      <c r="S583" s="161">
        <v>1.5820000000000001</v>
      </c>
      <c r="T583" s="161">
        <v>26.706</v>
      </c>
      <c r="U583" s="161">
        <v>12.916399999999999</v>
      </c>
      <c r="V583" s="161">
        <v>103.005</v>
      </c>
    </row>
    <row r="584" spans="1:22" ht="16" x14ac:dyDescent="0.2">
      <c r="A584" s="155">
        <v>5764</v>
      </c>
      <c r="B584" s="156">
        <v>1</v>
      </c>
      <c r="C584" s="157" t="s">
        <v>258</v>
      </c>
      <c r="D584" s="158" t="s">
        <v>422</v>
      </c>
      <c r="E584" s="159" t="s">
        <v>280</v>
      </c>
      <c r="F584" s="160">
        <v>4</v>
      </c>
      <c r="G584" s="160">
        <v>21.8</v>
      </c>
      <c r="H584" s="160">
        <v>30.1</v>
      </c>
      <c r="I584" s="160">
        <v>65.099999999999994</v>
      </c>
      <c r="J584" s="157">
        <v>4.55</v>
      </c>
    </row>
    <row r="585" spans="1:22" ht="16" x14ac:dyDescent="0.2">
      <c r="A585" s="155">
        <v>5765</v>
      </c>
      <c r="B585" s="156">
        <v>1</v>
      </c>
      <c r="C585" s="157" t="s">
        <v>261</v>
      </c>
      <c r="D585" s="158" t="s">
        <v>422</v>
      </c>
      <c r="E585" s="159" t="s">
        <v>280</v>
      </c>
      <c r="F585" s="160">
        <v>0.25</v>
      </c>
      <c r="G585" s="160">
        <v>21.5</v>
      </c>
      <c r="H585" s="160">
        <v>23.1</v>
      </c>
      <c r="I585" s="160">
        <v>65.099999999999994</v>
      </c>
      <c r="J585" s="157">
        <v>5.04</v>
      </c>
      <c r="K585" s="161">
        <v>2.54</v>
      </c>
      <c r="L585" s="161">
        <v>2.46</v>
      </c>
      <c r="M585" s="161">
        <v>1.71</v>
      </c>
      <c r="N585" s="160">
        <v>6.8761000000000001</v>
      </c>
      <c r="O585" s="161">
        <v>7.6760000000000002</v>
      </c>
      <c r="P585" s="161">
        <v>28.719000000000001</v>
      </c>
      <c r="Q585" s="161">
        <v>0.65400000000000003</v>
      </c>
      <c r="R585" s="161">
        <v>34.8962</v>
      </c>
      <c r="S585" s="161">
        <v>0.86499999999999999</v>
      </c>
      <c r="T585" s="161">
        <v>29.826000000000001</v>
      </c>
      <c r="U585" s="161">
        <v>5.0701999999999998</v>
      </c>
      <c r="V585" s="161">
        <v>56.421700000000001</v>
      </c>
    </row>
    <row r="586" spans="1:22" ht="16" x14ac:dyDescent="0.2">
      <c r="A586" s="155">
        <v>5766</v>
      </c>
      <c r="B586" s="156">
        <v>2</v>
      </c>
      <c r="C586" s="157" t="s">
        <v>258</v>
      </c>
      <c r="D586" s="158" t="s">
        <v>422</v>
      </c>
      <c r="E586" s="159" t="s">
        <v>297</v>
      </c>
      <c r="F586" s="160">
        <v>2.25</v>
      </c>
      <c r="G586" s="160">
        <v>22.5</v>
      </c>
      <c r="H586" s="160">
        <v>30.3</v>
      </c>
      <c r="I586" s="160">
        <v>61.6</v>
      </c>
      <c r="J586" s="157">
        <v>4.4000000000000004</v>
      </c>
    </row>
    <row r="587" spans="1:22" ht="16" x14ac:dyDescent="0.2">
      <c r="A587" s="155">
        <v>5767</v>
      </c>
      <c r="B587" s="156">
        <v>2</v>
      </c>
      <c r="C587" s="157" t="s">
        <v>261</v>
      </c>
      <c r="D587" s="158" t="s">
        <v>422</v>
      </c>
      <c r="E587" s="159" t="s">
        <v>297</v>
      </c>
      <c r="F587" s="160">
        <v>0.25</v>
      </c>
      <c r="G587" s="160">
        <v>21.9</v>
      </c>
      <c r="H587" s="160">
        <v>29.7</v>
      </c>
      <c r="I587" s="160">
        <v>82.4</v>
      </c>
      <c r="J587" s="157">
        <v>6</v>
      </c>
      <c r="K587" s="161">
        <v>4.4400000000000004</v>
      </c>
      <c r="L587" s="161">
        <v>1.78</v>
      </c>
      <c r="M587" s="161">
        <v>1.63</v>
      </c>
      <c r="N587" s="160">
        <v>5.3076999999999996</v>
      </c>
      <c r="O587" s="161">
        <v>1.3360000000000001</v>
      </c>
      <c r="P587" s="161">
        <v>13.477</v>
      </c>
      <c r="Q587" s="161">
        <v>0.61099999999999999</v>
      </c>
      <c r="R587" s="161">
        <v>37.810499999999998</v>
      </c>
      <c r="S587" s="161">
        <v>1.028</v>
      </c>
      <c r="T587" s="161">
        <v>30.882999999999999</v>
      </c>
      <c r="U587" s="161">
        <v>6.9275000000000002</v>
      </c>
      <c r="V587" s="161">
        <v>69.780100000000004</v>
      </c>
    </row>
    <row r="588" spans="1:22" ht="16" x14ac:dyDescent="0.2">
      <c r="A588" s="155">
        <v>5772</v>
      </c>
      <c r="B588" s="156">
        <v>3</v>
      </c>
      <c r="C588" s="157" t="s">
        <v>258</v>
      </c>
      <c r="D588" s="158" t="s">
        <v>422</v>
      </c>
      <c r="E588" s="159" t="s">
        <v>280</v>
      </c>
      <c r="F588" s="160">
        <v>0.75</v>
      </c>
      <c r="G588" s="160">
        <v>21.7</v>
      </c>
      <c r="H588" s="160">
        <v>30.4</v>
      </c>
      <c r="I588" s="160">
        <v>48.8</v>
      </c>
      <c r="J588" s="157">
        <v>3.6</v>
      </c>
    </row>
    <row r="589" spans="1:22" ht="16" x14ac:dyDescent="0.2">
      <c r="A589" s="155">
        <v>5773</v>
      </c>
      <c r="B589" s="156">
        <v>3</v>
      </c>
      <c r="C589" s="157" t="s">
        <v>261</v>
      </c>
      <c r="D589" s="158" t="s">
        <v>422</v>
      </c>
      <c r="E589" s="159" t="s">
        <v>280</v>
      </c>
      <c r="F589" s="160">
        <v>0.25</v>
      </c>
      <c r="G589" s="160">
        <v>21.5</v>
      </c>
      <c r="H589" s="160">
        <v>30.3</v>
      </c>
      <c r="I589" s="160">
        <v>53.3</v>
      </c>
      <c r="J589" s="157">
        <v>4.0599999999999996</v>
      </c>
      <c r="K589" s="161">
        <v>3.73</v>
      </c>
      <c r="L589" s="161">
        <v>1.38</v>
      </c>
      <c r="M589" s="161">
        <v>1.28</v>
      </c>
      <c r="N589" s="160">
        <v>3.5127000000000002</v>
      </c>
      <c r="O589" s="161">
        <v>0.29899999999999999</v>
      </c>
      <c r="P589" s="161">
        <v>13.571999999999999</v>
      </c>
      <c r="Q589" s="161">
        <v>0.95799999999999996</v>
      </c>
      <c r="R589" s="161">
        <v>25.137899999999998</v>
      </c>
      <c r="S589" s="161">
        <v>1.5660000000000001</v>
      </c>
      <c r="T589" s="161">
        <v>21.425000000000001</v>
      </c>
      <c r="U589" s="161">
        <v>3.7128999999999999</v>
      </c>
      <c r="V589" s="161">
        <v>54.218200000000003</v>
      </c>
    </row>
    <row r="590" spans="1:22" ht="16" x14ac:dyDescent="0.2">
      <c r="A590" s="155">
        <v>5774</v>
      </c>
      <c r="B590" s="156">
        <v>4</v>
      </c>
      <c r="C590" s="157" t="s">
        <v>258</v>
      </c>
      <c r="D590" s="158" t="s">
        <v>422</v>
      </c>
      <c r="E590" s="159" t="s">
        <v>268</v>
      </c>
      <c r="F590" s="160">
        <v>0.75</v>
      </c>
      <c r="G590" s="160">
        <v>21.9</v>
      </c>
      <c r="H590" s="160">
        <v>30</v>
      </c>
      <c r="I590" s="160">
        <v>68.099999999999994</v>
      </c>
      <c r="J590" s="157">
        <v>5.18</v>
      </c>
    </row>
    <row r="591" spans="1:22" ht="16" x14ac:dyDescent="0.2">
      <c r="A591" s="155">
        <v>5775</v>
      </c>
      <c r="B591" s="156">
        <v>4</v>
      </c>
      <c r="C591" s="157" t="s">
        <v>261</v>
      </c>
      <c r="D591" s="158" t="s">
        <v>422</v>
      </c>
      <c r="E591" s="159" t="s">
        <v>268</v>
      </c>
      <c r="F591" s="160">
        <v>0.25</v>
      </c>
      <c r="G591" s="160">
        <v>21.8</v>
      </c>
      <c r="H591" s="160">
        <v>30</v>
      </c>
      <c r="I591" s="160">
        <v>69.7</v>
      </c>
      <c r="J591" s="157">
        <v>5.15</v>
      </c>
      <c r="K591" s="161">
        <v>7.9</v>
      </c>
      <c r="L591" s="161">
        <v>2.5</v>
      </c>
      <c r="M591" s="161">
        <v>1.8</v>
      </c>
      <c r="N591" s="160">
        <v>2.3702000000000001</v>
      </c>
      <c r="O591" s="161">
        <v>0.84199999999999997</v>
      </c>
      <c r="P591" s="161">
        <v>38.777999999999999</v>
      </c>
      <c r="Q591" s="161">
        <v>0.34399999999999997</v>
      </c>
      <c r="R591" s="161">
        <v>29.842500000000001</v>
      </c>
      <c r="S591" s="161">
        <v>1.137</v>
      </c>
      <c r="T591" s="161">
        <v>22.404</v>
      </c>
      <c r="U591" s="161">
        <v>7.4385000000000003</v>
      </c>
      <c r="V591" s="161">
        <v>83.361500000000007</v>
      </c>
    </row>
    <row r="592" spans="1:22" ht="16" x14ac:dyDescent="0.2">
      <c r="A592" s="155">
        <v>5776</v>
      </c>
      <c r="B592" s="156">
        <v>5</v>
      </c>
      <c r="C592" s="157" t="s">
        <v>258</v>
      </c>
      <c r="D592" s="158" t="s">
        <v>422</v>
      </c>
      <c r="E592" s="159" t="s">
        <v>318</v>
      </c>
      <c r="F592" s="160">
        <v>0.5</v>
      </c>
      <c r="G592" s="160">
        <v>21</v>
      </c>
      <c r="H592" s="160">
        <v>15.9</v>
      </c>
      <c r="I592" s="160">
        <v>39.5</v>
      </c>
      <c r="J592" s="157">
        <v>3.15</v>
      </c>
    </row>
    <row r="593" spans="1:22" ht="16" x14ac:dyDescent="0.2">
      <c r="A593" s="155">
        <v>5777</v>
      </c>
      <c r="B593" s="156">
        <v>5</v>
      </c>
      <c r="C593" s="157" t="s">
        <v>261</v>
      </c>
      <c r="D593" s="158" t="s">
        <v>422</v>
      </c>
      <c r="E593" s="159" t="s">
        <v>318</v>
      </c>
      <c r="F593" s="160">
        <v>0.25</v>
      </c>
      <c r="G593" s="160">
        <v>18.399999999999999</v>
      </c>
      <c r="H593" s="160">
        <v>5.4</v>
      </c>
      <c r="I593" s="160">
        <v>89.5</v>
      </c>
      <c r="J593" s="157">
        <v>8.11</v>
      </c>
      <c r="K593" s="161">
        <v>35.46</v>
      </c>
      <c r="L593" s="161">
        <v>6.52</v>
      </c>
      <c r="M593" s="161">
        <v>3.72</v>
      </c>
      <c r="N593" s="160">
        <v>0.89880000000000004</v>
      </c>
      <c r="O593" s="161">
        <v>7.2889999999999997</v>
      </c>
      <c r="P593" s="161">
        <v>91.762</v>
      </c>
      <c r="Q593" s="161">
        <v>0.151</v>
      </c>
      <c r="R593" s="161">
        <v>41.2273</v>
      </c>
      <c r="S593" s="161">
        <v>1.5429999999999999</v>
      </c>
      <c r="T593" s="161">
        <v>19.248999999999999</v>
      </c>
      <c r="U593" s="161">
        <v>21.978300000000001</v>
      </c>
      <c r="V593" s="161">
        <v>159.5592</v>
      </c>
    </row>
    <row r="594" spans="1:22" ht="16" x14ac:dyDescent="0.2">
      <c r="A594" s="155">
        <v>5768</v>
      </c>
      <c r="B594" s="156">
        <v>9</v>
      </c>
      <c r="C594" s="157" t="s">
        <v>258</v>
      </c>
      <c r="D594" s="158" t="s">
        <v>422</v>
      </c>
      <c r="E594" s="159" t="s">
        <v>418</v>
      </c>
      <c r="F594" s="160">
        <v>1.5</v>
      </c>
      <c r="G594" s="160">
        <v>21.5</v>
      </c>
      <c r="H594" s="160">
        <v>29.9</v>
      </c>
      <c r="I594" s="160">
        <v>89.6</v>
      </c>
      <c r="J594" s="157">
        <v>6.63</v>
      </c>
    </row>
    <row r="595" spans="1:22" ht="16" x14ac:dyDescent="0.2">
      <c r="A595" s="155">
        <v>5769</v>
      </c>
      <c r="B595" s="156">
        <v>9</v>
      </c>
      <c r="C595" s="157" t="s">
        <v>261</v>
      </c>
      <c r="D595" s="158" t="s">
        <v>422</v>
      </c>
      <c r="E595" s="159" t="s">
        <v>418</v>
      </c>
      <c r="F595" s="160">
        <v>0.25</v>
      </c>
      <c r="G595" s="160">
        <v>21.5</v>
      </c>
      <c r="H595" s="160">
        <v>29.9</v>
      </c>
      <c r="I595" s="160">
        <v>92.3</v>
      </c>
      <c r="J595" s="157">
        <v>6.79</v>
      </c>
      <c r="K595" s="161">
        <v>3.23</v>
      </c>
      <c r="L595" s="161">
        <v>1.42</v>
      </c>
      <c r="M595" s="161">
        <v>1.28</v>
      </c>
      <c r="N595" s="160">
        <v>1.6596</v>
      </c>
      <c r="O595" s="161">
        <v>0.47599999999999998</v>
      </c>
      <c r="P595" s="161">
        <v>9.2360000000000007</v>
      </c>
      <c r="Q595" s="161">
        <v>0.51100000000000001</v>
      </c>
      <c r="R595" s="161">
        <v>26.293399999999998</v>
      </c>
      <c r="S595" s="161">
        <v>0.83199999999999996</v>
      </c>
      <c r="T595" s="161">
        <v>21.289000000000001</v>
      </c>
      <c r="U595" s="161">
        <v>5.0044000000000004</v>
      </c>
      <c r="V595" s="161">
        <v>60.766599999999997</v>
      </c>
    </row>
    <row r="596" spans="1:22" ht="16" x14ac:dyDescent="0.2">
      <c r="A596" s="155">
        <v>5770</v>
      </c>
      <c r="B596" s="156">
        <v>10</v>
      </c>
      <c r="C596" s="157" t="s">
        <v>258</v>
      </c>
      <c r="D596" s="158" t="s">
        <v>422</v>
      </c>
      <c r="E596" s="159" t="s">
        <v>355</v>
      </c>
      <c r="F596" s="160">
        <v>1.75</v>
      </c>
      <c r="G596" s="160">
        <v>22.3</v>
      </c>
      <c r="H596" s="160">
        <v>30.5</v>
      </c>
      <c r="I596" s="160">
        <v>56.5</v>
      </c>
      <c r="J596" s="157">
        <v>4.1900000000000004</v>
      </c>
    </row>
    <row r="597" spans="1:22" ht="16" x14ac:dyDescent="0.2">
      <c r="A597" s="155">
        <v>5771</v>
      </c>
      <c r="B597" s="156">
        <v>10</v>
      </c>
      <c r="C597" s="157" t="s">
        <v>261</v>
      </c>
      <c r="D597" s="158" t="s">
        <v>422</v>
      </c>
      <c r="E597" s="159" t="s">
        <v>355</v>
      </c>
      <c r="F597" s="160">
        <v>0.25</v>
      </c>
      <c r="G597" s="160">
        <v>21.9</v>
      </c>
      <c r="H597" s="160">
        <v>29.8</v>
      </c>
      <c r="I597" s="160">
        <v>74.400000000000006</v>
      </c>
      <c r="J597" s="157">
        <v>5.6</v>
      </c>
      <c r="K597" s="161">
        <v>6.96</v>
      </c>
      <c r="L597" s="161">
        <v>2.81</v>
      </c>
      <c r="M597" s="161">
        <v>1.34</v>
      </c>
      <c r="N597" s="160">
        <v>1.6798</v>
      </c>
      <c r="O597" s="161">
        <v>0.53600000000000003</v>
      </c>
      <c r="P597" s="161">
        <v>8.1150000000000002</v>
      </c>
      <c r="Q597" s="161">
        <v>0.46500000000000002</v>
      </c>
      <c r="R597" s="161">
        <v>35.910600000000002</v>
      </c>
      <c r="S597" s="161">
        <v>1.3160000000000001</v>
      </c>
      <c r="T597" s="161">
        <v>24.536000000000001</v>
      </c>
      <c r="U597" s="161">
        <v>11.374599999999999</v>
      </c>
      <c r="V597" s="161">
        <v>96.314400000000006</v>
      </c>
    </row>
    <row r="598" spans="1:22" ht="16" x14ac:dyDescent="0.2">
      <c r="A598" s="155">
        <v>5778</v>
      </c>
      <c r="B598" s="156">
        <v>6</v>
      </c>
      <c r="C598" s="157" t="s">
        <v>258</v>
      </c>
      <c r="D598" s="158" t="s">
        <v>423</v>
      </c>
      <c r="E598" s="159" t="s">
        <v>283</v>
      </c>
      <c r="F598" s="160">
        <v>2.2000000000000002</v>
      </c>
      <c r="G598" s="160">
        <v>21.8</v>
      </c>
      <c r="H598" s="160">
        <v>31.7</v>
      </c>
      <c r="I598" s="160">
        <v>83</v>
      </c>
      <c r="J598" s="157">
        <v>6.19</v>
      </c>
    </row>
    <row r="599" spans="1:22" ht="16" x14ac:dyDescent="0.2">
      <c r="A599" s="155">
        <v>5779</v>
      </c>
      <c r="B599" s="156">
        <v>6</v>
      </c>
      <c r="C599" s="157" t="s">
        <v>261</v>
      </c>
      <c r="D599" s="158" t="s">
        <v>423</v>
      </c>
      <c r="E599" s="159" t="s">
        <v>283</v>
      </c>
      <c r="F599" s="160">
        <v>0.25</v>
      </c>
      <c r="G599" s="160">
        <v>21.8</v>
      </c>
      <c r="H599" s="160">
        <v>31.7</v>
      </c>
      <c r="I599" s="160">
        <v>87</v>
      </c>
      <c r="J599" s="157">
        <v>6.42</v>
      </c>
      <c r="K599" s="161">
        <v>3.38</v>
      </c>
      <c r="L599" s="161">
        <v>1.71</v>
      </c>
      <c r="M599" s="161">
        <v>0.93</v>
      </c>
      <c r="N599" s="160">
        <v>1.4829000000000001</v>
      </c>
      <c r="O599" s="161">
        <v>0.64900000000000002</v>
      </c>
      <c r="P599" s="161">
        <v>5.9880000000000004</v>
      </c>
      <c r="Q599" s="161">
        <v>0.72</v>
      </c>
      <c r="R599" s="161">
        <v>29.6875</v>
      </c>
      <c r="S599" s="161">
        <v>0.98199999999999998</v>
      </c>
      <c r="T599" s="161">
        <v>24.507000000000001</v>
      </c>
      <c r="U599" s="161">
        <v>5.1805000000000003</v>
      </c>
      <c r="V599" s="161">
        <v>65.908600000000007</v>
      </c>
    </row>
    <row r="600" spans="1:22" ht="16" x14ac:dyDescent="0.2">
      <c r="A600" s="155">
        <v>5780</v>
      </c>
      <c r="B600" s="156">
        <v>7</v>
      </c>
      <c r="C600" s="157" t="s">
        <v>258</v>
      </c>
      <c r="D600" s="158" t="s">
        <v>423</v>
      </c>
      <c r="E600" s="159" t="s">
        <v>266</v>
      </c>
      <c r="F600" s="160">
        <v>1</v>
      </c>
      <c r="G600" s="160">
        <v>23</v>
      </c>
      <c r="H600" s="160">
        <v>28.8</v>
      </c>
      <c r="I600" s="160">
        <v>69</v>
      </c>
      <c r="J600" s="157">
        <v>5.12</v>
      </c>
    </row>
    <row r="601" spans="1:22" ht="16" x14ac:dyDescent="0.2">
      <c r="A601" s="155">
        <v>5781</v>
      </c>
      <c r="B601" s="156">
        <v>7</v>
      </c>
      <c r="C601" s="157" t="s">
        <v>261</v>
      </c>
      <c r="D601" s="158" t="s">
        <v>423</v>
      </c>
      <c r="E601" s="159" t="s">
        <v>266</v>
      </c>
      <c r="F601" s="160">
        <v>0.25</v>
      </c>
      <c r="G601" s="160">
        <v>22.8</v>
      </c>
      <c r="H601" s="160">
        <v>28.2</v>
      </c>
      <c r="I601" s="160">
        <v>81</v>
      </c>
      <c r="J601" s="157">
        <v>5.95</v>
      </c>
      <c r="K601" s="161">
        <v>19.52</v>
      </c>
      <c r="L601" s="161">
        <v>7.34</v>
      </c>
      <c r="M601" s="161">
        <v>1.86</v>
      </c>
      <c r="N601" s="160">
        <v>4.9755000000000003</v>
      </c>
      <c r="O601" s="161">
        <v>9.3030000000000008</v>
      </c>
      <c r="P601" s="161">
        <v>34.432000000000002</v>
      </c>
      <c r="Q601" s="161">
        <v>0.38500000000000001</v>
      </c>
      <c r="R601" s="161">
        <v>46.4711</v>
      </c>
      <c r="S601" s="161">
        <v>1.726</v>
      </c>
      <c r="T601" s="161">
        <v>30.151</v>
      </c>
      <c r="U601" s="161">
        <v>16.3201</v>
      </c>
      <c r="V601" s="161">
        <v>125.7281</v>
      </c>
    </row>
    <row r="602" spans="1:22" ht="16" x14ac:dyDescent="0.2">
      <c r="A602" s="155">
        <v>5782</v>
      </c>
      <c r="B602" s="156">
        <v>8</v>
      </c>
      <c r="C602" s="157" t="s">
        <v>258</v>
      </c>
      <c r="D602" s="158" t="s">
        <v>423</v>
      </c>
      <c r="E602" s="159" t="s">
        <v>265</v>
      </c>
      <c r="F602" s="160">
        <v>0.7</v>
      </c>
      <c r="G602" s="160">
        <v>21.9</v>
      </c>
      <c r="H602" s="160">
        <v>30.6</v>
      </c>
      <c r="I602" s="160">
        <v>57</v>
      </c>
      <c r="J602" s="157">
        <v>4.09</v>
      </c>
    </row>
    <row r="603" spans="1:22" ht="16" x14ac:dyDescent="0.2">
      <c r="A603" s="155">
        <v>5783</v>
      </c>
      <c r="B603" s="156">
        <v>8</v>
      </c>
      <c r="C603" s="157" t="s">
        <v>261</v>
      </c>
      <c r="D603" s="158" t="s">
        <v>423</v>
      </c>
      <c r="E603" s="159" t="s">
        <v>265</v>
      </c>
      <c r="F603" s="160">
        <v>0.25</v>
      </c>
      <c r="G603" s="160">
        <v>21.9</v>
      </c>
      <c r="H603" s="160">
        <v>30.3</v>
      </c>
      <c r="I603" s="160">
        <v>74</v>
      </c>
      <c r="J603" s="157">
        <v>5.45</v>
      </c>
      <c r="K603" s="161">
        <v>8.68</v>
      </c>
      <c r="L603" s="161">
        <v>2.35</v>
      </c>
      <c r="M603" s="161">
        <v>1.49</v>
      </c>
      <c r="N603" s="160">
        <v>1.1617</v>
      </c>
      <c r="O603" s="161">
        <v>0.85199999999999998</v>
      </c>
      <c r="P603" s="161">
        <v>11.972</v>
      </c>
      <c r="Q603" s="161">
        <v>0.28399999999999997</v>
      </c>
      <c r="R603" s="161">
        <v>26.660499999999999</v>
      </c>
      <c r="S603" s="161">
        <v>1.2589999999999999</v>
      </c>
      <c r="T603" s="161">
        <v>18.315999999999999</v>
      </c>
      <c r="U603" s="161">
        <v>8.3445</v>
      </c>
      <c r="V603" s="161">
        <v>83.756799999999998</v>
      </c>
    </row>
    <row r="604" spans="1:22" ht="16" x14ac:dyDescent="0.2">
      <c r="A604" s="155">
        <v>5784</v>
      </c>
      <c r="B604" s="156">
        <v>1</v>
      </c>
      <c r="C604" s="157" t="s">
        <v>258</v>
      </c>
      <c r="D604" s="158" t="s">
        <v>424</v>
      </c>
      <c r="E604" s="159" t="s">
        <v>318</v>
      </c>
      <c r="F604" s="160">
        <v>1.75</v>
      </c>
      <c r="G604" s="160">
        <v>19.899999999999999</v>
      </c>
      <c r="H604" s="160">
        <v>29.5</v>
      </c>
      <c r="I604" s="160">
        <v>82.1</v>
      </c>
      <c r="J604" s="157">
        <v>6.33</v>
      </c>
    </row>
    <row r="605" spans="1:22" ht="16" x14ac:dyDescent="0.2">
      <c r="A605" s="155">
        <v>5785</v>
      </c>
      <c r="B605" s="156">
        <v>1</v>
      </c>
      <c r="C605" s="157" t="s">
        <v>261</v>
      </c>
      <c r="D605" s="158" t="s">
        <v>424</v>
      </c>
      <c r="E605" s="159" t="s">
        <v>318</v>
      </c>
      <c r="F605" s="160">
        <v>0.25</v>
      </c>
      <c r="G605" s="160">
        <v>19.899999999999999</v>
      </c>
      <c r="H605" s="160">
        <v>28.5</v>
      </c>
      <c r="I605" s="160">
        <v>82.8</v>
      </c>
      <c r="J605" s="157">
        <v>6.33</v>
      </c>
      <c r="K605" s="161">
        <v>2.37</v>
      </c>
      <c r="L605" s="161">
        <v>2.06</v>
      </c>
      <c r="M605" s="161">
        <v>0.72</v>
      </c>
      <c r="N605" s="160">
        <v>2.6313</v>
      </c>
      <c r="O605" s="161">
        <v>5.7549999999999999</v>
      </c>
      <c r="P605" s="161">
        <v>20.97</v>
      </c>
      <c r="Q605" s="161">
        <v>0.46500000000000002</v>
      </c>
      <c r="R605" s="161">
        <v>27.57</v>
      </c>
      <c r="S605" s="161">
        <v>0.72799999999999998</v>
      </c>
      <c r="T605" s="161">
        <v>23.858000000000001</v>
      </c>
      <c r="U605" s="161">
        <v>3.7120000000000002</v>
      </c>
      <c r="V605" s="161">
        <v>46.128599999999999</v>
      </c>
    </row>
    <row r="606" spans="1:22" ht="16" x14ac:dyDescent="0.2">
      <c r="A606" s="155">
        <v>5786</v>
      </c>
      <c r="B606" s="156">
        <v>2</v>
      </c>
      <c r="C606" s="157" t="s">
        <v>258</v>
      </c>
      <c r="D606" s="158" t="s">
        <v>424</v>
      </c>
      <c r="E606" s="159" t="s">
        <v>275</v>
      </c>
      <c r="F606" s="160">
        <v>2.75</v>
      </c>
      <c r="G606" s="160">
        <v>20.5</v>
      </c>
      <c r="H606" s="160">
        <v>29.3</v>
      </c>
      <c r="I606" s="160">
        <v>66.599999999999994</v>
      </c>
      <c r="J606" s="157">
        <v>5</v>
      </c>
    </row>
    <row r="607" spans="1:22" ht="16" x14ac:dyDescent="0.2">
      <c r="A607" s="155">
        <v>5787</v>
      </c>
      <c r="B607" s="156">
        <v>2</v>
      </c>
      <c r="C607" s="157" t="s">
        <v>261</v>
      </c>
      <c r="D607" s="158" t="s">
        <v>424</v>
      </c>
      <c r="E607" s="159" t="s">
        <v>275</v>
      </c>
      <c r="F607" s="160">
        <v>0.25</v>
      </c>
      <c r="G607" s="160">
        <v>19.8</v>
      </c>
      <c r="H607" s="160">
        <v>28.8</v>
      </c>
      <c r="I607" s="160">
        <v>72.7</v>
      </c>
      <c r="J607" s="157">
        <v>5.6</v>
      </c>
      <c r="K607" s="161">
        <v>3.51</v>
      </c>
      <c r="L607" s="161">
        <v>1.58</v>
      </c>
      <c r="M607" s="161">
        <v>1.26</v>
      </c>
      <c r="N607" s="160">
        <v>2.2094</v>
      </c>
      <c r="O607" s="161">
        <v>0.93899999999999995</v>
      </c>
      <c r="P607" s="161">
        <v>6.7729999999999997</v>
      </c>
      <c r="Q607" s="161">
        <v>0.25900000000000001</v>
      </c>
      <c r="R607" s="161">
        <v>27.550599999999999</v>
      </c>
      <c r="S607" s="161">
        <v>1.1080000000000001</v>
      </c>
      <c r="T607" s="161">
        <v>22.106999999999999</v>
      </c>
      <c r="U607" s="161">
        <v>5.4436</v>
      </c>
      <c r="V607" s="161">
        <v>55.0837</v>
      </c>
    </row>
    <row r="608" spans="1:22" ht="16" x14ac:dyDescent="0.2">
      <c r="A608" s="155">
        <v>5788</v>
      </c>
      <c r="B608" s="156">
        <v>9</v>
      </c>
      <c r="C608" s="157" t="s">
        <v>258</v>
      </c>
      <c r="D608" s="158" t="s">
        <v>424</v>
      </c>
      <c r="E608" s="159" t="s">
        <v>266</v>
      </c>
      <c r="F608" s="160">
        <v>2</v>
      </c>
      <c r="G608" s="160">
        <v>19.600000000000001</v>
      </c>
      <c r="H608" s="160">
        <v>30.3</v>
      </c>
      <c r="I608" s="160">
        <v>79.2</v>
      </c>
      <c r="J608" s="157">
        <v>6.27</v>
      </c>
    </row>
    <row r="609" spans="1:22" ht="16" x14ac:dyDescent="0.2">
      <c r="A609" s="155">
        <v>5789</v>
      </c>
      <c r="B609" s="156">
        <v>9</v>
      </c>
      <c r="C609" s="157" t="s">
        <v>261</v>
      </c>
      <c r="D609" s="158" t="s">
        <v>424</v>
      </c>
      <c r="E609" s="159" t="s">
        <v>266</v>
      </c>
      <c r="F609" s="160">
        <v>0.25</v>
      </c>
      <c r="G609" s="160">
        <v>19.399999999999999</v>
      </c>
      <c r="H609" s="160">
        <v>29.9</v>
      </c>
      <c r="I609" s="160">
        <v>91.4</v>
      </c>
      <c r="J609" s="157">
        <v>7.02</v>
      </c>
      <c r="K609" s="161">
        <v>1.61</v>
      </c>
      <c r="L609" s="161">
        <v>1.05</v>
      </c>
      <c r="M609" s="161">
        <v>0.6</v>
      </c>
      <c r="N609" s="160">
        <v>0.9042</v>
      </c>
      <c r="O609" s="161">
        <v>0.22900000000000001</v>
      </c>
      <c r="P609" s="161">
        <v>5.82</v>
      </c>
      <c r="Q609" s="161">
        <v>0.37</v>
      </c>
      <c r="R609" s="161">
        <v>17.120699999999999</v>
      </c>
      <c r="S609" s="161">
        <v>0.74399999999999999</v>
      </c>
      <c r="T609" s="161">
        <v>13.936999999999999</v>
      </c>
      <c r="U609" s="161">
        <v>3.1837</v>
      </c>
      <c r="V609" s="161">
        <v>39.491300000000003</v>
      </c>
    </row>
    <row r="610" spans="1:22" ht="16" x14ac:dyDescent="0.2">
      <c r="A610" s="155">
        <v>5790</v>
      </c>
      <c r="B610" s="156">
        <v>10</v>
      </c>
      <c r="C610" s="157" t="s">
        <v>258</v>
      </c>
      <c r="D610" s="158" t="s">
        <v>424</v>
      </c>
      <c r="E610" s="159" t="s">
        <v>326</v>
      </c>
      <c r="F610" s="160">
        <v>2</v>
      </c>
      <c r="G610" s="160">
        <v>20.3</v>
      </c>
      <c r="H610" s="160">
        <v>30</v>
      </c>
      <c r="I610" s="160">
        <v>30.5</v>
      </c>
      <c r="J610" s="157">
        <v>2.2999999999999998</v>
      </c>
    </row>
    <row r="611" spans="1:22" ht="16" x14ac:dyDescent="0.2">
      <c r="A611" s="155">
        <v>5791</v>
      </c>
      <c r="B611" s="156">
        <v>10</v>
      </c>
      <c r="C611" s="157" t="s">
        <v>261</v>
      </c>
      <c r="D611" s="158" t="s">
        <v>424</v>
      </c>
      <c r="E611" s="159" t="s">
        <v>326</v>
      </c>
      <c r="F611" s="160">
        <v>0.25</v>
      </c>
      <c r="G611" s="160">
        <v>20</v>
      </c>
      <c r="H611" s="160">
        <v>28.5</v>
      </c>
      <c r="I611" s="160">
        <v>82.5</v>
      </c>
      <c r="J611" s="157">
        <v>6.38</v>
      </c>
      <c r="K611" s="161">
        <v>3.7</v>
      </c>
      <c r="L611" s="161">
        <v>2.21</v>
      </c>
      <c r="M611" s="161">
        <v>0.49</v>
      </c>
      <c r="N611" s="160">
        <v>0.71099999999999997</v>
      </c>
      <c r="O611" s="161">
        <v>0.46500000000000002</v>
      </c>
      <c r="P611" s="161">
        <v>8.2349999999999994</v>
      </c>
      <c r="Q611" s="161">
        <v>0.23899999999999999</v>
      </c>
      <c r="R611" s="161">
        <v>19.697900000000001</v>
      </c>
      <c r="S611" s="161">
        <v>0.96299999999999997</v>
      </c>
      <c r="T611" s="161">
        <v>17.202999999999999</v>
      </c>
      <c r="U611" s="161">
        <v>2.4948999999999999</v>
      </c>
      <c r="V611" s="161">
        <v>37.065800000000003</v>
      </c>
    </row>
    <row r="612" spans="1:22" ht="16" x14ac:dyDescent="0.2">
      <c r="A612" s="155">
        <v>5792</v>
      </c>
      <c r="B612" s="156">
        <v>3</v>
      </c>
      <c r="C612" s="157" t="s">
        <v>258</v>
      </c>
      <c r="D612" s="158" t="s">
        <v>425</v>
      </c>
      <c r="E612" s="159" t="s">
        <v>334</v>
      </c>
      <c r="F612" s="160">
        <v>1</v>
      </c>
      <c r="G612" s="160">
        <v>18.7</v>
      </c>
      <c r="H612" s="160">
        <v>29.1</v>
      </c>
      <c r="I612" s="160">
        <v>53.5</v>
      </c>
      <c r="J612" s="157">
        <v>4.1900000000000004</v>
      </c>
    </row>
    <row r="613" spans="1:22" ht="16" x14ac:dyDescent="0.2">
      <c r="A613" s="155">
        <v>5793</v>
      </c>
      <c r="B613" s="156">
        <v>3</v>
      </c>
      <c r="C613" s="157" t="s">
        <v>261</v>
      </c>
      <c r="D613" s="158" t="s">
        <v>425</v>
      </c>
      <c r="E613" s="159" t="s">
        <v>334</v>
      </c>
      <c r="F613" s="160">
        <v>0.25</v>
      </c>
      <c r="G613" s="160">
        <v>18.100000000000001</v>
      </c>
      <c r="H613" s="160">
        <v>28.8</v>
      </c>
      <c r="I613" s="160">
        <v>61.2</v>
      </c>
      <c r="J613" s="157">
        <v>4.84</v>
      </c>
      <c r="K613" s="161">
        <v>2.97</v>
      </c>
      <c r="L613" s="161">
        <v>1.19</v>
      </c>
      <c r="M613" s="161">
        <v>0.67</v>
      </c>
      <c r="N613" s="160">
        <v>2.9384000000000001</v>
      </c>
      <c r="O613" s="161">
        <v>0.34200000000000003</v>
      </c>
      <c r="P613" s="161">
        <v>7.1219999999999999</v>
      </c>
      <c r="Q613" s="161">
        <v>0.59899999999999998</v>
      </c>
      <c r="R613" s="161">
        <v>22.8674</v>
      </c>
      <c r="S613" s="161">
        <v>1.2410000000000001</v>
      </c>
      <c r="T613" s="161">
        <v>20.018999999999998</v>
      </c>
      <c r="U613" s="161">
        <v>2.8483999999999998</v>
      </c>
      <c r="V613" s="161">
        <v>42.299599999999998</v>
      </c>
    </row>
    <row r="614" spans="1:22" ht="16" x14ac:dyDescent="0.2">
      <c r="A614" s="155">
        <v>5794</v>
      </c>
      <c r="B614" s="156">
        <v>4</v>
      </c>
      <c r="C614" s="157" t="s">
        <v>258</v>
      </c>
      <c r="D614" s="158" t="s">
        <v>425</v>
      </c>
      <c r="E614" s="159" t="s">
        <v>288</v>
      </c>
      <c r="F614" s="160">
        <v>0.75</v>
      </c>
      <c r="G614" s="160">
        <v>19.3</v>
      </c>
      <c r="H614" s="160">
        <v>28.5</v>
      </c>
      <c r="I614" s="160">
        <v>71</v>
      </c>
      <c r="J614" s="157">
        <v>5.6</v>
      </c>
    </row>
    <row r="615" spans="1:22" ht="16" x14ac:dyDescent="0.2">
      <c r="A615" s="155">
        <v>5795</v>
      </c>
      <c r="B615" s="156">
        <v>4</v>
      </c>
      <c r="C615" s="157" t="s">
        <v>261</v>
      </c>
      <c r="D615" s="158" t="s">
        <v>425</v>
      </c>
      <c r="E615" s="159" t="s">
        <v>288</v>
      </c>
      <c r="F615" s="160">
        <v>0.25</v>
      </c>
      <c r="G615" s="160">
        <v>19.2</v>
      </c>
      <c r="H615" s="160">
        <v>28.2</v>
      </c>
      <c r="I615" s="160">
        <v>73.400000000000006</v>
      </c>
      <c r="J615" s="157">
        <v>5.73</v>
      </c>
      <c r="K615" s="161">
        <v>2.94</v>
      </c>
      <c r="L615" s="161">
        <v>1.31</v>
      </c>
      <c r="M615" s="161">
        <v>1.35</v>
      </c>
      <c r="N615" s="160">
        <v>3.1084999999999998</v>
      </c>
      <c r="O615" s="161">
        <v>1.9970000000000001</v>
      </c>
      <c r="P615" s="161">
        <v>36.015000000000001</v>
      </c>
      <c r="Q615" s="161">
        <v>0.43</v>
      </c>
      <c r="R615" s="161">
        <v>27.843</v>
      </c>
      <c r="S615" s="161">
        <v>1.054</v>
      </c>
      <c r="T615" s="161">
        <v>24.664000000000001</v>
      </c>
      <c r="U615" s="161">
        <v>3.1789999999999998</v>
      </c>
      <c r="V615" s="161">
        <v>43.0505</v>
      </c>
    </row>
    <row r="616" spans="1:22" ht="16" x14ac:dyDescent="0.2">
      <c r="A616" s="155">
        <v>5796</v>
      </c>
      <c r="B616" s="156">
        <v>5</v>
      </c>
      <c r="C616" s="157" t="s">
        <v>258</v>
      </c>
      <c r="D616" s="158" t="s">
        <v>425</v>
      </c>
      <c r="E616" s="159" t="s">
        <v>272</v>
      </c>
      <c r="F616" s="160">
        <v>0.5</v>
      </c>
      <c r="G616" s="160">
        <v>18.100000000000001</v>
      </c>
      <c r="H616" s="160">
        <v>15</v>
      </c>
      <c r="I616" s="160">
        <v>39.9</v>
      </c>
      <c r="J616" s="157">
        <v>3.4</v>
      </c>
    </row>
    <row r="617" spans="1:22" ht="16" x14ac:dyDescent="0.2">
      <c r="A617" s="155">
        <v>5797</v>
      </c>
      <c r="B617" s="156">
        <v>5</v>
      </c>
      <c r="C617" s="157" t="s">
        <v>261</v>
      </c>
      <c r="D617" s="158" t="s">
        <v>425</v>
      </c>
      <c r="E617" s="159" t="s">
        <v>272</v>
      </c>
      <c r="F617" s="160">
        <v>0.25</v>
      </c>
      <c r="G617" s="160">
        <v>15.3</v>
      </c>
      <c r="H617" s="160">
        <v>0.7</v>
      </c>
      <c r="I617" s="160">
        <v>63.8</v>
      </c>
      <c r="J617" s="157">
        <v>6.41</v>
      </c>
      <c r="K617" s="161">
        <v>15.04</v>
      </c>
      <c r="L617" s="161">
        <v>1.58</v>
      </c>
      <c r="M617" s="161">
        <v>2.35</v>
      </c>
      <c r="N617" s="160">
        <v>0.61709999999999998</v>
      </c>
      <c r="O617" s="161">
        <v>10.467000000000001</v>
      </c>
      <c r="P617" s="161">
        <v>50.235999999999997</v>
      </c>
      <c r="Q617" s="161">
        <v>0.217</v>
      </c>
      <c r="R617" s="161">
        <v>39.0593</v>
      </c>
      <c r="S617" s="161">
        <v>1.468</v>
      </c>
      <c r="T617" s="161">
        <v>26.25</v>
      </c>
      <c r="U617" s="161">
        <v>12.8093</v>
      </c>
      <c r="V617" s="161">
        <v>145.108</v>
      </c>
    </row>
    <row r="618" spans="1:22" ht="16" x14ac:dyDescent="0.2">
      <c r="A618" s="155">
        <v>5798</v>
      </c>
      <c r="B618" s="156">
        <v>6</v>
      </c>
      <c r="C618" s="157" t="s">
        <v>258</v>
      </c>
      <c r="D618" s="158" t="s">
        <v>425</v>
      </c>
      <c r="E618" s="159" t="s">
        <v>387</v>
      </c>
      <c r="F618" s="160">
        <v>5</v>
      </c>
      <c r="G618" s="160">
        <v>18.600000000000001</v>
      </c>
      <c r="H618" s="160">
        <v>29.7</v>
      </c>
      <c r="I618" s="160">
        <v>80.3</v>
      </c>
      <c r="J618" s="157">
        <v>6.27</v>
      </c>
    </row>
    <row r="619" spans="1:22" ht="16" x14ac:dyDescent="0.2">
      <c r="A619" s="155">
        <v>5799</v>
      </c>
      <c r="B619" s="156">
        <v>6</v>
      </c>
      <c r="C619" s="157" t="s">
        <v>261</v>
      </c>
      <c r="D619" s="158" t="s">
        <v>425</v>
      </c>
      <c r="E619" s="159" t="s">
        <v>387</v>
      </c>
      <c r="F619" s="160">
        <v>0.25</v>
      </c>
      <c r="G619" s="160">
        <v>18.5</v>
      </c>
      <c r="H619" s="160">
        <v>29.5</v>
      </c>
      <c r="I619" s="160">
        <v>81.3</v>
      </c>
      <c r="J619" s="157">
        <v>6.36</v>
      </c>
      <c r="K619" s="161">
        <v>2.4300000000000002</v>
      </c>
      <c r="L619" s="161">
        <v>1.84</v>
      </c>
      <c r="M619" s="161">
        <v>0.83</v>
      </c>
      <c r="N619" s="160">
        <v>2.7667999999999999</v>
      </c>
      <c r="O619" s="161">
        <v>0.98</v>
      </c>
      <c r="P619" s="161">
        <v>5.6669999999999998</v>
      </c>
      <c r="Q619" s="161">
        <v>0.59699999999999998</v>
      </c>
      <c r="R619" s="161">
        <v>22.049700000000001</v>
      </c>
      <c r="S619" s="161">
        <v>1.0229999999999999</v>
      </c>
      <c r="T619" s="161">
        <v>18.669</v>
      </c>
      <c r="U619" s="161">
        <v>3.3807</v>
      </c>
      <c r="V619" s="161">
        <v>44.121200000000002</v>
      </c>
    </row>
    <row r="620" spans="1:22" ht="16" x14ac:dyDescent="0.2">
      <c r="A620" s="155">
        <v>5800</v>
      </c>
      <c r="B620" s="156">
        <v>7</v>
      </c>
      <c r="C620" s="157" t="s">
        <v>258</v>
      </c>
      <c r="D620" s="158" t="s">
        <v>425</v>
      </c>
      <c r="E620" s="159" t="s">
        <v>272</v>
      </c>
      <c r="F620" s="160">
        <v>1</v>
      </c>
      <c r="G620" s="160">
        <v>19</v>
      </c>
      <c r="H620" s="160">
        <v>27.9</v>
      </c>
      <c r="I620" s="160">
        <v>52.7</v>
      </c>
      <c r="J620" s="157">
        <v>4.07</v>
      </c>
    </row>
    <row r="621" spans="1:22" ht="16" x14ac:dyDescent="0.2">
      <c r="A621" s="155">
        <v>5801</v>
      </c>
      <c r="B621" s="156">
        <v>7</v>
      </c>
      <c r="C621" s="157" t="s">
        <v>261</v>
      </c>
      <c r="D621" s="158" t="s">
        <v>425</v>
      </c>
      <c r="E621" s="159" t="s">
        <v>272</v>
      </c>
      <c r="F621" s="160">
        <v>0.25</v>
      </c>
      <c r="G621" s="160">
        <v>19.399999999999999</v>
      </c>
      <c r="H621" s="160">
        <v>27.8</v>
      </c>
      <c r="I621" s="160">
        <v>46.8</v>
      </c>
      <c r="J621" s="157">
        <v>3.69</v>
      </c>
      <c r="K621" s="161">
        <v>22.17</v>
      </c>
      <c r="L621" s="161">
        <v>6.46</v>
      </c>
      <c r="M621" s="161">
        <v>0.97</v>
      </c>
      <c r="N621" s="160">
        <v>6.7168000000000001</v>
      </c>
      <c r="O621" s="161">
        <v>5.109</v>
      </c>
      <c r="P621" s="161">
        <v>26.463000000000001</v>
      </c>
      <c r="Q621" s="161">
        <v>0.57799999999999996</v>
      </c>
      <c r="R621" s="161">
        <v>38.128599999999999</v>
      </c>
      <c r="S621" s="161">
        <v>1.78</v>
      </c>
      <c r="T621" s="161">
        <v>28.971</v>
      </c>
      <c r="U621" s="161">
        <v>9.1576000000000004</v>
      </c>
      <c r="V621" s="161">
        <v>81.8429</v>
      </c>
    </row>
    <row r="622" spans="1:22" ht="16" x14ac:dyDescent="0.2">
      <c r="A622" s="155">
        <v>5802</v>
      </c>
      <c r="B622" s="156">
        <v>8</v>
      </c>
      <c r="C622" s="157" t="s">
        <v>258</v>
      </c>
      <c r="D622" s="158" t="s">
        <v>425</v>
      </c>
      <c r="E622" s="159" t="s">
        <v>283</v>
      </c>
      <c r="F622" s="160">
        <v>1</v>
      </c>
      <c r="G622" s="160">
        <v>19.100000000000001</v>
      </c>
      <c r="H622" s="160">
        <v>29</v>
      </c>
      <c r="I622" s="160">
        <v>40.700000000000003</v>
      </c>
      <c r="J622" s="157">
        <v>3.53</v>
      </c>
    </row>
    <row r="623" spans="1:22" ht="16" x14ac:dyDescent="0.2">
      <c r="A623" s="155">
        <v>5803</v>
      </c>
      <c r="B623" s="156">
        <v>8</v>
      </c>
      <c r="C623" s="157" t="s">
        <v>261</v>
      </c>
      <c r="D623" s="158" t="s">
        <v>425</v>
      </c>
      <c r="E623" s="159" t="s">
        <v>283</v>
      </c>
      <c r="F623" s="160">
        <v>0.25</v>
      </c>
      <c r="G623" s="160">
        <v>17.7</v>
      </c>
      <c r="H623" s="160">
        <v>28</v>
      </c>
      <c r="I623" s="160">
        <v>63.6</v>
      </c>
      <c r="J623" s="157">
        <v>5.15</v>
      </c>
      <c r="K623" s="161">
        <v>4.2699999999999996</v>
      </c>
      <c r="L623" s="161">
        <v>2.64</v>
      </c>
      <c r="M623" s="161">
        <v>0.54</v>
      </c>
      <c r="N623" s="160">
        <v>3.2995999999999999</v>
      </c>
      <c r="O623" s="161">
        <v>2.3889999999999998</v>
      </c>
      <c r="P623" s="161">
        <v>10.423999999999999</v>
      </c>
      <c r="Q623" s="161">
        <v>0.54800000000000004</v>
      </c>
      <c r="R623" s="161">
        <v>27.217500000000001</v>
      </c>
      <c r="S623" s="161">
        <v>1.06</v>
      </c>
      <c r="T623" s="161">
        <v>22.928000000000001</v>
      </c>
      <c r="U623" s="161">
        <v>4.2895000000000003</v>
      </c>
      <c r="V623" s="161">
        <v>46.829300000000003</v>
      </c>
    </row>
    <row r="624" spans="1:22" ht="16" x14ac:dyDescent="0.2">
      <c r="A624" s="155">
        <v>5804</v>
      </c>
      <c r="B624" s="156">
        <v>1</v>
      </c>
      <c r="C624" s="157" t="s">
        <v>258</v>
      </c>
      <c r="D624" s="158" t="s">
        <v>426</v>
      </c>
      <c r="E624" s="159" t="s">
        <v>262</v>
      </c>
      <c r="F624" s="160">
        <v>3.75</v>
      </c>
      <c r="G624" s="160">
        <v>18.399999999999999</v>
      </c>
      <c r="H624" s="160">
        <v>29.9</v>
      </c>
      <c r="I624" s="160">
        <v>68.8</v>
      </c>
      <c r="J624" s="157">
        <v>5.24</v>
      </c>
    </row>
    <row r="625" spans="1:22" ht="16" x14ac:dyDescent="0.2">
      <c r="A625" s="155">
        <v>5805</v>
      </c>
      <c r="B625" s="156">
        <v>1</v>
      </c>
      <c r="C625" s="157" t="s">
        <v>261</v>
      </c>
      <c r="D625" s="158" t="s">
        <v>426</v>
      </c>
      <c r="E625" s="159" t="s">
        <v>262</v>
      </c>
      <c r="F625" s="160">
        <v>0.25</v>
      </c>
      <c r="G625" s="160">
        <v>18.3</v>
      </c>
      <c r="H625" s="160">
        <v>27.4</v>
      </c>
      <c r="I625" s="160">
        <v>64.3</v>
      </c>
      <c r="J625" s="157">
        <v>5.19</v>
      </c>
      <c r="K625" s="161">
        <v>3.03</v>
      </c>
      <c r="L625" s="161">
        <v>1.85</v>
      </c>
      <c r="M625" s="161">
        <v>1.02</v>
      </c>
      <c r="N625" s="160">
        <v>3.4944999999999999</v>
      </c>
      <c r="O625" s="161">
        <v>4.1260000000000003</v>
      </c>
      <c r="P625" s="161">
        <v>19.427</v>
      </c>
      <c r="Q625" s="161">
        <v>0.58899999999999997</v>
      </c>
      <c r="R625" s="161">
        <v>30.653600000000001</v>
      </c>
      <c r="S625" s="161">
        <v>0.64500000000000002</v>
      </c>
      <c r="T625" s="161">
        <v>27.088999999999999</v>
      </c>
      <c r="U625" s="161">
        <v>3.5646</v>
      </c>
      <c r="V625" s="161">
        <v>60.642600000000002</v>
      </c>
    </row>
    <row r="626" spans="1:22" ht="16" x14ac:dyDescent="0.2">
      <c r="A626" s="155">
        <v>5806</v>
      </c>
      <c r="B626" s="156">
        <v>2</v>
      </c>
      <c r="C626" s="157" t="s">
        <v>258</v>
      </c>
      <c r="D626" s="158" t="s">
        <v>426</v>
      </c>
      <c r="E626" s="159" t="s">
        <v>315</v>
      </c>
      <c r="F626" s="160">
        <v>3</v>
      </c>
      <c r="G626" s="160">
        <v>19.5</v>
      </c>
      <c r="H626" s="160">
        <v>29.5</v>
      </c>
      <c r="I626" s="160">
        <v>42.5</v>
      </c>
      <c r="J626" s="157">
        <v>3.09</v>
      </c>
    </row>
    <row r="627" spans="1:22" ht="16" x14ac:dyDescent="0.2">
      <c r="A627" s="155">
        <v>5807</v>
      </c>
      <c r="B627" s="156">
        <v>2</v>
      </c>
      <c r="C627" s="157" t="s">
        <v>261</v>
      </c>
      <c r="D627" s="158" t="s">
        <v>426</v>
      </c>
      <c r="E627" s="159" t="s">
        <v>315</v>
      </c>
      <c r="F627" s="160">
        <v>0.25</v>
      </c>
      <c r="G627" s="160">
        <v>18.600000000000001</v>
      </c>
      <c r="H627" s="160">
        <v>29.1</v>
      </c>
      <c r="I627" s="160">
        <v>65.099999999999994</v>
      </c>
      <c r="J627" s="157">
        <v>5.1100000000000003</v>
      </c>
      <c r="K627" s="161">
        <v>7.16</v>
      </c>
      <c r="L627" s="161">
        <v>1.97</v>
      </c>
      <c r="M627" s="161">
        <v>0.88</v>
      </c>
      <c r="N627" s="160">
        <v>3.7349999999999999</v>
      </c>
      <c r="O627" s="161">
        <v>0.83399999999999996</v>
      </c>
      <c r="P627" s="161">
        <v>10.952</v>
      </c>
      <c r="Q627" s="161">
        <v>0.74299999999999999</v>
      </c>
      <c r="R627" s="161">
        <v>24.124199999999998</v>
      </c>
      <c r="S627" s="161">
        <v>1.323</v>
      </c>
      <c r="T627" s="161">
        <v>19.102</v>
      </c>
      <c r="U627" s="161">
        <v>5.0221999999999998</v>
      </c>
      <c r="V627" s="161">
        <v>67.852699999999999</v>
      </c>
    </row>
    <row r="628" spans="1:22" ht="16" x14ac:dyDescent="0.2">
      <c r="A628" s="155">
        <v>5812</v>
      </c>
      <c r="B628" s="156">
        <v>3</v>
      </c>
      <c r="C628" s="157" t="s">
        <v>258</v>
      </c>
      <c r="D628" s="158" t="s">
        <v>426</v>
      </c>
      <c r="E628" s="159" t="s">
        <v>427</v>
      </c>
      <c r="F628" s="160">
        <v>1</v>
      </c>
      <c r="G628" s="160">
        <v>17.7</v>
      </c>
      <c r="H628" s="160">
        <v>27.7</v>
      </c>
      <c r="I628" s="160">
        <v>64.099999999999994</v>
      </c>
      <c r="J628" s="157">
        <v>5.0999999999999996</v>
      </c>
    </row>
    <row r="629" spans="1:22" ht="16" x14ac:dyDescent="0.2">
      <c r="A629" s="155">
        <v>5813</v>
      </c>
      <c r="B629" s="156">
        <v>3</v>
      </c>
      <c r="C629" s="157" t="s">
        <v>261</v>
      </c>
      <c r="D629" s="158" t="s">
        <v>426</v>
      </c>
      <c r="E629" s="159" t="s">
        <v>427</v>
      </c>
      <c r="F629" s="160">
        <v>0.25</v>
      </c>
      <c r="G629" s="160">
        <v>17.7</v>
      </c>
      <c r="H629" s="160">
        <v>27.8</v>
      </c>
      <c r="I629" s="160">
        <v>60.9</v>
      </c>
      <c r="J629" s="157">
        <v>4.92</v>
      </c>
      <c r="K629" s="161">
        <v>2.62</v>
      </c>
      <c r="L629" s="161">
        <v>1.53</v>
      </c>
      <c r="M629" s="161">
        <v>0.69</v>
      </c>
      <c r="N629" s="160">
        <v>1.2341</v>
      </c>
      <c r="O629" s="161">
        <v>0.17399999999999999</v>
      </c>
      <c r="P629" s="161">
        <v>6.601</v>
      </c>
      <c r="Q629" s="161">
        <v>0.70899999999999996</v>
      </c>
      <c r="R629" s="161">
        <v>25.631</v>
      </c>
      <c r="S629" s="161">
        <v>1.3580000000000001</v>
      </c>
      <c r="T629" s="161">
        <v>21.911000000000001</v>
      </c>
      <c r="U629" s="161">
        <v>3.72</v>
      </c>
      <c r="V629" s="161">
        <v>48.990200000000002</v>
      </c>
    </row>
    <row r="630" spans="1:22" ht="16" x14ac:dyDescent="0.2">
      <c r="A630" s="155">
        <v>5814</v>
      </c>
      <c r="B630" s="156">
        <v>4</v>
      </c>
      <c r="C630" s="157" t="s">
        <v>258</v>
      </c>
      <c r="D630" s="158" t="s">
        <v>426</v>
      </c>
      <c r="E630" s="159" t="s">
        <v>278</v>
      </c>
      <c r="F630" s="160">
        <v>1</v>
      </c>
      <c r="G630" s="160">
        <v>18.600000000000001</v>
      </c>
      <c r="H630" s="160">
        <v>27.4</v>
      </c>
      <c r="I630" s="160">
        <v>62.7</v>
      </c>
      <c r="J630" s="157">
        <v>4.95</v>
      </c>
    </row>
    <row r="631" spans="1:22" ht="16" x14ac:dyDescent="0.2">
      <c r="A631" s="155">
        <v>5815</v>
      </c>
      <c r="B631" s="156">
        <v>4</v>
      </c>
      <c r="C631" s="157" t="s">
        <v>261</v>
      </c>
      <c r="D631" s="158" t="s">
        <v>426</v>
      </c>
      <c r="E631" s="159" t="s">
        <v>278</v>
      </c>
      <c r="F631" s="160">
        <v>0.25</v>
      </c>
      <c r="G631" s="160">
        <v>15.2</v>
      </c>
      <c r="H631" s="160">
        <v>24.4</v>
      </c>
      <c r="I631" s="160">
        <v>61.3</v>
      </c>
      <c r="J631" s="157">
        <v>5.36</v>
      </c>
      <c r="K631" s="161">
        <v>2.46</v>
      </c>
      <c r="L631" s="161">
        <v>1.1599999999999999</v>
      </c>
      <c r="M631" s="161">
        <v>1.21</v>
      </c>
      <c r="N631" s="160">
        <v>2.9148999999999998</v>
      </c>
      <c r="O631" s="161">
        <v>0.66500000000000004</v>
      </c>
      <c r="P631" s="161">
        <v>17.356999999999999</v>
      </c>
      <c r="Q631" s="161">
        <v>0.44800000000000001</v>
      </c>
      <c r="R631" s="161">
        <v>28.963999999999999</v>
      </c>
      <c r="S631" s="161">
        <v>1.0529999999999999</v>
      </c>
      <c r="T631" s="161">
        <v>24.899000000000001</v>
      </c>
      <c r="U631" s="161">
        <v>4.0650000000000004</v>
      </c>
      <c r="V631" s="161">
        <v>58.220199999999998</v>
      </c>
    </row>
    <row r="632" spans="1:22" ht="16" x14ac:dyDescent="0.2">
      <c r="A632" s="155">
        <v>5816</v>
      </c>
      <c r="B632" s="156">
        <v>5</v>
      </c>
      <c r="C632" s="157" t="s">
        <v>258</v>
      </c>
      <c r="D632" s="158" t="s">
        <v>426</v>
      </c>
      <c r="E632" s="159" t="s">
        <v>262</v>
      </c>
      <c r="F632" s="160">
        <v>0.75</v>
      </c>
      <c r="G632" s="160">
        <v>18.3</v>
      </c>
      <c r="H632" s="160">
        <v>15</v>
      </c>
      <c r="I632" s="160">
        <v>37.9</v>
      </c>
      <c r="J632" s="157">
        <v>3.25</v>
      </c>
    </row>
    <row r="633" spans="1:22" ht="16" x14ac:dyDescent="0.2">
      <c r="A633" s="155">
        <v>5817</v>
      </c>
      <c r="B633" s="156">
        <v>5</v>
      </c>
      <c r="C633" s="157" t="s">
        <v>261</v>
      </c>
      <c r="D633" s="158" t="s">
        <v>426</v>
      </c>
      <c r="E633" s="159" t="s">
        <v>262</v>
      </c>
      <c r="F633" s="160">
        <v>0.25</v>
      </c>
      <c r="G633" s="160">
        <v>13.9</v>
      </c>
      <c r="H633" s="160">
        <v>2.4</v>
      </c>
      <c r="I633" s="160">
        <v>62.1</v>
      </c>
      <c r="J633" s="157">
        <v>6.22</v>
      </c>
      <c r="K633" s="161">
        <v>1.59</v>
      </c>
      <c r="L633" s="161">
        <v>1.72</v>
      </c>
      <c r="M633" s="161">
        <v>2.77</v>
      </c>
      <c r="N633" s="160">
        <v>5.7770999999999999</v>
      </c>
      <c r="O633" s="161">
        <v>13.826000000000001</v>
      </c>
      <c r="P633" s="161">
        <v>54.703000000000003</v>
      </c>
      <c r="Q633" s="161">
        <v>0.36599999999999999</v>
      </c>
      <c r="R633" s="161">
        <v>48.814799999999998</v>
      </c>
      <c r="S633" s="161">
        <v>0.92800000000000005</v>
      </c>
      <c r="T633" s="161">
        <v>38.844999999999999</v>
      </c>
      <c r="U633" s="161">
        <v>9.9697999999999993</v>
      </c>
      <c r="V633" s="161">
        <v>185.86410000000001</v>
      </c>
    </row>
    <row r="634" spans="1:22" ht="16" x14ac:dyDescent="0.2">
      <c r="A634" s="155">
        <v>5818</v>
      </c>
      <c r="B634" s="156">
        <v>6</v>
      </c>
      <c r="C634" s="157" t="s">
        <v>258</v>
      </c>
      <c r="D634" s="158" t="s">
        <v>426</v>
      </c>
      <c r="E634" s="159" t="s">
        <v>274</v>
      </c>
      <c r="F634" s="160">
        <v>2.2000000000000002</v>
      </c>
      <c r="G634" s="160">
        <v>18.3</v>
      </c>
      <c r="H634" s="160">
        <v>30.9</v>
      </c>
      <c r="I634" s="160">
        <v>82</v>
      </c>
      <c r="J634" s="157">
        <v>6.46</v>
      </c>
    </row>
    <row r="635" spans="1:22" ht="16" x14ac:dyDescent="0.2">
      <c r="A635" s="155">
        <v>5819</v>
      </c>
      <c r="B635" s="156">
        <v>6</v>
      </c>
      <c r="C635" s="157" t="s">
        <v>261</v>
      </c>
      <c r="D635" s="158" t="s">
        <v>426</v>
      </c>
      <c r="E635" s="159" t="s">
        <v>274</v>
      </c>
      <c r="F635" s="160">
        <v>0.25</v>
      </c>
      <c r="G635" s="160">
        <v>18.3</v>
      </c>
      <c r="H635" s="160">
        <v>30.7</v>
      </c>
      <c r="I635" s="160">
        <v>83</v>
      </c>
      <c r="J635" s="157">
        <v>6.48</v>
      </c>
      <c r="K635" s="161">
        <v>1.77</v>
      </c>
      <c r="L635" s="161">
        <v>1.1299999999999999</v>
      </c>
      <c r="M635" s="161">
        <v>0.49</v>
      </c>
      <c r="N635" s="160">
        <v>1.1283000000000001</v>
      </c>
      <c r="O635" s="161">
        <v>0.51300000000000001</v>
      </c>
      <c r="P635" s="161">
        <v>3.3330000000000002</v>
      </c>
      <c r="Q635" s="161">
        <v>0.58799999999999997</v>
      </c>
      <c r="R635" s="161">
        <v>18.634699999999999</v>
      </c>
      <c r="S635" s="161">
        <v>0.91500000000000004</v>
      </c>
      <c r="T635" s="161">
        <v>16.09</v>
      </c>
      <c r="U635" s="161">
        <v>2.5447000000000002</v>
      </c>
      <c r="V635" s="161">
        <v>39.256700000000002</v>
      </c>
    </row>
    <row r="636" spans="1:22" ht="16" x14ac:dyDescent="0.2">
      <c r="A636" s="155">
        <v>5820</v>
      </c>
      <c r="B636" s="156">
        <v>7</v>
      </c>
      <c r="C636" s="157" t="s">
        <v>258</v>
      </c>
      <c r="D636" s="158" t="s">
        <v>426</v>
      </c>
      <c r="E636" s="159" t="s">
        <v>334</v>
      </c>
      <c r="F636" s="160">
        <v>1</v>
      </c>
      <c r="G636" s="160">
        <v>19.899999999999999</v>
      </c>
      <c r="H636" s="160">
        <v>28.3</v>
      </c>
      <c r="I636" s="160">
        <v>38</v>
      </c>
      <c r="J636" s="157">
        <v>2.95</v>
      </c>
    </row>
    <row r="637" spans="1:22" ht="16" x14ac:dyDescent="0.2">
      <c r="A637" s="155">
        <v>5821</v>
      </c>
      <c r="B637" s="156">
        <v>7</v>
      </c>
      <c r="C637" s="157" t="s">
        <v>261</v>
      </c>
      <c r="D637" s="158" t="s">
        <v>426</v>
      </c>
      <c r="E637" s="159" t="s">
        <v>334</v>
      </c>
      <c r="F637" s="160">
        <v>0.25</v>
      </c>
      <c r="G637" s="160">
        <v>19.399999999999999</v>
      </c>
      <c r="H637" s="160">
        <v>26.2</v>
      </c>
      <c r="I637" s="160">
        <v>42</v>
      </c>
      <c r="J637" s="157">
        <v>3.28</v>
      </c>
      <c r="K637" s="161">
        <v>75.64</v>
      </c>
      <c r="L637" s="161">
        <v>6.29</v>
      </c>
      <c r="M637" s="161">
        <v>2.25</v>
      </c>
      <c r="N637" s="160">
        <v>4.3925000000000001</v>
      </c>
      <c r="O637" s="161">
        <v>12.202</v>
      </c>
      <c r="P637" s="161">
        <v>46.978999999999999</v>
      </c>
      <c r="Q637" s="161">
        <v>0.85199999999999998</v>
      </c>
      <c r="R637" s="161">
        <v>76.555999999999997</v>
      </c>
      <c r="S637" s="161">
        <v>4.8730000000000002</v>
      </c>
      <c r="T637" s="161">
        <v>34.564</v>
      </c>
      <c r="U637" s="161">
        <v>41.991999999999997</v>
      </c>
      <c r="V637" s="161">
        <v>256.26130000000001</v>
      </c>
    </row>
    <row r="638" spans="1:22" ht="16" x14ac:dyDescent="0.2">
      <c r="A638" s="155">
        <v>5822</v>
      </c>
      <c r="B638" s="156">
        <v>8</v>
      </c>
      <c r="C638" s="157" t="s">
        <v>258</v>
      </c>
      <c r="D638" s="158" t="s">
        <v>426</v>
      </c>
      <c r="E638" s="159" t="s">
        <v>315</v>
      </c>
      <c r="F638" s="160">
        <v>1</v>
      </c>
      <c r="G638" s="160">
        <v>18.399999999999999</v>
      </c>
      <c r="H638" s="160">
        <v>29.6</v>
      </c>
      <c r="I638" s="160">
        <v>46</v>
      </c>
      <c r="J638" s="157">
        <v>3.62</v>
      </c>
    </row>
    <row r="639" spans="1:22" ht="16" x14ac:dyDescent="0.2">
      <c r="A639" s="155">
        <v>5823</v>
      </c>
      <c r="B639" s="156">
        <v>8</v>
      </c>
      <c r="C639" s="157" t="s">
        <v>261</v>
      </c>
      <c r="D639" s="158" t="s">
        <v>426</v>
      </c>
      <c r="E639" s="159" t="s">
        <v>315</v>
      </c>
      <c r="F639" s="160">
        <v>0.25</v>
      </c>
      <c r="G639" s="160">
        <v>17.2</v>
      </c>
      <c r="H639" s="160">
        <v>28</v>
      </c>
      <c r="I639" s="160">
        <v>55</v>
      </c>
      <c r="J639" s="157">
        <v>4.53</v>
      </c>
      <c r="K639" s="161">
        <v>5.67</v>
      </c>
      <c r="L639" s="161">
        <v>1.75</v>
      </c>
      <c r="M639" s="161">
        <v>0.76</v>
      </c>
      <c r="N639" s="160">
        <v>3.0527000000000002</v>
      </c>
      <c r="O639" s="161">
        <v>1.581</v>
      </c>
      <c r="P639" s="161">
        <v>13.836</v>
      </c>
      <c r="Q639" s="161">
        <v>0.68200000000000005</v>
      </c>
      <c r="R639" s="161">
        <v>22.654900000000001</v>
      </c>
      <c r="S639" s="161">
        <v>1.288</v>
      </c>
      <c r="T639" s="161">
        <v>18.925000000000001</v>
      </c>
      <c r="U639" s="161">
        <v>3.7299000000000002</v>
      </c>
      <c r="V639" s="161">
        <v>54.053600000000003</v>
      </c>
    </row>
    <row r="640" spans="1:22" ht="16" x14ac:dyDescent="0.2">
      <c r="A640" s="155">
        <v>5808</v>
      </c>
      <c r="B640" s="156">
        <v>9</v>
      </c>
      <c r="C640" s="157" t="s">
        <v>258</v>
      </c>
      <c r="D640" s="158" t="s">
        <v>426</v>
      </c>
      <c r="E640" s="159" t="s">
        <v>294</v>
      </c>
      <c r="F640" s="160">
        <v>2</v>
      </c>
      <c r="G640" s="160">
        <v>18.399999999999999</v>
      </c>
      <c r="H640" s="160">
        <v>30.4</v>
      </c>
      <c r="I640" s="160">
        <v>34.4</v>
      </c>
      <c r="J640" s="157">
        <v>2.68</v>
      </c>
    </row>
    <row r="641" spans="1:22" ht="16" x14ac:dyDescent="0.2">
      <c r="A641" s="155">
        <v>5809</v>
      </c>
      <c r="B641" s="156">
        <v>9</v>
      </c>
      <c r="C641" s="157" t="s">
        <v>261</v>
      </c>
      <c r="D641" s="158" t="s">
        <v>426</v>
      </c>
      <c r="E641" s="159" t="s">
        <v>294</v>
      </c>
      <c r="F641" s="160">
        <v>0.25</v>
      </c>
      <c r="G641" s="160">
        <v>17.8</v>
      </c>
      <c r="H641" s="160">
        <v>27.3</v>
      </c>
      <c r="I641" s="160">
        <v>64.7</v>
      </c>
      <c r="J641" s="157">
        <v>5.21</v>
      </c>
      <c r="K641" s="161">
        <v>1.23</v>
      </c>
      <c r="L641" s="161">
        <v>0.7</v>
      </c>
      <c r="M641" s="161">
        <v>0.75</v>
      </c>
      <c r="N641" s="160">
        <v>1.8668</v>
      </c>
      <c r="O641" s="161">
        <v>0.58599999999999997</v>
      </c>
      <c r="P641" s="161">
        <v>10.664</v>
      </c>
      <c r="Q641" s="161">
        <v>0.70299999999999996</v>
      </c>
      <c r="R641" s="161">
        <v>21.321400000000001</v>
      </c>
      <c r="S641" s="161">
        <v>0.85599999999999998</v>
      </c>
      <c r="T641" s="161">
        <v>18.378</v>
      </c>
      <c r="U641" s="161">
        <v>2.9434</v>
      </c>
      <c r="V641" s="161">
        <v>44.162500000000001</v>
      </c>
    </row>
    <row r="642" spans="1:22" ht="16" x14ac:dyDescent="0.2">
      <c r="A642" s="155">
        <v>5810</v>
      </c>
      <c r="B642" s="156">
        <v>10</v>
      </c>
      <c r="C642" s="157" t="s">
        <v>258</v>
      </c>
      <c r="D642" s="158" t="s">
        <v>426</v>
      </c>
      <c r="E642" s="159" t="s">
        <v>288</v>
      </c>
      <c r="F642" s="160">
        <v>2</v>
      </c>
      <c r="G642" s="160">
        <v>17.3</v>
      </c>
      <c r="H642" s="160">
        <v>29.8</v>
      </c>
      <c r="I642" s="160">
        <v>77</v>
      </c>
      <c r="J642" s="157">
        <v>6.18</v>
      </c>
    </row>
    <row r="643" spans="1:22" ht="16" x14ac:dyDescent="0.2">
      <c r="A643" s="155">
        <v>5811</v>
      </c>
      <c r="B643" s="156">
        <v>10</v>
      </c>
      <c r="C643" s="157" t="s">
        <v>261</v>
      </c>
      <c r="D643" s="158" t="s">
        <v>426</v>
      </c>
      <c r="E643" s="159" t="s">
        <v>288</v>
      </c>
      <c r="F643" s="160">
        <v>0.25</v>
      </c>
      <c r="G643" s="160">
        <v>17.100000000000001</v>
      </c>
      <c r="H643" s="160">
        <v>29.7</v>
      </c>
      <c r="I643" s="160">
        <v>77.2</v>
      </c>
      <c r="J643" s="157">
        <v>6.29</v>
      </c>
      <c r="K643" s="161">
        <v>6.86</v>
      </c>
      <c r="L643" s="161">
        <v>1.88</v>
      </c>
      <c r="M643" s="161">
        <v>0.7</v>
      </c>
      <c r="N643" s="160">
        <v>1.4844999999999999</v>
      </c>
      <c r="O643" s="161">
        <v>0.753</v>
      </c>
      <c r="P643" s="161">
        <v>11.055999999999999</v>
      </c>
      <c r="Q643" s="161">
        <v>0.67500000000000004</v>
      </c>
      <c r="R643" s="161">
        <v>33.099699999999999</v>
      </c>
      <c r="S643" s="161">
        <v>1.4450000000000001</v>
      </c>
      <c r="T643" s="161">
        <v>25.9</v>
      </c>
      <c r="U643" s="161">
        <v>7.1997</v>
      </c>
      <c r="V643" s="161">
        <v>68.591999999999999</v>
      </c>
    </row>
    <row r="644" spans="1:22" ht="16" x14ac:dyDescent="0.2">
      <c r="A644" s="155">
        <v>5824</v>
      </c>
      <c r="B644" s="156">
        <v>6</v>
      </c>
      <c r="C644" s="157" t="s">
        <v>258</v>
      </c>
      <c r="D644" s="158" t="s">
        <v>428</v>
      </c>
      <c r="E644" s="159" t="s">
        <v>266</v>
      </c>
      <c r="F644" s="160">
        <v>5</v>
      </c>
      <c r="G644" s="160">
        <v>11.7</v>
      </c>
      <c r="H644" s="160">
        <v>30.4</v>
      </c>
      <c r="I644" s="160">
        <v>95.7</v>
      </c>
      <c r="J644" s="157">
        <v>8.6300000000000008</v>
      </c>
    </row>
    <row r="645" spans="1:22" ht="16" x14ac:dyDescent="0.2">
      <c r="A645" s="155">
        <v>5825</v>
      </c>
      <c r="B645" s="156">
        <v>6</v>
      </c>
      <c r="C645" s="157" t="s">
        <v>261</v>
      </c>
      <c r="D645" s="158" t="s">
        <v>428</v>
      </c>
      <c r="E645" s="159" t="s">
        <v>266</v>
      </c>
      <c r="F645" s="160">
        <v>0.25</v>
      </c>
      <c r="G645" s="160">
        <v>11.7</v>
      </c>
      <c r="H645" s="160">
        <v>30.2</v>
      </c>
      <c r="I645" s="160">
        <v>96.3</v>
      </c>
      <c r="J645" s="157">
        <v>8.64</v>
      </c>
      <c r="K645" s="161">
        <v>0.86</v>
      </c>
      <c r="L645" s="161">
        <v>0.3836</v>
      </c>
      <c r="M645" s="161">
        <v>0.81</v>
      </c>
      <c r="N645" s="160">
        <v>0.50900000000000001</v>
      </c>
      <c r="O645" s="161">
        <v>0.443</v>
      </c>
      <c r="P645" s="161">
        <v>1.6950000000000001</v>
      </c>
      <c r="Q645" s="161">
        <v>0.46300000000000002</v>
      </c>
      <c r="R645" s="161">
        <v>13.9339</v>
      </c>
      <c r="S645" s="161">
        <v>0.80300000000000005</v>
      </c>
      <c r="T645" s="161">
        <v>11.654999999999999</v>
      </c>
      <c r="U645" s="161">
        <v>2.2789000000000001</v>
      </c>
      <c r="V645" s="161">
        <v>83.108599999999996</v>
      </c>
    </row>
    <row r="646" spans="1:22" ht="16" x14ac:dyDescent="0.2">
      <c r="A646" s="155">
        <v>5826</v>
      </c>
      <c r="B646" s="156">
        <v>7</v>
      </c>
      <c r="C646" s="157" t="s">
        <v>258</v>
      </c>
      <c r="D646" s="158" t="s">
        <v>428</v>
      </c>
      <c r="E646" s="159" t="s">
        <v>272</v>
      </c>
      <c r="F646" s="160">
        <v>1</v>
      </c>
      <c r="G646" s="160">
        <v>12.4</v>
      </c>
      <c r="H646" s="160">
        <v>27.3</v>
      </c>
      <c r="I646" s="160">
        <v>89.8</v>
      </c>
      <c r="J646" s="157">
        <v>8.07</v>
      </c>
    </row>
    <row r="647" spans="1:22" ht="16" x14ac:dyDescent="0.2">
      <c r="A647" s="155">
        <v>5827</v>
      </c>
      <c r="B647" s="156">
        <v>7</v>
      </c>
      <c r="C647" s="157" t="s">
        <v>261</v>
      </c>
      <c r="D647" s="158" t="s">
        <v>428</v>
      </c>
      <c r="E647" s="159" t="s">
        <v>272</v>
      </c>
      <c r="F647" s="160">
        <v>0.25</v>
      </c>
      <c r="G647" s="160">
        <v>12.2</v>
      </c>
      <c r="H647" s="160">
        <v>18.100000000000001</v>
      </c>
      <c r="I647" s="160">
        <v>90.2</v>
      </c>
      <c r="J647" s="157">
        <v>8.52</v>
      </c>
      <c r="K647" s="161">
        <v>3.0019999999999998</v>
      </c>
      <c r="L647" s="161">
        <v>1.7388999999999999</v>
      </c>
      <c r="M647" s="161">
        <v>0.74</v>
      </c>
      <c r="N647" s="160">
        <v>2.2471999999999999</v>
      </c>
      <c r="O647" s="161">
        <v>6.415</v>
      </c>
      <c r="P647" s="161">
        <v>20.024999999999999</v>
      </c>
      <c r="Q647" s="161">
        <v>0.40600000000000003</v>
      </c>
      <c r="R647" s="161">
        <v>26.370799999999999</v>
      </c>
      <c r="S647" s="161">
        <v>0.94199999999999995</v>
      </c>
      <c r="T647" s="161">
        <v>23.695</v>
      </c>
      <c r="U647" s="161">
        <v>2.6758000000000002</v>
      </c>
      <c r="V647" s="161">
        <v>46.055100000000003</v>
      </c>
    </row>
    <row r="648" spans="1:22" ht="16" x14ac:dyDescent="0.2">
      <c r="A648" s="155">
        <v>5828</v>
      </c>
      <c r="B648" s="156">
        <v>8</v>
      </c>
      <c r="C648" s="157" t="s">
        <v>258</v>
      </c>
      <c r="D648" s="158" t="s">
        <v>428</v>
      </c>
      <c r="E648" s="159" t="s">
        <v>326</v>
      </c>
      <c r="F648" s="160">
        <v>1</v>
      </c>
      <c r="G648" s="160">
        <v>11.7</v>
      </c>
      <c r="H648" s="160">
        <v>29.4</v>
      </c>
      <c r="I648" s="160">
        <v>86.2</v>
      </c>
      <c r="J648" s="157">
        <v>7.78</v>
      </c>
    </row>
    <row r="649" spans="1:22" ht="16" x14ac:dyDescent="0.2">
      <c r="A649" s="155">
        <v>5829</v>
      </c>
      <c r="B649" s="156">
        <v>8</v>
      </c>
      <c r="C649" s="157" t="s">
        <v>261</v>
      </c>
      <c r="D649" s="158" t="s">
        <v>428</v>
      </c>
      <c r="E649" s="159" t="s">
        <v>326</v>
      </c>
      <c r="F649" s="160">
        <v>0.25</v>
      </c>
      <c r="G649" s="160">
        <v>11.6</v>
      </c>
      <c r="H649" s="160">
        <v>27.2</v>
      </c>
      <c r="I649" s="160">
        <v>92.5</v>
      </c>
      <c r="J649" s="157">
        <v>8.44</v>
      </c>
      <c r="K649" s="161">
        <v>2.036</v>
      </c>
      <c r="L649" s="161">
        <v>1.1391</v>
      </c>
      <c r="M649" s="161">
        <v>0.54</v>
      </c>
      <c r="N649" s="160">
        <v>2.1816</v>
      </c>
      <c r="O649" s="161">
        <v>3.5430000000000001</v>
      </c>
      <c r="P649" s="161">
        <v>7.2869999999999999</v>
      </c>
      <c r="Q649" s="161">
        <v>0.443</v>
      </c>
      <c r="R649" s="161">
        <v>20.360800000000001</v>
      </c>
      <c r="S649" s="161">
        <v>0.79600000000000004</v>
      </c>
      <c r="T649" s="161">
        <v>17.3</v>
      </c>
      <c r="U649" s="161">
        <v>3.0608</v>
      </c>
      <c r="V649" s="161">
        <v>55.5946</v>
      </c>
    </row>
    <row r="650" spans="1:22" ht="16" x14ac:dyDescent="0.2">
      <c r="A650" s="155">
        <v>5830</v>
      </c>
      <c r="B650" s="156">
        <v>6</v>
      </c>
      <c r="C650" s="157" t="s">
        <v>258</v>
      </c>
      <c r="D650" s="158" t="s">
        <v>429</v>
      </c>
      <c r="E650" s="159" t="s">
        <v>265</v>
      </c>
      <c r="F650" s="160">
        <v>2</v>
      </c>
      <c r="G650" s="160">
        <v>2.5</v>
      </c>
      <c r="H650" s="160">
        <v>29.9</v>
      </c>
      <c r="I650" s="160">
        <v>88</v>
      </c>
      <c r="J650" s="157">
        <v>9.85</v>
      </c>
    </row>
    <row r="651" spans="1:22" ht="16" x14ac:dyDescent="0.2">
      <c r="A651" s="155">
        <v>5831</v>
      </c>
      <c r="B651" s="156">
        <v>6</v>
      </c>
      <c r="C651" s="157" t="s">
        <v>261</v>
      </c>
      <c r="D651" s="158" t="s">
        <v>429</v>
      </c>
      <c r="E651" s="159" t="s">
        <v>265</v>
      </c>
      <c r="F651" s="160">
        <v>0.25</v>
      </c>
      <c r="G651" s="160">
        <v>2.4</v>
      </c>
      <c r="H651" s="160">
        <v>30</v>
      </c>
      <c r="I651" s="160">
        <v>91</v>
      </c>
      <c r="J651" s="157">
        <v>10.199999999999999</v>
      </c>
      <c r="K651" s="161">
        <v>1.4630000000000001</v>
      </c>
      <c r="L651" s="161">
        <v>0.70960000000000001</v>
      </c>
      <c r="M651" s="161">
        <v>0.3</v>
      </c>
      <c r="N651" s="160">
        <v>0.91539999999999999</v>
      </c>
      <c r="O651" s="161">
        <v>0.30399999999999999</v>
      </c>
      <c r="P651" s="161">
        <v>2.1880000000000002</v>
      </c>
      <c r="Q651" s="161">
        <v>0.30099999999999999</v>
      </c>
      <c r="R651" s="161">
        <v>13.684799999999999</v>
      </c>
      <c r="S651" s="161">
        <v>0.39800000000000002</v>
      </c>
      <c r="T651" s="161">
        <v>12.583</v>
      </c>
      <c r="U651" s="161">
        <v>1.1017999999999999</v>
      </c>
      <c r="V651" s="161">
        <v>36.042299999999997</v>
      </c>
    </row>
    <row r="652" spans="1:22" ht="16" x14ac:dyDescent="0.2">
      <c r="A652" s="155">
        <v>5832</v>
      </c>
      <c r="B652" s="156">
        <v>7</v>
      </c>
      <c r="C652" s="157" t="s">
        <v>258</v>
      </c>
      <c r="D652" s="158" t="s">
        <v>429</v>
      </c>
      <c r="E652" s="159" t="s">
        <v>326</v>
      </c>
      <c r="F652" s="160">
        <v>0.75</v>
      </c>
      <c r="G652" s="160">
        <v>3.3</v>
      </c>
      <c r="H652" s="160">
        <v>26</v>
      </c>
      <c r="I652" s="160">
        <v>108</v>
      </c>
      <c r="J652" s="157">
        <v>12.13</v>
      </c>
    </row>
    <row r="653" spans="1:22" ht="16" x14ac:dyDescent="0.2">
      <c r="A653" s="155">
        <v>5833</v>
      </c>
      <c r="B653" s="156">
        <v>7</v>
      </c>
      <c r="C653" s="157" t="s">
        <v>261</v>
      </c>
      <c r="D653" s="158" t="s">
        <v>429</v>
      </c>
      <c r="E653" s="159" t="s">
        <v>326</v>
      </c>
      <c r="F653" s="160">
        <v>0.25</v>
      </c>
      <c r="G653" s="160">
        <v>4</v>
      </c>
      <c r="H653" s="160">
        <v>21.6</v>
      </c>
      <c r="I653" s="160">
        <v>106</v>
      </c>
      <c r="J653" s="157">
        <v>12.14</v>
      </c>
      <c r="K653" s="161">
        <v>9.8049999999999997</v>
      </c>
      <c r="L653" s="161">
        <v>4.4740000000000002</v>
      </c>
      <c r="M653" s="161">
        <v>0.76</v>
      </c>
      <c r="N653" s="160">
        <v>1.5951</v>
      </c>
      <c r="O653" s="161">
        <v>51.453000000000003</v>
      </c>
      <c r="P653" s="161">
        <v>94.349000000000004</v>
      </c>
      <c r="Q653" s="161">
        <v>0.28000000000000003</v>
      </c>
      <c r="R653" s="161">
        <v>71.574200000000005</v>
      </c>
      <c r="S653" s="161">
        <v>1.119</v>
      </c>
      <c r="T653" s="161">
        <v>62.654000000000003</v>
      </c>
      <c r="U653" s="161">
        <v>8.9201999999999995</v>
      </c>
      <c r="V653" s="161">
        <v>75.469800000000006</v>
      </c>
    </row>
    <row r="654" spans="1:22" ht="16" x14ac:dyDescent="0.2">
      <c r="A654" s="155">
        <v>5834</v>
      </c>
      <c r="B654" s="156">
        <v>8</v>
      </c>
      <c r="C654" s="157" t="s">
        <v>258</v>
      </c>
      <c r="D654" s="158" t="s">
        <v>429</v>
      </c>
      <c r="E654" s="159" t="s">
        <v>266</v>
      </c>
      <c r="F654" s="160">
        <v>0.75</v>
      </c>
      <c r="G654" s="160">
        <v>2.9</v>
      </c>
      <c r="H654" s="160">
        <v>29.4</v>
      </c>
      <c r="I654" s="160">
        <v>90</v>
      </c>
      <c r="J654" s="157">
        <v>9.93</v>
      </c>
    </row>
    <row r="655" spans="1:22" ht="16" x14ac:dyDescent="0.2">
      <c r="A655" s="155">
        <v>5835</v>
      </c>
      <c r="B655" s="156">
        <v>8</v>
      </c>
      <c r="C655" s="157" t="s">
        <v>261</v>
      </c>
      <c r="D655" s="158" t="s">
        <v>429</v>
      </c>
      <c r="E655" s="159" t="s">
        <v>266</v>
      </c>
      <c r="F655" s="160">
        <v>0.25</v>
      </c>
      <c r="G655" s="160">
        <v>2.7</v>
      </c>
      <c r="H655" s="160">
        <v>28.8</v>
      </c>
      <c r="I655" s="160">
        <v>93</v>
      </c>
      <c r="J655" s="157">
        <v>10.35</v>
      </c>
      <c r="K655" s="161">
        <v>32.28</v>
      </c>
      <c r="L655" s="161">
        <v>9.2675999999999998</v>
      </c>
      <c r="M655" s="161">
        <v>1.29</v>
      </c>
      <c r="N655" s="160">
        <v>0.50929999999999997</v>
      </c>
      <c r="O655" s="161">
        <v>0.154</v>
      </c>
      <c r="P655" s="161">
        <v>4.4219999999999997</v>
      </c>
      <c r="Q655" s="161">
        <v>0.46100000000000002</v>
      </c>
      <c r="R655" s="161">
        <v>45.104900000000001</v>
      </c>
      <c r="S655" s="161">
        <v>3.61</v>
      </c>
      <c r="T655" s="161">
        <v>12.72</v>
      </c>
      <c r="U655" s="161">
        <v>32.384900000000002</v>
      </c>
      <c r="V655" s="161">
        <v>219.80680000000001</v>
      </c>
    </row>
    <row r="656" spans="1:22" ht="16" x14ac:dyDescent="0.2">
      <c r="A656" s="155">
        <v>5836</v>
      </c>
      <c r="B656" s="156">
        <v>6</v>
      </c>
      <c r="C656" s="157" t="s">
        <v>258</v>
      </c>
      <c r="D656" s="158" t="s">
        <v>430</v>
      </c>
      <c r="E656" s="159" t="s">
        <v>262</v>
      </c>
      <c r="F656" s="160">
        <v>2</v>
      </c>
      <c r="G656" s="160">
        <v>2.2000000000000002</v>
      </c>
      <c r="H656" s="160">
        <v>30</v>
      </c>
      <c r="I656" s="160">
        <v>103</v>
      </c>
      <c r="J656" s="157">
        <v>11.52</v>
      </c>
    </row>
    <row r="657" spans="1:23" ht="16" x14ac:dyDescent="0.2">
      <c r="A657" s="155">
        <v>5837</v>
      </c>
      <c r="B657" s="156">
        <v>6</v>
      </c>
      <c r="C657" s="157" t="s">
        <v>261</v>
      </c>
      <c r="D657" s="158" t="s">
        <v>430</v>
      </c>
      <c r="E657" s="159" t="s">
        <v>262</v>
      </c>
      <c r="F657" s="160">
        <v>0.25</v>
      </c>
      <c r="G657" s="160">
        <v>2.2999999999999998</v>
      </c>
      <c r="H657" s="160">
        <v>29.6</v>
      </c>
      <c r="I657" s="160">
        <v>107</v>
      </c>
      <c r="J657" s="157">
        <v>12.19</v>
      </c>
      <c r="K657" s="161">
        <v>2.5489999999999999</v>
      </c>
      <c r="L657" s="161">
        <v>0.68740000000000001</v>
      </c>
      <c r="M657" s="161">
        <v>0.64</v>
      </c>
      <c r="N657" s="160">
        <v>0.69059999999999999</v>
      </c>
      <c r="O657" s="161">
        <v>0.48099999999999998</v>
      </c>
      <c r="P657" s="161">
        <v>1.038</v>
      </c>
      <c r="Q657" s="161">
        <v>0.39600000000000002</v>
      </c>
      <c r="R657" s="161">
        <v>21.605399999999999</v>
      </c>
      <c r="S657" s="161">
        <v>0.46300000000000002</v>
      </c>
      <c r="T657" s="161">
        <v>15.1</v>
      </c>
      <c r="U657" s="161">
        <v>6.5053999999999998</v>
      </c>
      <c r="V657" s="161">
        <v>44.395899999999997</v>
      </c>
      <c r="W657" s="161">
        <v>0.36699999999999999</v>
      </c>
    </row>
    <row r="658" spans="1:23" ht="16" x14ac:dyDescent="0.2">
      <c r="A658" s="155">
        <v>5838</v>
      </c>
      <c r="B658" s="156">
        <v>7</v>
      </c>
      <c r="C658" s="157" t="s">
        <v>258</v>
      </c>
      <c r="D658" s="158" t="s">
        <v>430</v>
      </c>
      <c r="E658" s="159" t="s">
        <v>280</v>
      </c>
      <c r="F658" s="160">
        <v>0.8</v>
      </c>
      <c r="G658" s="160">
        <v>3.1</v>
      </c>
      <c r="H658" s="160">
        <v>26.4</v>
      </c>
      <c r="I658" s="160">
        <v>102</v>
      </c>
      <c r="J658" s="157">
        <v>11.42</v>
      </c>
    </row>
    <row r="659" spans="1:23" ht="16" x14ac:dyDescent="0.2">
      <c r="A659" s="155">
        <v>5839</v>
      </c>
      <c r="B659" s="156">
        <v>7</v>
      </c>
      <c r="C659" s="157" t="s">
        <v>261</v>
      </c>
      <c r="D659" s="158" t="s">
        <v>430</v>
      </c>
      <c r="E659" s="159" t="s">
        <v>280</v>
      </c>
      <c r="F659" s="160">
        <v>0.25</v>
      </c>
      <c r="G659" s="160">
        <v>3.8</v>
      </c>
      <c r="H659" s="160">
        <v>23.1</v>
      </c>
      <c r="I659" s="160">
        <v>93</v>
      </c>
      <c r="J659" s="157">
        <v>10.65</v>
      </c>
      <c r="K659" s="161">
        <v>1.5840000000000001</v>
      </c>
      <c r="L659" s="161">
        <v>2.1173999999999999</v>
      </c>
      <c r="M659" s="161">
        <v>0.64</v>
      </c>
      <c r="N659" s="160">
        <v>2.4146999999999998</v>
      </c>
      <c r="O659" s="161">
        <v>17.012</v>
      </c>
      <c r="P659" s="161">
        <v>31.352</v>
      </c>
      <c r="Q659" s="161">
        <v>0.23899999999999999</v>
      </c>
      <c r="R659" s="161">
        <v>10.2584</v>
      </c>
      <c r="S659" s="161">
        <v>0.85</v>
      </c>
      <c r="T659" s="161">
        <v>28.1</v>
      </c>
      <c r="U659" s="161">
        <v>10.2584</v>
      </c>
      <c r="V659" s="161">
        <v>59.092100000000002</v>
      </c>
      <c r="W659" s="161">
        <v>0.36799999999999999</v>
      </c>
    </row>
    <row r="660" spans="1:23" ht="16" x14ac:dyDescent="0.2">
      <c r="A660" s="155">
        <v>5840</v>
      </c>
      <c r="B660" s="156">
        <v>8</v>
      </c>
      <c r="C660" s="157" t="s">
        <v>258</v>
      </c>
      <c r="D660" s="158" t="s">
        <v>430</v>
      </c>
      <c r="E660" s="159" t="s">
        <v>350</v>
      </c>
      <c r="F660" s="160">
        <v>0.75</v>
      </c>
      <c r="G660" s="160">
        <v>0.6</v>
      </c>
      <c r="H660" s="160">
        <v>28.2</v>
      </c>
      <c r="I660" s="160">
        <v>104</v>
      </c>
      <c r="J660" s="157">
        <v>12.22</v>
      </c>
    </row>
    <row r="661" spans="1:23" ht="16" x14ac:dyDescent="0.2">
      <c r="A661" s="155">
        <v>5841</v>
      </c>
      <c r="B661" s="156">
        <v>8</v>
      </c>
      <c r="C661" s="157" t="s">
        <v>261</v>
      </c>
      <c r="D661" s="158" t="s">
        <v>430</v>
      </c>
      <c r="E661" s="159" t="s">
        <v>350</v>
      </c>
      <c r="F661" s="160">
        <v>0.25</v>
      </c>
      <c r="G661" s="160">
        <v>0.5</v>
      </c>
      <c r="H661" s="160">
        <v>28.2</v>
      </c>
      <c r="I661" s="160">
        <v>98</v>
      </c>
      <c r="J661" s="157">
        <v>11.77</v>
      </c>
      <c r="K661" s="161">
        <v>1.478</v>
      </c>
      <c r="L661" s="161">
        <v>1.0980000000000001</v>
      </c>
      <c r="M661" s="161">
        <v>0.45</v>
      </c>
      <c r="N661" s="160">
        <v>2.0188000000000001</v>
      </c>
      <c r="O661" s="161">
        <v>6.3040000000000003</v>
      </c>
      <c r="P661" s="161">
        <v>6.2569999999999997</v>
      </c>
      <c r="Q661" s="161">
        <v>0.16700000000000001</v>
      </c>
      <c r="R661" s="161">
        <v>24.3719</v>
      </c>
      <c r="S661" s="161">
        <v>0.76500000000000001</v>
      </c>
      <c r="T661" s="161">
        <v>19.100000000000001</v>
      </c>
      <c r="U661" s="161">
        <v>5.2718999999999996</v>
      </c>
      <c r="V661" s="161">
        <v>55.350299999999997</v>
      </c>
      <c r="W661" s="161">
        <v>0.16600000000000001</v>
      </c>
    </row>
    <row r="662" spans="1:23" ht="16" x14ac:dyDescent="0.2">
      <c r="A662" s="155">
        <v>5869</v>
      </c>
      <c r="B662" s="156">
        <v>6</v>
      </c>
      <c r="C662" s="157" t="s">
        <v>258</v>
      </c>
      <c r="D662" s="158" t="s">
        <v>431</v>
      </c>
      <c r="E662" s="159" t="s">
        <v>334</v>
      </c>
      <c r="F662" s="160">
        <v>3</v>
      </c>
      <c r="G662" s="160">
        <v>2.4</v>
      </c>
      <c r="H662" s="160">
        <v>30</v>
      </c>
      <c r="I662" s="160">
        <v>104</v>
      </c>
      <c r="J662" s="157">
        <v>11.61</v>
      </c>
    </row>
    <row r="663" spans="1:23" ht="16" x14ac:dyDescent="0.2">
      <c r="A663" s="155">
        <v>5870</v>
      </c>
      <c r="B663" s="156">
        <v>6</v>
      </c>
      <c r="C663" s="157" t="s">
        <v>261</v>
      </c>
      <c r="D663" s="158" t="s">
        <v>431</v>
      </c>
      <c r="E663" s="159" t="s">
        <v>334</v>
      </c>
      <c r="F663" s="160">
        <v>0.25</v>
      </c>
      <c r="G663" s="160">
        <v>2.5</v>
      </c>
      <c r="H663" s="160">
        <v>29.9</v>
      </c>
      <c r="I663" s="160">
        <v>103.2</v>
      </c>
      <c r="J663" s="157">
        <v>11.53</v>
      </c>
      <c r="K663" s="161">
        <v>3.0920000000000001</v>
      </c>
      <c r="L663" s="161">
        <v>0.74350000000000005</v>
      </c>
      <c r="M663" s="161">
        <v>1.38</v>
      </c>
      <c r="N663" s="160">
        <v>0.25919999999999999</v>
      </c>
      <c r="O663" s="161">
        <v>0.45700000000000002</v>
      </c>
      <c r="P663" s="161">
        <v>1.345</v>
      </c>
      <c r="Q663" s="161">
        <v>9.9000000000000005E-2</v>
      </c>
      <c r="R663" s="161">
        <v>17.394400000000001</v>
      </c>
      <c r="S663" s="161">
        <v>1.06</v>
      </c>
      <c r="T663" s="161">
        <v>15.3</v>
      </c>
      <c r="U663" s="161">
        <v>2.0943999999999998</v>
      </c>
      <c r="V663" s="161">
        <v>43.260199999999998</v>
      </c>
      <c r="W663" s="161">
        <v>0.36899999999999999</v>
      </c>
    </row>
    <row r="664" spans="1:23" ht="16" x14ac:dyDescent="0.2">
      <c r="A664" s="155">
        <v>5871</v>
      </c>
      <c r="B664" s="156">
        <v>7</v>
      </c>
      <c r="C664" s="157" t="s">
        <v>258</v>
      </c>
      <c r="D664" s="158" t="s">
        <v>431</v>
      </c>
      <c r="E664" s="159" t="s">
        <v>272</v>
      </c>
      <c r="F664" s="160">
        <v>0.75</v>
      </c>
      <c r="G664" s="160">
        <v>3.7</v>
      </c>
      <c r="H664" s="160">
        <v>27.7</v>
      </c>
      <c r="I664" s="160">
        <v>112.8</v>
      </c>
      <c r="J664" s="157">
        <v>12.44</v>
      </c>
    </row>
    <row r="665" spans="1:23" ht="16" x14ac:dyDescent="0.2">
      <c r="A665" s="155">
        <v>5872</v>
      </c>
      <c r="B665" s="156">
        <v>7</v>
      </c>
      <c r="C665" s="157" t="s">
        <v>261</v>
      </c>
      <c r="D665" s="158" t="s">
        <v>431</v>
      </c>
      <c r="E665" s="159" t="s">
        <v>272</v>
      </c>
      <c r="F665" s="160">
        <v>0.25</v>
      </c>
      <c r="G665" s="160">
        <v>5</v>
      </c>
      <c r="H665" s="160">
        <v>14.5</v>
      </c>
      <c r="I665" s="160">
        <v>105.8</v>
      </c>
      <c r="J665" s="157">
        <v>12.98</v>
      </c>
      <c r="K665" s="161">
        <v>1.131</v>
      </c>
      <c r="L665" s="161">
        <v>0.71120000000000005</v>
      </c>
      <c r="M665" s="161">
        <v>0.75</v>
      </c>
      <c r="N665" s="160">
        <v>1.8936999999999999</v>
      </c>
      <c r="O665" s="161">
        <v>51.808</v>
      </c>
      <c r="P665" s="161">
        <v>74.495999999999995</v>
      </c>
      <c r="Q665" s="161">
        <v>0.28299999999999997</v>
      </c>
      <c r="R665" s="161">
        <v>68.106499999999997</v>
      </c>
      <c r="S665" s="161">
        <v>0.71199999999999997</v>
      </c>
      <c r="T665" s="161">
        <v>62.5</v>
      </c>
      <c r="U665" s="161">
        <v>5.6064999999999996</v>
      </c>
      <c r="V665" s="161">
        <v>61.054900000000004</v>
      </c>
      <c r="W665" s="161">
        <v>0.31900000000000001</v>
      </c>
    </row>
    <row r="666" spans="1:23" ht="16" x14ac:dyDescent="0.2">
      <c r="A666" s="155">
        <v>5873</v>
      </c>
      <c r="B666" s="156">
        <v>8</v>
      </c>
      <c r="C666" s="157" t="s">
        <v>258</v>
      </c>
      <c r="D666" s="158" t="s">
        <v>431</v>
      </c>
      <c r="E666" s="159" t="s">
        <v>262</v>
      </c>
      <c r="F666" s="160">
        <v>1</v>
      </c>
      <c r="G666" s="160">
        <v>2.8</v>
      </c>
      <c r="H666" s="160">
        <v>29.6</v>
      </c>
      <c r="I666" s="160">
        <v>105.2</v>
      </c>
      <c r="J666" s="157">
        <v>11.67</v>
      </c>
    </row>
    <row r="667" spans="1:23" ht="16" x14ac:dyDescent="0.2">
      <c r="A667" s="155">
        <v>5874</v>
      </c>
      <c r="B667" s="156">
        <v>8</v>
      </c>
      <c r="C667" s="157" t="s">
        <v>261</v>
      </c>
      <c r="D667" s="158" t="s">
        <v>431</v>
      </c>
      <c r="E667" s="159" t="s">
        <v>262</v>
      </c>
      <c r="F667" s="160">
        <v>0.25</v>
      </c>
      <c r="G667" s="160">
        <v>2.6</v>
      </c>
      <c r="H667" s="160">
        <v>29.9</v>
      </c>
      <c r="I667" s="160">
        <v>100.4</v>
      </c>
      <c r="J667" s="157">
        <v>11.05</v>
      </c>
      <c r="K667" s="161">
        <v>2.7749999999999999</v>
      </c>
      <c r="L667" s="161">
        <v>0.74229999999999996</v>
      </c>
      <c r="M667" s="161">
        <v>0.72</v>
      </c>
      <c r="N667" s="160">
        <v>0.44159999999999999</v>
      </c>
      <c r="O667" s="161">
        <v>0.51900000000000002</v>
      </c>
      <c r="P667" s="161">
        <v>1.466</v>
      </c>
      <c r="Q667" s="161">
        <v>0.11700000000000001</v>
      </c>
      <c r="R667" s="161">
        <v>18.390999999999998</v>
      </c>
      <c r="S667" s="161">
        <v>0.46</v>
      </c>
      <c r="T667" s="161">
        <v>11.8</v>
      </c>
      <c r="U667" s="161">
        <v>6.5910000000000002</v>
      </c>
      <c r="V667" s="161">
        <v>70.63</v>
      </c>
      <c r="W667" s="161">
        <v>0.36599999999999999</v>
      </c>
    </row>
    <row r="668" spans="1:23" ht="16" x14ac:dyDescent="0.2">
      <c r="A668" s="155">
        <v>5875</v>
      </c>
      <c r="B668" s="156">
        <v>6</v>
      </c>
      <c r="C668" s="157" t="s">
        <v>258</v>
      </c>
      <c r="D668" s="158" t="s">
        <v>432</v>
      </c>
      <c r="E668" s="159" t="s">
        <v>318</v>
      </c>
      <c r="F668" s="160">
        <v>1.4</v>
      </c>
      <c r="G668" s="160">
        <v>5.2</v>
      </c>
      <c r="H668" s="160">
        <v>28.4</v>
      </c>
      <c r="I668" s="160">
        <v>91</v>
      </c>
      <c r="J668" s="157">
        <v>9.57</v>
      </c>
    </row>
    <row r="669" spans="1:23" ht="16" x14ac:dyDescent="0.2">
      <c r="A669" s="155">
        <v>5876</v>
      </c>
      <c r="B669" s="156">
        <v>6</v>
      </c>
      <c r="C669" s="157" t="s">
        <v>261</v>
      </c>
      <c r="D669" s="158" t="s">
        <v>432</v>
      </c>
      <c r="E669" s="159" t="s">
        <v>318</v>
      </c>
      <c r="F669" s="160">
        <v>0.25</v>
      </c>
      <c r="G669" s="160">
        <v>5.2</v>
      </c>
      <c r="H669" s="160">
        <v>28.2</v>
      </c>
      <c r="I669" s="160">
        <v>92</v>
      </c>
      <c r="J669" s="157">
        <v>9.74</v>
      </c>
      <c r="K669" s="161">
        <v>5.4619999999999997</v>
      </c>
      <c r="L669" s="161">
        <v>1.5075000000000001</v>
      </c>
      <c r="N669" s="160">
        <v>1.3301000000000001</v>
      </c>
      <c r="O669" s="161">
        <v>0.69399999999999995</v>
      </c>
      <c r="P669" s="161">
        <v>3.9569999999999999</v>
      </c>
      <c r="Q669" s="161">
        <v>0.19800000000000001</v>
      </c>
      <c r="R669" s="161">
        <v>43.658099999999997</v>
      </c>
      <c r="S669" s="161">
        <v>1.59</v>
      </c>
      <c r="T669" s="161">
        <v>25.143999999999998</v>
      </c>
      <c r="U669" s="161">
        <v>18.514099999999999</v>
      </c>
      <c r="V669" s="161">
        <v>160.393</v>
      </c>
      <c r="W669" s="161">
        <v>0.6</v>
      </c>
    </row>
    <row r="670" spans="1:23" ht="16" x14ac:dyDescent="0.2">
      <c r="A670" s="155">
        <v>5877</v>
      </c>
      <c r="B670" s="156">
        <v>7</v>
      </c>
      <c r="C670" s="157" t="s">
        <v>258</v>
      </c>
      <c r="D670" s="158" t="s">
        <v>432</v>
      </c>
      <c r="E670" s="159" t="s">
        <v>271</v>
      </c>
      <c r="F670" s="160">
        <v>0.3</v>
      </c>
      <c r="G670" s="160">
        <v>6.8</v>
      </c>
      <c r="H670" s="160">
        <v>9.6999999999999993</v>
      </c>
      <c r="I670" s="160">
        <v>86</v>
      </c>
      <c r="J670" s="157">
        <v>9.86</v>
      </c>
    </row>
    <row r="671" spans="1:23" ht="16" x14ac:dyDescent="0.2">
      <c r="A671" s="155">
        <v>5878</v>
      </c>
      <c r="B671" s="156">
        <v>7</v>
      </c>
      <c r="C671" s="157" t="s">
        <v>261</v>
      </c>
      <c r="D671" s="158" t="s">
        <v>432</v>
      </c>
      <c r="E671" s="159" t="s">
        <v>271</v>
      </c>
      <c r="F671" s="160">
        <v>0.25</v>
      </c>
      <c r="G671" s="160">
        <v>5.9</v>
      </c>
      <c r="H671" s="160">
        <v>7.8</v>
      </c>
      <c r="I671" s="160">
        <v>88</v>
      </c>
      <c r="J671" s="157">
        <v>10.51</v>
      </c>
      <c r="K671" s="161">
        <v>1.028</v>
      </c>
      <c r="L671" s="161">
        <v>1.0091000000000001</v>
      </c>
      <c r="M671" s="161">
        <v>1.1100000000000001</v>
      </c>
      <c r="N671" s="160">
        <v>1.4440999999999999</v>
      </c>
      <c r="O671" s="161">
        <v>57.316000000000003</v>
      </c>
      <c r="P671" s="161">
        <v>30.294</v>
      </c>
      <c r="Q671" s="161">
        <v>0.35699999999999998</v>
      </c>
      <c r="R671" s="161">
        <v>83.106800000000007</v>
      </c>
      <c r="S671" s="161">
        <v>0.72199999999999998</v>
      </c>
      <c r="T671" s="161">
        <v>79.206000000000003</v>
      </c>
      <c r="U671" s="161">
        <v>3.9007999999999998</v>
      </c>
      <c r="V671" s="161">
        <v>65.097300000000004</v>
      </c>
      <c r="W671" s="161">
        <v>0.495</v>
      </c>
    </row>
    <row r="672" spans="1:23" ht="16" x14ac:dyDescent="0.2">
      <c r="A672" s="155">
        <v>5879</v>
      </c>
      <c r="B672" s="156">
        <v>8</v>
      </c>
      <c r="C672" s="157" t="s">
        <v>258</v>
      </c>
      <c r="D672" s="158" t="s">
        <v>432</v>
      </c>
      <c r="E672" s="159" t="s">
        <v>370</v>
      </c>
      <c r="F672" s="160">
        <v>0.25</v>
      </c>
      <c r="G672" s="160">
        <v>5.3</v>
      </c>
      <c r="H672" s="160">
        <v>26.9</v>
      </c>
      <c r="I672" s="160">
        <v>90</v>
      </c>
      <c r="J672" s="157">
        <v>9.65</v>
      </c>
    </row>
    <row r="673" spans="1:23" ht="16" x14ac:dyDescent="0.2">
      <c r="A673" s="155">
        <v>5880</v>
      </c>
      <c r="B673" s="156">
        <v>8</v>
      </c>
      <c r="C673" s="157" t="s">
        <v>261</v>
      </c>
      <c r="D673" s="158" t="s">
        <v>432</v>
      </c>
      <c r="E673" s="159" t="s">
        <v>370</v>
      </c>
      <c r="F673" s="160">
        <v>0.25</v>
      </c>
      <c r="G673" s="160">
        <v>5.3</v>
      </c>
      <c r="H673" s="160">
        <v>26.9</v>
      </c>
      <c r="I673" s="160">
        <v>90</v>
      </c>
      <c r="J673" s="157">
        <v>9.65</v>
      </c>
      <c r="K673" s="161">
        <v>2.5209999999999999</v>
      </c>
      <c r="L673" s="161">
        <v>1.1397999999999999</v>
      </c>
      <c r="M673" s="161">
        <v>0.7</v>
      </c>
      <c r="N673" s="160">
        <v>2.2395999999999998</v>
      </c>
      <c r="O673" s="161">
        <v>2.835</v>
      </c>
      <c r="P673" s="161">
        <v>3.581</v>
      </c>
      <c r="Q673" s="161">
        <v>8.3000000000000004E-2</v>
      </c>
      <c r="R673" s="161">
        <v>28.367599999999999</v>
      </c>
      <c r="S673" s="161">
        <v>0.72799999999999998</v>
      </c>
      <c r="T673" s="161">
        <v>23.129000000000001</v>
      </c>
      <c r="U673" s="161">
        <v>5.2385999999999999</v>
      </c>
      <c r="V673" s="161">
        <v>73.299199999999999</v>
      </c>
      <c r="W673" s="161">
        <v>0.33800000000000002</v>
      </c>
    </row>
    <row r="674" spans="1:23" ht="16" x14ac:dyDescent="0.2">
      <c r="A674" s="155">
        <v>5881</v>
      </c>
      <c r="B674" s="156">
        <v>6</v>
      </c>
      <c r="C674" s="157" t="s">
        <v>258</v>
      </c>
      <c r="D674" s="158" t="s">
        <v>433</v>
      </c>
      <c r="E674" s="159" t="s">
        <v>320</v>
      </c>
      <c r="F674" s="160">
        <v>4</v>
      </c>
      <c r="G674" s="160">
        <v>13.6</v>
      </c>
      <c r="H674" s="160">
        <v>29.8</v>
      </c>
      <c r="I674" s="160">
        <v>109.4</v>
      </c>
      <c r="J674" s="157">
        <v>9.5299999999999994</v>
      </c>
    </row>
    <row r="675" spans="1:23" ht="16" x14ac:dyDescent="0.2">
      <c r="A675" s="155">
        <v>5882</v>
      </c>
      <c r="B675" s="156">
        <v>6</v>
      </c>
      <c r="C675" s="157" t="s">
        <v>261</v>
      </c>
      <c r="D675" s="158" t="s">
        <v>433</v>
      </c>
      <c r="E675" s="159" t="s">
        <v>320</v>
      </c>
      <c r="F675" s="160">
        <v>0.25</v>
      </c>
      <c r="G675" s="160">
        <v>13.6</v>
      </c>
      <c r="H675" s="160">
        <v>29.8</v>
      </c>
      <c r="I675" s="160">
        <v>108.6</v>
      </c>
      <c r="J675" s="157">
        <v>9.39</v>
      </c>
      <c r="K675" s="161">
        <v>1.752</v>
      </c>
      <c r="L675" s="161">
        <v>1.3229</v>
      </c>
      <c r="M675" s="161">
        <v>1.72</v>
      </c>
      <c r="N675" s="160">
        <v>0.49330000000000002</v>
      </c>
      <c r="O675" s="161">
        <v>8.4000000000000005E-2</v>
      </c>
      <c r="P675" s="161">
        <v>1.5169999999999999</v>
      </c>
      <c r="Q675" s="161">
        <v>6.7000000000000004E-2</v>
      </c>
      <c r="R675" s="161">
        <v>16.266500000000001</v>
      </c>
      <c r="S675" s="161">
        <v>0.499</v>
      </c>
      <c r="T675" s="161">
        <v>10.3</v>
      </c>
      <c r="U675" s="161">
        <v>5.9664999999999999</v>
      </c>
      <c r="V675" s="161">
        <v>72.979900000000001</v>
      </c>
      <c r="W675" s="161">
        <v>0.41899999999999998</v>
      </c>
    </row>
    <row r="676" spans="1:23" ht="16" x14ac:dyDescent="0.2">
      <c r="A676" s="155">
        <v>5883</v>
      </c>
      <c r="B676" s="156">
        <v>7</v>
      </c>
      <c r="C676" s="157" t="s">
        <v>258</v>
      </c>
      <c r="D676" s="158" t="s">
        <v>433</v>
      </c>
      <c r="E676" s="159" t="s">
        <v>318</v>
      </c>
      <c r="F676" s="160">
        <v>1</v>
      </c>
      <c r="G676" s="160">
        <v>15.5</v>
      </c>
      <c r="H676" s="160">
        <v>6.5</v>
      </c>
      <c r="I676" s="160">
        <v>140.6</v>
      </c>
      <c r="J676" s="157">
        <v>13.09</v>
      </c>
    </row>
    <row r="677" spans="1:23" ht="16" x14ac:dyDescent="0.2">
      <c r="A677" s="155">
        <v>5884</v>
      </c>
      <c r="B677" s="156">
        <v>7</v>
      </c>
      <c r="C677" s="157" t="s">
        <v>261</v>
      </c>
      <c r="D677" s="158" t="s">
        <v>433</v>
      </c>
      <c r="E677" s="159" t="s">
        <v>318</v>
      </c>
      <c r="F677" s="160">
        <v>0.25</v>
      </c>
      <c r="G677" s="160">
        <v>15.9</v>
      </c>
      <c r="H677" s="160">
        <v>3.5</v>
      </c>
      <c r="I677" s="160">
        <v>121.1</v>
      </c>
      <c r="J677" s="157">
        <v>11.64</v>
      </c>
      <c r="K677" s="161">
        <v>5.1310000000000002</v>
      </c>
      <c r="L677" s="161">
        <v>3.6465999999999998</v>
      </c>
      <c r="M677" s="161">
        <v>1.25</v>
      </c>
      <c r="N677" s="160">
        <v>0.27639999999999998</v>
      </c>
      <c r="O677" s="161">
        <v>59.216000000000001</v>
      </c>
      <c r="P677" s="161">
        <v>41.39</v>
      </c>
      <c r="Q677" s="161">
        <v>5.3999999999999999E-2</v>
      </c>
      <c r="R677" s="161">
        <v>82.597200000000001</v>
      </c>
      <c r="S677" s="161">
        <v>0.67600000000000005</v>
      </c>
      <c r="T677" s="161">
        <v>74.2</v>
      </c>
      <c r="U677" s="161">
        <v>8.3971999999999998</v>
      </c>
      <c r="V677" s="161">
        <v>85.557400000000001</v>
      </c>
      <c r="W677" s="161">
        <v>0.248</v>
      </c>
    </row>
    <row r="678" spans="1:23" ht="16" x14ac:dyDescent="0.2">
      <c r="A678" s="155">
        <v>5885</v>
      </c>
      <c r="B678" s="156">
        <v>8</v>
      </c>
      <c r="C678" s="157" t="s">
        <v>258</v>
      </c>
      <c r="D678" s="158" t="s">
        <v>433</v>
      </c>
      <c r="E678" s="159" t="s">
        <v>414</v>
      </c>
      <c r="F678" s="160">
        <v>1</v>
      </c>
      <c r="G678" s="160">
        <v>15.7</v>
      </c>
      <c r="H678" s="160">
        <v>28.1</v>
      </c>
      <c r="I678" s="160">
        <v>121.8</v>
      </c>
      <c r="J678" s="157">
        <v>10.19</v>
      </c>
    </row>
    <row r="679" spans="1:23" ht="16" x14ac:dyDescent="0.2">
      <c r="A679" s="155">
        <v>5886</v>
      </c>
      <c r="B679" s="156">
        <v>8</v>
      </c>
      <c r="C679" s="157" t="s">
        <v>261</v>
      </c>
      <c r="D679" s="158" t="s">
        <v>433</v>
      </c>
      <c r="E679" s="159" t="s">
        <v>414</v>
      </c>
      <c r="F679" s="160">
        <v>0.25</v>
      </c>
      <c r="G679" s="160">
        <v>15.7</v>
      </c>
      <c r="H679" s="160">
        <v>28.1</v>
      </c>
      <c r="I679" s="160">
        <v>121.5</v>
      </c>
      <c r="J679" s="157">
        <v>10.16</v>
      </c>
      <c r="K679" s="161">
        <v>0.96699999999999997</v>
      </c>
      <c r="L679" s="161">
        <v>0.3856</v>
      </c>
      <c r="M679" s="161">
        <v>0.86</v>
      </c>
      <c r="N679" s="160">
        <v>0.90290000000000004</v>
      </c>
      <c r="O679" s="161">
        <v>0.377</v>
      </c>
      <c r="P679" s="161">
        <v>2.278</v>
      </c>
      <c r="Q679" s="161">
        <v>0.02</v>
      </c>
      <c r="R679" s="161">
        <v>18.193899999999999</v>
      </c>
      <c r="S679" s="161">
        <v>0.79400000000000004</v>
      </c>
      <c r="T679" s="161">
        <v>15.7</v>
      </c>
      <c r="U679" s="161">
        <v>2.4939</v>
      </c>
      <c r="V679" s="161">
        <v>46.665199999999999</v>
      </c>
      <c r="W679" s="161">
        <v>0.34</v>
      </c>
    </row>
    <row r="680" spans="1:23" ht="16" x14ac:dyDescent="0.2">
      <c r="A680" s="155">
        <v>5899</v>
      </c>
      <c r="B680" s="156">
        <v>1</v>
      </c>
      <c r="C680" s="157" t="s">
        <v>258</v>
      </c>
      <c r="D680" s="158" t="s">
        <v>434</v>
      </c>
      <c r="E680" s="159" t="s">
        <v>265</v>
      </c>
      <c r="F680" s="160">
        <v>2.5</v>
      </c>
      <c r="G680" s="160">
        <v>15.9</v>
      </c>
      <c r="H680" s="160">
        <v>29.9</v>
      </c>
      <c r="I680" s="160">
        <v>76.900000000000006</v>
      </c>
      <c r="J680" s="157">
        <v>6.42</v>
      </c>
    </row>
    <row r="681" spans="1:23" ht="16" x14ac:dyDescent="0.2">
      <c r="A681" s="155">
        <v>5900</v>
      </c>
      <c r="B681" s="156">
        <v>1</v>
      </c>
      <c r="C681" s="157" t="s">
        <v>261</v>
      </c>
      <c r="D681" s="158" t="s">
        <v>434</v>
      </c>
      <c r="E681" s="159" t="s">
        <v>265</v>
      </c>
      <c r="F681" s="160">
        <v>0.25</v>
      </c>
      <c r="G681" s="160">
        <v>16.2</v>
      </c>
      <c r="H681" s="160">
        <v>29.1</v>
      </c>
      <c r="I681" s="160">
        <v>78.3</v>
      </c>
      <c r="J681" s="157">
        <v>6.44</v>
      </c>
      <c r="K681" s="161">
        <v>1.68</v>
      </c>
      <c r="L681" s="161">
        <v>1.59</v>
      </c>
      <c r="M681" s="161">
        <v>1.4</v>
      </c>
      <c r="N681" s="160">
        <v>2.2387000000000001</v>
      </c>
      <c r="O681" s="161">
        <v>1.6910000000000001</v>
      </c>
      <c r="P681" s="161">
        <v>8.4309999999999992</v>
      </c>
      <c r="Q681" s="161">
        <v>7.3999999999999996E-2</v>
      </c>
      <c r="R681" s="161">
        <v>27.244199999999999</v>
      </c>
      <c r="S681" s="161">
        <v>1.01</v>
      </c>
      <c r="T681" s="161">
        <v>19.399999999999999</v>
      </c>
      <c r="U681" s="161">
        <v>7.8441999999999998</v>
      </c>
      <c r="V681" s="161">
        <v>65.893699999999995</v>
      </c>
      <c r="W681" s="161">
        <v>0.57799999999999996</v>
      </c>
    </row>
    <row r="682" spans="1:23" ht="16" x14ac:dyDescent="0.2">
      <c r="A682" s="155">
        <v>5901</v>
      </c>
      <c r="B682" s="156">
        <v>2</v>
      </c>
      <c r="C682" s="157" t="s">
        <v>258</v>
      </c>
      <c r="D682" s="158" t="s">
        <v>434</v>
      </c>
      <c r="E682" s="159" t="s">
        <v>370</v>
      </c>
      <c r="F682" s="160">
        <v>3.5</v>
      </c>
      <c r="G682" s="160">
        <v>15</v>
      </c>
      <c r="H682" s="160">
        <v>30.9</v>
      </c>
      <c r="I682" s="160">
        <v>89.1</v>
      </c>
      <c r="J682" s="157">
        <v>7.42</v>
      </c>
    </row>
    <row r="683" spans="1:23" ht="16" x14ac:dyDescent="0.2">
      <c r="A683" s="155">
        <v>5902</v>
      </c>
      <c r="B683" s="156">
        <v>2</v>
      </c>
      <c r="C683" s="157" t="s">
        <v>261</v>
      </c>
      <c r="D683" s="158" t="s">
        <v>434</v>
      </c>
      <c r="E683" s="159" t="s">
        <v>370</v>
      </c>
      <c r="F683" s="160">
        <v>0.25</v>
      </c>
      <c r="G683" s="160">
        <v>15.2</v>
      </c>
      <c r="H683" s="160">
        <v>30.7</v>
      </c>
      <c r="I683" s="160">
        <v>85.5</v>
      </c>
      <c r="J683" s="157">
        <v>7.11</v>
      </c>
      <c r="K683" s="161">
        <v>1.63</v>
      </c>
      <c r="L683" s="161">
        <v>1</v>
      </c>
      <c r="M683" s="161">
        <v>1.33</v>
      </c>
      <c r="N683" s="160">
        <v>2.0794999999999999</v>
      </c>
      <c r="O683" s="161">
        <v>0.31</v>
      </c>
      <c r="P683" s="161">
        <v>8.3490000000000002</v>
      </c>
      <c r="Q683" s="161">
        <v>0.02</v>
      </c>
      <c r="R683" s="161">
        <v>32.323799999999999</v>
      </c>
      <c r="S683" s="161">
        <v>1.01</v>
      </c>
      <c r="T683" s="161">
        <v>25.3</v>
      </c>
      <c r="U683" s="161">
        <v>7.0237999999999996</v>
      </c>
      <c r="V683" s="161">
        <v>59.9437</v>
      </c>
      <c r="W683" s="161">
        <v>0.57499999999999996</v>
      </c>
    </row>
    <row r="684" spans="1:23" ht="16" x14ac:dyDescent="0.2">
      <c r="A684" s="155">
        <v>5893</v>
      </c>
      <c r="B684" s="156">
        <v>3</v>
      </c>
      <c r="C684" s="157" t="s">
        <v>258</v>
      </c>
      <c r="D684" s="158" t="s">
        <v>434</v>
      </c>
      <c r="E684" s="159" t="s">
        <v>334</v>
      </c>
      <c r="F684" s="160">
        <v>0.75</v>
      </c>
      <c r="G684" s="160">
        <v>16.2</v>
      </c>
      <c r="H684" s="160">
        <v>28.8</v>
      </c>
      <c r="I684" s="160">
        <v>54.3</v>
      </c>
      <c r="J684" s="157">
        <v>4.42</v>
      </c>
    </row>
    <row r="685" spans="1:23" ht="16" x14ac:dyDescent="0.2">
      <c r="A685" s="155">
        <v>5894</v>
      </c>
      <c r="B685" s="156">
        <v>3</v>
      </c>
      <c r="C685" s="157" t="s">
        <v>261</v>
      </c>
      <c r="D685" s="158" t="s">
        <v>434</v>
      </c>
      <c r="E685" s="159" t="s">
        <v>334</v>
      </c>
      <c r="F685" s="160">
        <v>0.25</v>
      </c>
      <c r="G685" s="160">
        <v>16.8</v>
      </c>
      <c r="H685" s="160">
        <v>28.1</v>
      </c>
      <c r="I685" s="160">
        <v>69.599999999999994</v>
      </c>
      <c r="J685" s="157">
        <v>5.71</v>
      </c>
      <c r="K685" s="161">
        <v>1.55</v>
      </c>
      <c r="L685" s="161">
        <v>1.1599999999999999</v>
      </c>
      <c r="M685" s="161">
        <v>1.87</v>
      </c>
      <c r="N685" s="160">
        <v>2.2469999999999999</v>
      </c>
      <c r="O685" s="161">
        <v>0.14899999999999999</v>
      </c>
      <c r="P685" s="161">
        <v>6.4779999999999998</v>
      </c>
      <c r="Q685" s="161">
        <v>0.11799999999999999</v>
      </c>
      <c r="R685" s="161">
        <v>38.414900000000003</v>
      </c>
      <c r="S685" s="161">
        <v>0.90200000000000002</v>
      </c>
      <c r="T685" s="161">
        <v>17.600000000000001</v>
      </c>
      <c r="U685" s="161">
        <v>6.2149000000000001</v>
      </c>
      <c r="V685" s="161">
        <v>54.319800000000001</v>
      </c>
      <c r="W685" s="161">
        <v>0.51100000000000001</v>
      </c>
    </row>
    <row r="686" spans="1:23" ht="16" x14ac:dyDescent="0.2">
      <c r="A686" s="155">
        <v>5895</v>
      </c>
      <c r="B686" s="156">
        <v>4</v>
      </c>
      <c r="C686" s="157" t="s">
        <v>258</v>
      </c>
      <c r="D686" s="158" t="s">
        <v>434</v>
      </c>
      <c r="E686" s="159" t="s">
        <v>297</v>
      </c>
      <c r="F686" s="160">
        <v>1</v>
      </c>
      <c r="G686" s="160">
        <v>16</v>
      </c>
      <c r="H686" s="160">
        <v>28.8</v>
      </c>
      <c r="I686" s="160">
        <v>81.3</v>
      </c>
      <c r="J686" s="157">
        <v>6.7</v>
      </c>
    </row>
    <row r="687" spans="1:23" ht="16" x14ac:dyDescent="0.2">
      <c r="A687" s="155">
        <v>5896</v>
      </c>
      <c r="B687" s="156">
        <v>4</v>
      </c>
      <c r="C687" s="157" t="s">
        <v>261</v>
      </c>
      <c r="D687" s="158" t="s">
        <v>434</v>
      </c>
      <c r="E687" s="159" t="s">
        <v>297</v>
      </c>
      <c r="F687" s="160">
        <v>0.25</v>
      </c>
      <c r="G687" s="160">
        <v>16.100000000000001</v>
      </c>
      <c r="H687" s="160">
        <v>28.7</v>
      </c>
      <c r="I687" s="160">
        <v>80.099999999999994</v>
      </c>
      <c r="J687" s="157">
        <v>6.69</v>
      </c>
      <c r="K687" s="161">
        <v>1.36</v>
      </c>
      <c r="L687" s="161">
        <v>0.96</v>
      </c>
      <c r="M687" s="161">
        <v>1.66</v>
      </c>
      <c r="N687" s="160">
        <v>1.3616999999999999</v>
      </c>
      <c r="O687" s="161">
        <v>0.68500000000000005</v>
      </c>
      <c r="P687" s="161">
        <v>7.944</v>
      </c>
      <c r="Q687" s="161">
        <v>0.16300000000000001</v>
      </c>
      <c r="R687" s="161">
        <v>24.299199999999999</v>
      </c>
      <c r="S687" s="161">
        <v>0.81299999999999994</v>
      </c>
      <c r="T687" s="161">
        <v>19.2</v>
      </c>
      <c r="U687" s="161">
        <v>5.0991999999999997</v>
      </c>
      <c r="V687" s="161">
        <v>52.071199999999997</v>
      </c>
      <c r="W687" s="161">
        <v>0.40899999999999997</v>
      </c>
    </row>
    <row r="688" spans="1:23" ht="16" x14ac:dyDescent="0.2">
      <c r="A688" s="155">
        <v>5897</v>
      </c>
      <c r="B688" s="156">
        <v>5</v>
      </c>
      <c r="C688" s="157" t="s">
        <v>258</v>
      </c>
      <c r="D688" s="158" t="s">
        <v>434</v>
      </c>
      <c r="E688" s="159" t="s">
        <v>272</v>
      </c>
      <c r="F688" s="160">
        <v>0.5</v>
      </c>
      <c r="G688" s="160">
        <v>14.9</v>
      </c>
      <c r="H688" s="160">
        <v>0.9</v>
      </c>
      <c r="I688" s="160">
        <v>84.5</v>
      </c>
      <c r="J688" s="157">
        <v>8.59</v>
      </c>
    </row>
    <row r="689" spans="1:23" ht="16" x14ac:dyDescent="0.2">
      <c r="A689" s="155">
        <v>5898</v>
      </c>
      <c r="B689" s="156">
        <v>5</v>
      </c>
      <c r="C689" s="157" t="s">
        <v>261</v>
      </c>
      <c r="D689" s="158" t="s">
        <v>434</v>
      </c>
      <c r="E689" s="159" t="s">
        <v>272</v>
      </c>
      <c r="F689" s="160">
        <v>0.25</v>
      </c>
      <c r="G689" s="160">
        <v>14.8</v>
      </c>
      <c r="H689" s="160">
        <v>0.8</v>
      </c>
      <c r="I689" s="160">
        <v>89.7</v>
      </c>
      <c r="J689" s="157">
        <v>8.9700000000000006</v>
      </c>
      <c r="K689" s="161">
        <v>0.99</v>
      </c>
      <c r="L689" s="161">
        <v>2.79</v>
      </c>
      <c r="M689" s="161">
        <v>2.04</v>
      </c>
      <c r="N689" s="160">
        <v>1.2292000000000001</v>
      </c>
      <c r="O689" s="161">
        <v>15.442</v>
      </c>
      <c r="P689" s="161">
        <v>85.337000000000003</v>
      </c>
      <c r="Q689" s="161">
        <v>0.24299999999999999</v>
      </c>
      <c r="R689" s="161">
        <v>31.601600000000001</v>
      </c>
      <c r="S689" s="161">
        <v>0.83499999999999996</v>
      </c>
      <c r="T689" s="161">
        <v>25.4</v>
      </c>
      <c r="U689" s="161">
        <v>6.2016</v>
      </c>
      <c r="V689" s="161">
        <v>71.777600000000007</v>
      </c>
      <c r="W689" s="161">
        <v>0.3</v>
      </c>
    </row>
    <row r="690" spans="1:23" ht="16" x14ac:dyDescent="0.2">
      <c r="A690" s="155">
        <v>5887</v>
      </c>
      <c r="B690" s="156">
        <v>6</v>
      </c>
      <c r="C690" s="157" t="s">
        <v>258</v>
      </c>
      <c r="D690" s="158" t="s">
        <v>434</v>
      </c>
      <c r="E690" s="159" t="s">
        <v>320</v>
      </c>
      <c r="F690" s="160">
        <v>2.4</v>
      </c>
      <c r="G690" s="160">
        <v>14.6</v>
      </c>
      <c r="H690" s="160">
        <v>30.5</v>
      </c>
      <c r="I690" s="160">
        <v>95</v>
      </c>
      <c r="J690" s="157">
        <v>8.07</v>
      </c>
    </row>
    <row r="691" spans="1:23" ht="16" x14ac:dyDescent="0.2">
      <c r="A691" s="155">
        <v>5888</v>
      </c>
      <c r="B691" s="156">
        <v>6</v>
      </c>
      <c r="C691" s="157" t="s">
        <v>261</v>
      </c>
      <c r="D691" s="158" t="s">
        <v>434</v>
      </c>
      <c r="E691" s="159" t="s">
        <v>320</v>
      </c>
      <c r="F691" s="160">
        <v>0.25</v>
      </c>
      <c r="G691" s="160">
        <v>14.7</v>
      </c>
      <c r="H691" s="160">
        <v>30.5</v>
      </c>
      <c r="I691" s="160">
        <v>98</v>
      </c>
      <c r="J691" s="157">
        <v>8.2200000000000006</v>
      </c>
      <c r="K691" s="161">
        <v>2</v>
      </c>
      <c r="L691" s="161">
        <v>1.83</v>
      </c>
      <c r="M691" s="161">
        <v>1.83</v>
      </c>
      <c r="N691" s="160">
        <v>2.9729999999999999</v>
      </c>
      <c r="O691" s="161">
        <v>0.26100000000000001</v>
      </c>
      <c r="P691" s="161">
        <v>2.3879999999999999</v>
      </c>
      <c r="Q691" s="161">
        <v>0.108</v>
      </c>
      <c r="R691" s="161">
        <v>36.825000000000003</v>
      </c>
      <c r="S691" s="161">
        <v>0.73199999999999998</v>
      </c>
      <c r="T691" s="161">
        <v>31</v>
      </c>
      <c r="U691" s="161">
        <v>5.8250000000000002</v>
      </c>
      <c r="V691" s="161">
        <v>54.705300000000001</v>
      </c>
      <c r="W691" s="161">
        <v>0.57399999999999995</v>
      </c>
    </row>
    <row r="692" spans="1:23" ht="16" x14ac:dyDescent="0.2">
      <c r="A692" s="155">
        <v>5889</v>
      </c>
      <c r="B692" s="156">
        <v>7</v>
      </c>
      <c r="C692" s="157" t="s">
        <v>258</v>
      </c>
      <c r="D692" s="158" t="s">
        <v>434</v>
      </c>
      <c r="E692" s="159" t="s">
        <v>272</v>
      </c>
      <c r="F692" s="160">
        <v>1</v>
      </c>
      <c r="G692" s="160">
        <v>17.899999999999999</v>
      </c>
      <c r="H692" s="160">
        <v>26.2</v>
      </c>
      <c r="I692" s="160">
        <v>65</v>
      </c>
      <c r="J692" s="157">
        <v>5.28</v>
      </c>
    </row>
    <row r="693" spans="1:23" ht="16" x14ac:dyDescent="0.2">
      <c r="A693" s="155">
        <v>5890</v>
      </c>
      <c r="B693" s="156">
        <v>7</v>
      </c>
      <c r="C693" s="157" t="s">
        <v>261</v>
      </c>
      <c r="D693" s="158" t="s">
        <v>434</v>
      </c>
      <c r="E693" s="159" t="s">
        <v>272</v>
      </c>
      <c r="F693" s="160">
        <v>0.25</v>
      </c>
      <c r="G693" s="160">
        <v>16.3</v>
      </c>
      <c r="H693" s="160">
        <v>8.6999999999999993</v>
      </c>
      <c r="I693" s="160">
        <v>84</v>
      </c>
      <c r="J693" s="157">
        <v>7.72</v>
      </c>
      <c r="K693" s="161">
        <v>1.2</v>
      </c>
      <c r="L693" s="161">
        <v>2.1</v>
      </c>
      <c r="M693" s="161">
        <v>1.72</v>
      </c>
      <c r="N693" s="160">
        <v>2.1791</v>
      </c>
      <c r="O693" s="161">
        <v>52.162999999999997</v>
      </c>
      <c r="P693" s="161">
        <v>82.004999999999995</v>
      </c>
      <c r="Q693" s="161">
        <v>0.24299999999999999</v>
      </c>
      <c r="R693" s="161">
        <v>78.054699999999997</v>
      </c>
      <c r="S693" s="161">
        <v>0.90400000000000003</v>
      </c>
      <c r="T693" s="161">
        <v>70.2</v>
      </c>
      <c r="U693" s="161">
        <v>7.8547000000000002</v>
      </c>
      <c r="V693" s="161">
        <v>74.763099999999994</v>
      </c>
      <c r="W693" s="161">
        <v>0.32100000000000001</v>
      </c>
    </row>
    <row r="694" spans="1:23" ht="16" x14ac:dyDescent="0.2">
      <c r="A694" s="155">
        <v>5891</v>
      </c>
      <c r="B694" s="156">
        <v>8</v>
      </c>
      <c r="C694" s="157" t="s">
        <v>258</v>
      </c>
      <c r="D694" s="158" t="s">
        <v>434</v>
      </c>
      <c r="E694" s="159" t="s">
        <v>274</v>
      </c>
      <c r="F694" s="160">
        <v>0.8</v>
      </c>
      <c r="G694" s="160">
        <v>15.9</v>
      </c>
      <c r="H694" s="160">
        <v>29.4</v>
      </c>
      <c r="I694" s="160">
        <v>75</v>
      </c>
      <c r="J694" s="157">
        <v>6.22</v>
      </c>
    </row>
    <row r="695" spans="1:23" ht="16" x14ac:dyDescent="0.2">
      <c r="A695" s="155">
        <v>5892</v>
      </c>
      <c r="B695" s="156">
        <v>8</v>
      </c>
      <c r="C695" s="157" t="s">
        <v>261</v>
      </c>
      <c r="D695" s="158" t="s">
        <v>434</v>
      </c>
      <c r="E695" s="159" t="s">
        <v>274</v>
      </c>
      <c r="F695" s="160">
        <v>0.25</v>
      </c>
      <c r="G695" s="160">
        <v>15.9</v>
      </c>
      <c r="H695" s="160">
        <v>29.3</v>
      </c>
      <c r="I695" s="160">
        <v>79</v>
      </c>
      <c r="J695" s="157">
        <v>6.43</v>
      </c>
      <c r="K695" s="161">
        <v>1.9</v>
      </c>
      <c r="L695" s="161">
        <v>1.29</v>
      </c>
      <c r="M695" s="161">
        <v>1.52</v>
      </c>
      <c r="N695" s="160">
        <v>1.8149</v>
      </c>
      <c r="O695" s="161">
        <v>0.38400000000000001</v>
      </c>
      <c r="P695" s="161">
        <v>8.26</v>
      </c>
      <c r="Q695" s="161">
        <v>0.02</v>
      </c>
      <c r="R695" s="161">
        <v>24.6812</v>
      </c>
      <c r="S695" s="161">
        <v>0.745</v>
      </c>
      <c r="T695" s="161">
        <v>19.3</v>
      </c>
      <c r="U695" s="161">
        <v>5.3811999999999998</v>
      </c>
      <c r="V695" s="161">
        <v>45.368299999999998</v>
      </c>
      <c r="W695" s="161">
        <v>0.35599999999999998</v>
      </c>
    </row>
    <row r="696" spans="1:23" ht="16" x14ac:dyDescent="0.2">
      <c r="A696" s="155">
        <v>5903</v>
      </c>
      <c r="B696" s="156">
        <v>9</v>
      </c>
      <c r="C696" s="157" t="s">
        <v>258</v>
      </c>
      <c r="D696" s="158" t="s">
        <v>434</v>
      </c>
      <c r="E696" s="159" t="s">
        <v>324</v>
      </c>
      <c r="F696" s="160">
        <v>2.25</v>
      </c>
      <c r="G696" s="160">
        <v>16.2</v>
      </c>
      <c r="H696" s="160">
        <v>28.3</v>
      </c>
      <c r="I696" s="160">
        <v>87.4</v>
      </c>
      <c r="J696" s="157">
        <v>7.23</v>
      </c>
    </row>
    <row r="697" spans="1:23" ht="16" x14ac:dyDescent="0.2">
      <c r="A697" s="155">
        <v>5904</v>
      </c>
      <c r="B697" s="156">
        <v>9</v>
      </c>
      <c r="C697" s="157" t="s">
        <v>261</v>
      </c>
      <c r="D697" s="158" t="s">
        <v>434</v>
      </c>
      <c r="E697" s="159" t="s">
        <v>324</v>
      </c>
      <c r="F697" s="160">
        <v>0.25</v>
      </c>
      <c r="G697" s="160">
        <v>16.100000000000001</v>
      </c>
      <c r="H697" s="160">
        <v>27.8</v>
      </c>
      <c r="I697" s="160">
        <v>88.9</v>
      </c>
      <c r="J697" s="157">
        <v>7.47</v>
      </c>
      <c r="K697" s="161">
        <v>1.48</v>
      </c>
      <c r="L697" s="161">
        <v>0.83</v>
      </c>
      <c r="M697" s="161">
        <v>1.28</v>
      </c>
      <c r="N697" s="160">
        <v>0.50449999999999995</v>
      </c>
      <c r="O697" s="161">
        <v>0.13400000000000001</v>
      </c>
      <c r="P697" s="161">
        <v>4.7450000000000001</v>
      </c>
      <c r="Q697" s="161">
        <v>0.112</v>
      </c>
      <c r="R697" s="161">
        <v>18.296099999999999</v>
      </c>
      <c r="S697" s="161">
        <v>0.85599999999999998</v>
      </c>
      <c r="T697" s="161">
        <v>12.6</v>
      </c>
      <c r="U697" s="161">
        <v>5.6961000000000004</v>
      </c>
      <c r="V697" s="161">
        <v>52.698</v>
      </c>
      <c r="W697" s="161">
        <v>0.38300000000000001</v>
      </c>
    </row>
    <row r="698" spans="1:23" ht="16" x14ac:dyDescent="0.2">
      <c r="A698" s="155">
        <v>5905</v>
      </c>
      <c r="B698" s="156">
        <v>10</v>
      </c>
      <c r="C698" s="157" t="s">
        <v>258</v>
      </c>
      <c r="D698" s="158" t="s">
        <v>434</v>
      </c>
      <c r="E698" s="159" t="s">
        <v>334</v>
      </c>
      <c r="F698" s="160">
        <v>1.75</v>
      </c>
      <c r="G698" s="160">
        <v>15.9</v>
      </c>
      <c r="H698" s="160">
        <v>29.8</v>
      </c>
      <c r="I698" s="160">
        <v>83.8</v>
      </c>
      <c r="J698" s="157">
        <v>6.94</v>
      </c>
    </row>
    <row r="699" spans="1:23" ht="16" x14ac:dyDescent="0.2">
      <c r="A699" s="155">
        <v>5906</v>
      </c>
      <c r="B699" s="156">
        <v>10</v>
      </c>
      <c r="C699" s="157" t="s">
        <v>261</v>
      </c>
      <c r="D699" s="158" t="s">
        <v>434</v>
      </c>
      <c r="E699" s="159" t="s">
        <v>334</v>
      </c>
      <c r="F699" s="160">
        <v>0.25</v>
      </c>
      <c r="G699" s="160">
        <v>15.8</v>
      </c>
      <c r="H699" s="160">
        <v>29.7</v>
      </c>
      <c r="I699" s="160">
        <v>81.400000000000006</v>
      </c>
      <c r="J699" s="157">
        <v>6.74</v>
      </c>
      <c r="K699" s="161">
        <v>1.38</v>
      </c>
      <c r="L699" s="161">
        <v>0.85</v>
      </c>
      <c r="M699" s="161">
        <v>1.23</v>
      </c>
      <c r="N699" s="160">
        <v>1.8228</v>
      </c>
      <c r="O699" s="161">
        <v>0.17299999999999999</v>
      </c>
      <c r="P699" s="161">
        <v>5.0620000000000003</v>
      </c>
      <c r="Q699" s="161">
        <v>0.124</v>
      </c>
      <c r="R699" s="161">
        <v>21.4223</v>
      </c>
      <c r="S699" s="161">
        <v>0.79500000000000004</v>
      </c>
      <c r="T699" s="161">
        <v>17.899999999999999</v>
      </c>
      <c r="U699" s="161">
        <v>3.5223</v>
      </c>
      <c r="V699" s="161">
        <v>38.411999999999999</v>
      </c>
      <c r="W699" s="161">
        <v>0.33300000000000002</v>
      </c>
    </row>
    <row r="700" spans="1:23" ht="16" x14ac:dyDescent="0.2">
      <c r="A700" s="155">
        <v>5907</v>
      </c>
      <c r="B700" s="156">
        <v>1</v>
      </c>
      <c r="C700" s="157" t="s">
        <v>258</v>
      </c>
      <c r="D700" s="158" t="s">
        <v>435</v>
      </c>
      <c r="E700" s="159" t="s">
        <v>374</v>
      </c>
      <c r="F700" s="160">
        <v>1.5</v>
      </c>
      <c r="G700" s="160">
        <v>20</v>
      </c>
      <c r="H700" s="160">
        <v>29</v>
      </c>
      <c r="I700" s="160">
        <v>95.2</v>
      </c>
      <c r="J700" s="157">
        <v>7.77</v>
      </c>
    </row>
    <row r="701" spans="1:23" ht="16" x14ac:dyDescent="0.2">
      <c r="A701" s="155">
        <v>5908</v>
      </c>
      <c r="B701" s="156">
        <v>1</v>
      </c>
      <c r="C701" s="157" t="s">
        <v>261</v>
      </c>
      <c r="D701" s="158" t="s">
        <v>435</v>
      </c>
      <c r="E701" s="159" t="s">
        <v>374</v>
      </c>
      <c r="F701" s="160">
        <v>0.25</v>
      </c>
      <c r="G701" s="160">
        <v>20</v>
      </c>
      <c r="H701" s="160">
        <v>21.7</v>
      </c>
      <c r="I701" s="160">
        <v>80.8</v>
      </c>
      <c r="J701" s="157">
        <v>6.39</v>
      </c>
      <c r="K701" s="161">
        <v>3.99</v>
      </c>
      <c r="L701" s="161">
        <v>2.38</v>
      </c>
      <c r="M701" s="161">
        <v>1.98</v>
      </c>
      <c r="N701" s="160">
        <v>1.0009999999999999</v>
      </c>
      <c r="O701" s="161">
        <v>4.4939999999999998</v>
      </c>
      <c r="P701" s="161">
        <v>15.898999999999999</v>
      </c>
      <c r="Q701" s="161">
        <v>8.7999999999999995E-2</v>
      </c>
      <c r="R701" s="161">
        <v>32.257300000000001</v>
      </c>
      <c r="S701" s="161">
        <v>1.23</v>
      </c>
      <c r="T701" s="161">
        <v>25.2</v>
      </c>
      <c r="U701" s="161">
        <v>7.0572999999999997</v>
      </c>
      <c r="V701" s="161">
        <v>57.563800000000001</v>
      </c>
      <c r="W701" s="161">
        <v>0.32100000000000001</v>
      </c>
    </row>
    <row r="702" spans="1:23" ht="16" x14ac:dyDescent="0.2">
      <c r="A702" s="155">
        <v>5909</v>
      </c>
      <c r="B702" s="156">
        <v>2</v>
      </c>
      <c r="C702" s="157" t="s">
        <v>258</v>
      </c>
      <c r="D702" s="158" t="s">
        <v>435</v>
      </c>
      <c r="E702" s="159" t="s">
        <v>355</v>
      </c>
      <c r="F702" s="160">
        <v>1.75</v>
      </c>
      <c r="G702" s="160">
        <v>19.600000000000001</v>
      </c>
      <c r="H702" s="160">
        <v>30.1</v>
      </c>
      <c r="I702" s="160">
        <v>54.4</v>
      </c>
      <c r="J702" s="157">
        <v>4.24</v>
      </c>
    </row>
    <row r="703" spans="1:23" ht="16" x14ac:dyDescent="0.2">
      <c r="A703" s="155">
        <v>5910</v>
      </c>
      <c r="B703" s="156">
        <v>2</v>
      </c>
      <c r="C703" s="157" t="s">
        <v>261</v>
      </c>
      <c r="D703" s="158" t="s">
        <v>435</v>
      </c>
      <c r="E703" s="159" t="s">
        <v>355</v>
      </c>
      <c r="F703" s="160">
        <v>0.25</v>
      </c>
      <c r="G703" s="160">
        <v>20</v>
      </c>
      <c r="I703" s="160">
        <v>67.099999999999994</v>
      </c>
      <c r="J703" s="157">
        <v>5.16</v>
      </c>
      <c r="K703" s="161">
        <v>4.01</v>
      </c>
      <c r="L703" s="161">
        <v>2.2000000000000002</v>
      </c>
      <c r="M703" s="161">
        <v>1.46</v>
      </c>
      <c r="N703" s="160">
        <v>1.1571</v>
      </c>
      <c r="O703" s="161">
        <v>0.17799999999999999</v>
      </c>
      <c r="P703" s="161">
        <v>11.087999999999999</v>
      </c>
      <c r="Q703" s="161">
        <v>0.06</v>
      </c>
      <c r="R703" s="161">
        <v>19.882400000000001</v>
      </c>
      <c r="S703" s="161">
        <v>1.1399999999999999</v>
      </c>
      <c r="T703" s="161">
        <v>11.8</v>
      </c>
      <c r="U703" s="161">
        <v>8.0823999999999998</v>
      </c>
      <c r="V703" s="161">
        <v>63.939599999999999</v>
      </c>
      <c r="W703" s="161">
        <v>0.34599999999999997</v>
      </c>
    </row>
    <row r="704" spans="1:23" ht="16" x14ac:dyDescent="0.2">
      <c r="A704" s="155">
        <v>5915</v>
      </c>
      <c r="B704" s="156">
        <v>3</v>
      </c>
      <c r="C704" s="157" t="s">
        <v>258</v>
      </c>
      <c r="D704" s="158" t="s">
        <v>435</v>
      </c>
      <c r="E704" s="159" t="s">
        <v>324</v>
      </c>
      <c r="F704" s="160">
        <v>1</v>
      </c>
      <c r="G704" s="160">
        <v>19.899999999999999</v>
      </c>
      <c r="H704" s="160">
        <v>29.1</v>
      </c>
      <c r="I704" s="160">
        <v>65.599999999999994</v>
      </c>
      <c r="J704" s="157">
        <v>5.05</v>
      </c>
    </row>
    <row r="705" spans="1:23" ht="16" x14ac:dyDescent="0.2">
      <c r="A705" s="155">
        <v>5916</v>
      </c>
      <c r="B705" s="156">
        <v>3</v>
      </c>
      <c r="C705" s="157" t="s">
        <v>261</v>
      </c>
      <c r="D705" s="158" t="s">
        <v>435</v>
      </c>
      <c r="E705" s="159" t="s">
        <v>324</v>
      </c>
      <c r="F705" s="160">
        <v>0.25</v>
      </c>
      <c r="G705" s="160">
        <v>19.899999999999999</v>
      </c>
      <c r="H705" s="160">
        <v>29</v>
      </c>
      <c r="I705" s="160">
        <v>79.7</v>
      </c>
      <c r="J705" s="157">
        <v>6.12</v>
      </c>
      <c r="K705" s="161">
        <v>1.47</v>
      </c>
      <c r="L705" s="161">
        <v>1.18</v>
      </c>
      <c r="M705" s="161">
        <v>1.6</v>
      </c>
      <c r="N705" s="160">
        <v>0.78420000000000001</v>
      </c>
      <c r="O705" s="161">
        <v>0.16400000000000001</v>
      </c>
      <c r="P705" s="161">
        <v>7.8739999999999997</v>
      </c>
      <c r="Q705" s="161">
        <v>6.2E-2</v>
      </c>
      <c r="R705" s="161">
        <v>23.7422</v>
      </c>
      <c r="S705" s="161">
        <v>0.93899999999999995</v>
      </c>
      <c r="T705" s="161">
        <v>18.5</v>
      </c>
      <c r="U705" s="161">
        <v>5.2422000000000004</v>
      </c>
      <c r="V705" s="161">
        <v>52.849299999999999</v>
      </c>
      <c r="W705" s="161">
        <v>0.434</v>
      </c>
    </row>
    <row r="706" spans="1:23" ht="16" x14ac:dyDescent="0.2">
      <c r="A706" s="155">
        <v>5917</v>
      </c>
      <c r="B706" s="156">
        <v>4</v>
      </c>
      <c r="C706" s="157" t="s">
        <v>258</v>
      </c>
      <c r="D706" s="158" t="s">
        <v>435</v>
      </c>
      <c r="E706" s="159" t="s">
        <v>279</v>
      </c>
      <c r="F706" s="160">
        <v>0.5</v>
      </c>
      <c r="G706" s="160">
        <v>20.2</v>
      </c>
      <c r="H706" s="160">
        <v>27.5</v>
      </c>
      <c r="I706" s="160">
        <v>87.4</v>
      </c>
      <c r="J706" s="157">
        <v>6.73</v>
      </c>
    </row>
    <row r="707" spans="1:23" ht="16" x14ac:dyDescent="0.2">
      <c r="A707" s="155">
        <v>5918</v>
      </c>
      <c r="B707" s="156">
        <v>4</v>
      </c>
      <c r="C707" s="157" t="s">
        <v>261</v>
      </c>
      <c r="D707" s="158" t="s">
        <v>435</v>
      </c>
      <c r="E707" s="159" t="s">
        <v>279</v>
      </c>
      <c r="F707" s="160">
        <v>0.25</v>
      </c>
      <c r="G707" s="160">
        <v>20.3</v>
      </c>
      <c r="H707" s="160">
        <v>27.5</v>
      </c>
      <c r="I707" s="160">
        <v>88</v>
      </c>
      <c r="J707" s="157">
        <v>6.79</v>
      </c>
      <c r="K707" s="161">
        <v>2.52</v>
      </c>
      <c r="L707" s="161">
        <v>1.28</v>
      </c>
      <c r="M707" s="161">
        <v>1.59</v>
      </c>
      <c r="N707" s="160">
        <v>1.2885</v>
      </c>
      <c r="O707" s="161">
        <v>0.65400000000000003</v>
      </c>
      <c r="P707" s="161">
        <v>15.683999999999999</v>
      </c>
      <c r="Q707" s="161">
        <v>0.02</v>
      </c>
      <c r="R707" s="161">
        <v>31.403099999999998</v>
      </c>
      <c r="S707" s="161">
        <v>0.56200000000000006</v>
      </c>
      <c r="T707" s="161">
        <v>26.7</v>
      </c>
      <c r="U707" s="161">
        <v>4.7031000000000001</v>
      </c>
      <c r="V707" s="161">
        <v>50.010300000000001</v>
      </c>
      <c r="W707" s="161">
        <v>0.308</v>
      </c>
    </row>
    <row r="708" spans="1:23" ht="16" x14ac:dyDescent="0.2">
      <c r="A708" s="155">
        <v>5919</v>
      </c>
      <c r="B708" s="156">
        <v>5</v>
      </c>
      <c r="C708" s="157" t="s">
        <v>258</v>
      </c>
      <c r="D708" s="158" t="s">
        <v>435</v>
      </c>
      <c r="E708" s="159" t="s">
        <v>334</v>
      </c>
      <c r="F708" s="160">
        <v>0.5</v>
      </c>
      <c r="G708" s="160">
        <v>20.399999999999999</v>
      </c>
      <c r="H708" s="160">
        <v>13.8</v>
      </c>
      <c r="I708" s="160">
        <v>93.3</v>
      </c>
      <c r="J708" s="157">
        <v>7.87</v>
      </c>
    </row>
    <row r="709" spans="1:23" ht="16" x14ac:dyDescent="0.2">
      <c r="A709" s="155">
        <v>5920</v>
      </c>
      <c r="B709" s="156">
        <v>5</v>
      </c>
      <c r="C709" s="157" t="s">
        <v>261</v>
      </c>
      <c r="D709" s="158" t="s">
        <v>435</v>
      </c>
      <c r="E709" s="159" t="s">
        <v>334</v>
      </c>
      <c r="F709" s="160">
        <v>0.25</v>
      </c>
      <c r="G709" s="160">
        <v>15.4</v>
      </c>
      <c r="H709" s="160">
        <v>0.7</v>
      </c>
      <c r="I709" s="160">
        <v>83.5</v>
      </c>
      <c r="J709" s="157">
        <v>8.31</v>
      </c>
      <c r="K709" s="161">
        <v>1.79</v>
      </c>
      <c r="L709" s="161">
        <v>2.11</v>
      </c>
      <c r="M709" s="161">
        <v>0.88</v>
      </c>
      <c r="N709" s="160">
        <v>1.4694</v>
      </c>
      <c r="O709" s="161">
        <v>19.588000000000001</v>
      </c>
      <c r="P709" s="161">
        <v>116.706</v>
      </c>
      <c r="Q709" s="161">
        <v>0.11899999999999999</v>
      </c>
      <c r="R709" s="161">
        <v>36.285600000000002</v>
      </c>
      <c r="S709" s="161">
        <v>0.63700000000000001</v>
      </c>
      <c r="T709" s="161">
        <v>30.6</v>
      </c>
      <c r="U709" s="161">
        <v>5.6856</v>
      </c>
      <c r="V709" s="161">
        <v>70.320499999999996</v>
      </c>
      <c r="W709" s="161">
        <v>0.223</v>
      </c>
    </row>
    <row r="710" spans="1:23" ht="16" x14ac:dyDescent="0.2">
      <c r="A710" s="155">
        <v>5921</v>
      </c>
      <c r="B710" s="156">
        <v>6</v>
      </c>
      <c r="C710" s="157" t="s">
        <v>258</v>
      </c>
      <c r="D710" s="158" t="s">
        <v>435</v>
      </c>
      <c r="E710" s="159" t="s">
        <v>266</v>
      </c>
      <c r="F710" s="160">
        <v>4</v>
      </c>
      <c r="G710" s="160">
        <v>17.5</v>
      </c>
      <c r="H710" s="160">
        <v>30.8</v>
      </c>
      <c r="I710" s="160">
        <v>87.5</v>
      </c>
      <c r="J710" s="157">
        <v>7.09</v>
      </c>
    </row>
    <row r="711" spans="1:23" ht="16" x14ac:dyDescent="0.2">
      <c r="A711" s="155">
        <v>5922</v>
      </c>
      <c r="B711" s="156">
        <v>6</v>
      </c>
      <c r="C711" s="157" t="s">
        <v>261</v>
      </c>
      <c r="D711" s="158" t="s">
        <v>435</v>
      </c>
      <c r="E711" s="159" t="s">
        <v>266</v>
      </c>
      <c r="F711" s="160">
        <v>0.25</v>
      </c>
      <c r="G711" s="160">
        <v>17.5</v>
      </c>
      <c r="H711" s="160">
        <v>30.7</v>
      </c>
      <c r="I711" s="160">
        <v>91.5</v>
      </c>
      <c r="J711" s="157">
        <v>7.24</v>
      </c>
      <c r="K711" s="161">
        <v>3.13</v>
      </c>
      <c r="L711" s="161">
        <v>1.5</v>
      </c>
      <c r="M711" s="161">
        <v>1.76</v>
      </c>
      <c r="N711" s="160">
        <v>0.47</v>
      </c>
      <c r="O711" s="161">
        <v>0.28899999999999998</v>
      </c>
      <c r="P711" s="161">
        <v>3.1589999999999998</v>
      </c>
      <c r="Q711" s="161">
        <v>0.155</v>
      </c>
      <c r="R711" s="161">
        <v>18.0275</v>
      </c>
      <c r="S711" s="161">
        <v>0.89200000000000002</v>
      </c>
      <c r="T711" s="161">
        <v>10.4</v>
      </c>
      <c r="U711" s="161">
        <v>7.6275000000000004</v>
      </c>
      <c r="V711" s="161">
        <v>68.671700000000001</v>
      </c>
      <c r="W711" s="161">
        <v>0.34599999999999997</v>
      </c>
    </row>
    <row r="712" spans="1:23" ht="16" x14ac:dyDescent="0.2">
      <c r="A712" s="155">
        <v>5923</v>
      </c>
      <c r="B712" s="156">
        <v>7</v>
      </c>
      <c r="C712" s="157" t="s">
        <v>258</v>
      </c>
      <c r="D712" s="158" t="s">
        <v>435</v>
      </c>
      <c r="E712" s="159" t="s">
        <v>265</v>
      </c>
      <c r="F712" s="160">
        <v>1</v>
      </c>
      <c r="G712" s="160">
        <v>20.2</v>
      </c>
      <c r="H712" s="160">
        <v>27.6</v>
      </c>
      <c r="I712" s="160">
        <v>67.5</v>
      </c>
      <c r="J712" s="157">
        <v>5.21</v>
      </c>
    </row>
    <row r="713" spans="1:23" ht="16" x14ac:dyDescent="0.2">
      <c r="A713" s="155">
        <v>5924</v>
      </c>
      <c r="B713" s="156">
        <v>7</v>
      </c>
      <c r="C713" s="157" t="s">
        <v>261</v>
      </c>
      <c r="D713" s="158" t="s">
        <v>435</v>
      </c>
      <c r="E713" s="159" t="s">
        <v>265</v>
      </c>
      <c r="F713" s="160">
        <v>0.25</v>
      </c>
      <c r="G713" s="160">
        <v>16.8</v>
      </c>
      <c r="H713" s="160">
        <v>10.6</v>
      </c>
      <c r="I713" s="160">
        <v>88.2</v>
      </c>
      <c r="J713" s="157">
        <v>7.69</v>
      </c>
      <c r="K713" s="161">
        <v>5.25</v>
      </c>
      <c r="L713" s="161">
        <v>4.17</v>
      </c>
      <c r="M713" s="161">
        <v>2.0099999999999998</v>
      </c>
      <c r="N713" s="160">
        <v>2.5142000000000002</v>
      </c>
      <c r="O713" s="161">
        <v>10.617000000000001</v>
      </c>
      <c r="P713" s="161">
        <v>34.094000000000001</v>
      </c>
      <c r="Q713" s="161">
        <v>0.19500000000000001</v>
      </c>
      <c r="R713" s="161">
        <v>44.126100000000001</v>
      </c>
      <c r="S713" s="161">
        <v>0.96699999999999997</v>
      </c>
      <c r="T713" s="161">
        <v>37.700000000000003</v>
      </c>
      <c r="U713" s="161">
        <v>6.4260999999999999</v>
      </c>
      <c r="V713" s="161">
        <v>55.958500000000001</v>
      </c>
      <c r="W713" s="161">
        <v>0.54200000000000004</v>
      </c>
    </row>
    <row r="714" spans="1:23" ht="16" x14ac:dyDescent="0.2">
      <c r="A714" s="155">
        <v>5925</v>
      </c>
      <c r="B714" s="156">
        <v>8</v>
      </c>
      <c r="C714" s="157" t="s">
        <v>258</v>
      </c>
      <c r="D714" s="158" t="s">
        <v>435</v>
      </c>
      <c r="E714" s="159" t="s">
        <v>297</v>
      </c>
      <c r="F714" s="160">
        <v>1</v>
      </c>
      <c r="G714" s="160">
        <v>19.2</v>
      </c>
      <c r="H714" s="160">
        <v>30</v>
      </c>
      <c r="I714" s="160">
        <v>71.8</v>
      </c>
      <c r="J714" s="157">
        <v>5.5</v>
      </c>
    </row>
    <row r="715" spans="1:23" ht="16" x14ac:dyDescent="0.2">
      <c r="A715" s="155">
        <v>5926</v>
      </c>
      <c r="B715" s="156">
        <v>8</v>
      </c>
      <c r="C715" s="157" t="s">
        <v>261</v>
      </c>
      <c r="D715" s="158" t="s">
        <v>435</v>
      </c>
      <c r="E715" s="159" t="s">
        <v>297</v>
      </c>
      <c r="F715" s="160">
        <v>0.25</v>
      </c>
      <c r="G715" s="160">
        <v>19.5</v>
      </c>
      <c r="H715" s="160">
        <v>28.6</v>
      </c>
      <c r="I715" s="160">
        <v>74.099999999999994</v>
      </c>
      <c r="J715" s="157">
        <v>5.75</v>
      </c>
      <c r="K715" s="161">
        <v>3.26</v>
      </c>
      <c r="L715" s="161">
        <v>1.6</v>
      </c>
      <c r="M715" s="161">
        <v>1.52</v>
      </c>
      <c r="N715" s="160">
        <v>1.4624999999999999</v>
      </c>
      <c r="O715" s="161">
        <v>1.409</v>
      </c>
      <c r="P715" s="161">
        <v>9.7539999999999996</v>
      </c>
      <c r="Q715" s="161">
        <v>0.02</v>
      </c>
      <c r="R715" s="161">
        <v>27.829499999999999</v>
      </c>
      <c r="S715" s="161">
        <v>0.95099999999999996</v>
      </c>
      <c r="T715" s="161">
        <v>20.9</v>
      </c>
      <c r="U715" s="161">
        <v>6.9295</v>
      </c>
      <c r="V715" s="161">
        <v>64.132400000000004</v>
      </c>
      <c r="W715" s="161">
        <v>0.39600000000000002</v>
      </c>
    </row>
    <row r="716" spans="1:23" ht="16" x14ac:dyDescent="0.2">
      <c r="A716" s="155">
        <v>5911</v>
      </c>
      <c r="B716" s="156">
        <v>9</v>
      </c>
      <c r="C716" s="157" t="s">
        <v>258</v>
      </c>
      <c r="D716" s="158" t="s">
        <v>435</v>
      </c>
      <c r="E716" s="159" t="s">
        <v>278</v>
      </c>
      <c r="F716" s="160">
        <v>1.67</v>
      </c>
    </row>
    <row r="717" spans="1:23" ht="16" x14ac:dyDescent="0.2">
      <c r="A717" s="155">
        <v>5912</v>
      </c>
      <c r="B717" s="156">
        <v>9</v>
      </c>
      <c r="C717" s="157" t="s">
        <v>261</v>
      </c>
      <c r="D717" s="158" t="s">
        <v>435</v>
      </c>
      <c r="E717" s="159" t="s">
        <v>278</v>
      </c>
      <c r="F717" s="160">
        <v>0.25</v>
      </c>
      <c r="G717" s="160">
        <v>18.600000000000001</v>
      </c>
      <c r="I717" s="160">
        <v>94.3</v>
      </c>
      <c r="J717" s="157">
        <v>8.7799999999999994</v>
      </c>
      <c r="K717" s="161">
        <v>3.52</v>
      </c>
      <c r="L717" s="161">
        <v>1.75</v>
      </c>
      <c r="M717" s="161">
        <v>1.44</v>
      </c>
      <c r="N717" s="160">
        <v>0.66710000000000003</v>
      </c>
      <c r="O717" s="161">
        <v>0.17100000000000001</v>
      </c>
      <c r="P717" s="161">
        <v>7.17</v>
      </c>
      <c r="Q717" s="161">
        <v>0.02</v>
      </c>
      <c r="R717" s="161">
        <v>52.9405</v>
      </c>
      <c r="S717" s="161">
        <v>0.88400000000000001</v>
      </c>
      <c r="T717" s="161">
        <v>18.600000000000001</v>
      </c>
      <c r="U717" s="161">
        <v>6.9405000000000001</v>
      </c>
      <c r="V717" s="161">
        <v>68.1828</v>
      </c>
      <c r="W717" s="161">
        <v>0.48499999999999999</v>
      </c>
    </row>
    <row r="718" spans="1:23" ht="16" x14ac:dyDescent="0.2">
      <c r="A718" s="155">
        <v>5913</v>
      </c>
      <c r="B718" s="156">
        <v>10</v>
      </c>
      <c r="C718" s="157" t="s">
        <v>258</v>
      </c>
      <c r="D718" s="158" t="s">
        <v>435</v>
      </c>
      <c r="E718" s="159" t="s">
        <v>268</v>
      </c>
      <c r="F718" s="160">
        <v>1.75</v>
      </c>
      <c r="G718" s="160">
        <v>18.5</v>
      </c>
      <c r="H718" s="160">
        <v>31</v>
      </c>
      <c r="I718" s="160">
        <v>54.2</v>
      </c>
      <c r="J718" s="157">
        <v>5.08</v>
      </c>
    </row>
    <row r="719" spans="1:23" ht="16" x14ac:dyDescent="0.2">
      <c r="A719" s="155">
        <v>5914</v>
      </c>
      <c r="B719" s="156">
        <v>10</v>
      </c>
      <c r="C719" s="157" t="s">
        <v>261</v>
      </c>
      <c r="D719" s="158" t="s">
        <v>435</v>
      </c>
      <c r="E719" s="159" t="s">
        <v>268</v>
      </c>
      <c r="F719" s="160">
        <v>0.25</v>
      </c>
      <c r="G719" s="160">
        <v>19.3</v>
      </c>
      <c r="H719" s="160">
        <v>30</v>
      </c>
      <c r="I719" s="160">
        <v>68.400000000000006</v>
      </c>
      <c r="J719" s="157">
        <v>5.29</v>
      </c>
      <c r="K719" s="161">
        <v>3.64</v>
      </c>
      <c r="L719" s="161">
        <v>1.85</v>
      </c>
      <c r="M719" s="161">
        <v>1.92</v>
      </c>
      <c r="N719" s="160">
        <v>1.7630999999999999</v>
      </c>
      <c r="O719" s="161">
        <v>0.189</v>
      </c>
      <c r="P719" s="161">
        <v>9.7409999999999997</v>
      </c>
      <c r="Q719" s="161">
        <v>0.115</v>
      </c>
      <c r="R719" s="161">
        <v>25.559200000000001</v>
      </c>
      <c r="S719" s="161">
        <v>1.1399999999999999</v>
      </c>
      <c r="T719" s="161">
        <v>19</v>
      </c>
      <c r="U719" s="161">
        <v>6.5591999999999997</v>
      </c>
      <c r="V719" s="161">
        <v>65.048000000000002</v>
      </c>
      <c r="W719" s="161">
        <v>0.38500000000000001</v>
      </c>
    </row>
    <row r="720" spans="1:23" ht="16" x14ac:dyDescent="0.2">
      <c r="A720" s="155">
        <v>5927</v>
      </c>
      <c r="B720" s="156">
        <v>1</v>
      </c>
      <c r="C720" s="157" t="s">
        <v>258</v>
      </c>
      <c r="D720" s="158" t="s">
        <v>436</v>
      </c>
      <c r="E720" s="159" t="s">
        <v>318</v>
      </c>
      <c r="F720" s="160">
        <v>2</v>
      </c>
      <c r="G720" s="160">
        <v>20.9</v>
      </c>
      <c r="H720" s="160">
        <v>28.3</v>
      </c>
      <c r="I720" s="160">
        <v>76.099999999999994</v>
      </c>
      <c r="J720" s="157">
        <v>5.77</v>
      </c>
    </row>
    <row r="721" spans="1:23" ht="16" x14ac:dyDescent="0.2">
      <c r="A721" s="155">
        <v>5928</v>
      </c>
      <c r="B721" s="156">
        <v>1</v>
      </c>
      <c r="C721" s="157" t="s">
        <v>261</v>
      </c>
      <c r="D721" s="158" t="s">
        <v>436</v>
      </c>
      <c r="E721" s="159" t="s">
        <v>318</v>
      </c>
      <c r="F721" s="160">
        <v>0.25</v>
      </c>
      <c r="G721" s="160">
        <v>20.9</v>
      </c>
      <c r="H721" s="160">
        <v>27.8</v>
      </c>
      <c r="I721" s="160">
        <v>77</v>
      </c>
      <c r="J721" s="157">
        <v>5.9</v>
      </c>
      <c r="K721" s="161">
        <v>42.67</v>
      </c>
      <c r="L721" s="161">
        <v>1.34</v>
      </c>
      <c r="M721" s="161">
        <v>1.7</v>
      </c>
      <c r="N721" s="160">
        <v>1.1918</v>
      </c>
      <c r="O721" s="161">
        <v>9.3849999999999998</v>
      </c>
      <c r="P721" s="161">
        <v>24.736999999999998</v>
      </c>
      <c r="Q721" s="161">
        <v>0.32100000000000001</v>
      </c>
      <c r="R721" s="161">
        <v>45.942500000000003</v>
      </c>
      <c r="S721" s="161">
        <v>2.1800000000000002</v>
      </c>
      <c r="T721" s="161">
        <v>31.8</v>
      </c>
      <c r="U721" s="161">
        <v>14.1425</v>
      </c>
      <c r="V721" s="161">
        <v>108.449</v>
      </c>
      <c r="W721" s="161">
        <v>0.61399999999999999</v>
      </c>
    </row>
    <row r="722" spans="1:23" ht="16" x14ac:dyDescent="0.2">
      <c r="A722" s="155">
        <v>5931</v>
      </c>
      <c r="B722" s="156">
        <v>2</v>
      </c>
      <c r="C722" s="157" t="s">
        <v>258</v>
      </c>
      <c r="D722" s="158" t="s">
        <v>436</v>
      </c>
      <c r="E722" s="159" t="s">
        <v>321</v>
      </c>
      <c r="F722" s="160">
        <v>2</v>
      </c>
      <c r="G722" s="160">
        <v>20.5</v>
      </c>
      <c r="H722" s="160">
        <v>29.5</v>
      </c>
      <c r="I722" s="160">
        <v>46.6</v>
      </c>
      <c r="J722" s="157">
        <v>3.5</v>
      </c>
    </row>
    <row r="723" spans="1:23" ht="16" x14ac:dyDescent="0.2">
      <c r="A723" s="155">
        <v>5932</v>
      </c>
      <c r="B723" s="156">
        <v>2</v>
      </c>
      <c r="C723" s="157" t="s">
        <v>261</v>
      </c>
      <c r="D723" s="158" t="s">
        <v>436</v>
      </c>
      <c r="E723" s="159" t="s">
        <v>321</v>
      </c>
      <c r="F723" s="160">
        <v>0.25</v>
      </c>
      <c r="G723" s="160">
        <v>21.2</v>
      </c>
      <c r="H723" s="160">
        <v>27.9</v>
      </c>
      <c r="I723" s="160">
        <v>85</v>
      </c>
      <c r="J723" s="157">
        <v>6.35</v>
      </c>
      <c r="K723" s="161">
        <v>13.45</v>
      </c>
      <c r="L723" s="161">
        <v>2.8</v>
      </c>
      <c r="M723" s="161">
        <v>1.86</v>
      </c>
      <c r="N723" s="160">
        <v>0.65580000000000005</v>
      </c>
      <c r="O723" s="161">
        <v>0.17899999999999999</v>
      </c>
      <c r="P723" s="161">
        <v>19.850000000000001</v>
      </c>
      <c r="Q723" s="161">
        <v>0.13900000000000001</v>
      </c>
      <c r="R723" s="161">
        <v>34.006</v>
      </c>
      <c r="S723" s="161">
        <v>2.02</v>
      </c>
      <c r="T723" s="161">
        <v>15.7</v>
      </c>
      <c r="U723" s="161">
        <v>18.306000000000001</v>
      </c>
      <c r="V723" s="161">
        <v>141.6301</v>
      </c>
      <c r="W723" s="161">
        <v>0.35399999999999998</v>
      </c>
    </row>
    <row r="724" spans="1:23" ht="16" x14ac:dyDescent="0.2">
      <c r="A724" s="155">
        <v>5929</v>
      </c>
      <c r="B724" s="156">
        <v>9</v>
      </c>
      <c r="C724" s="157" t="s">
        <v>258</v>
      </c>
      <c r="D724" s="158" t="s">
        <v>436</v>
      </c>
      <c r="E724" s="159" t="s">
        <v>266</v>
      </c>
      <c r="F724" s="160">
        <v>3</v>
      </c>
      <c r="G724" s="160">
        <v>20.100000000000001</v>
      </c>
      <c r="H724" s="160">
        <v>30.1</v>
      </c>
      <c r="I724" s="160">
        <v>81.2</v>
      </c>
      <c r="J724" s="157">
        <v>6.15</v>
      </c>
    </row>
    <row r="725" spans="1:23" ht="16" x14ac:dyDescent="0.2">
      <c r="A725" s="155">
        <v>5930</v>
      </c>
      <c r="B725" s="156">
        <v>9</v>
      </c>
      <c r="C725" s="157" t="s">
        <v>261</v>
      </c>
      <c r="D725" s="158" t="s">
        <v>436</v>
      </c>
      <c r="E725" s="159" t="s">
        <v>266</v>
      </c>
      <c r="F725" s="160">
        <v>0.25</v>
      </c>
      <c r="G725" s="160">
        <v>20.3</v>
      </c>
      <c r="H725" s="160">
        <v>29.9</v>
      </c>
      <c r="I725" s="160">
        <v>84.3</v>
      </c>
      <c r="J725" s="157">
        <v>6.25</v>
      </c>
      <c r="K725" s="161">
        <v>10.51</v>
      </c>
      <c r="L725" s="161">
        <v>1.21</v>
      </c>
      <c r="M725" s="161">
        <v>1.35</v>
      </c>
      <c r="N725" s="160">
        <v>0.25600000000000001</v>
      </c>
      <c r="O725" s="161">
        <v>0.151</v>
      </c>
      <c r="P725" s="161">
        <v>10.18</v>
      </c>
      <c r="Q725" s="161">
        <v>0.184</v>
      </c>
      <c r="R725" s="161">
        <v>34.0336</v>
      </c>
      <c r="S725" s="161">
        <v>1.36</v>
      </c>
      <c r="T725" s="161">
        <v>13.1</v>
      </c>
      <c r="U725" s="161">
        <v>20.933599999999998</v>
      </c>
      <c r="V725" s="161">
        <v>78.869799999999998</v>
      </c>
      <c r="W725" s="161">
        <v>0.36</v>
      </c>
    </row>
    <row r="726" spans="1:23" ht="16" x14ac:dyDescent="0.2">
      <c r="A726" s="155">
        <v>5933</v>
      </c>
      <c r="B726" s="156">
        <v>10</v>
      </c>
      <c r="C726" s="157" t="s">
        <v>258</v>
      </c>
      <c r="D726" s="158" t="s">
        <v>436</v>
      </c>
      <c r="E726" s="159" t="s">
        <v>371</v>
      </c>
      <c r="F726" s="160">
        <v>1.75</v>
      </c>
      <c r="G726" s="160">
        <v>20.7</v>
      </c>
      <c r="H726" s="160">
        <v>29.7</v>
      </c>
      <c r="I726" s="160">
        <v>45.5</v>
      </c>
      <c r="J726" s="157">
        <v>3.9</v>
      </c>
    </row>
    <row r="727" spans="1:23" ht="16" x14ac:dyDescent="0.2">
      <c r="A727" s="155">
        <v>5934</v>
      </c>
      <c r="B727" s="156">
        <v>10</v>
      </c>
      <c r="C727" s="157" t="s">
        <v>261</v>
      </c>
      <c r="D727" s="158" t="s">
        <v>436</v>
      </c>
      <c r="E727" s="159" t="s">
        <v>371</v>
      </c>
      <c r="F727" s="160">
        <v>0.25</v>
      </c>
      <c r="G727" s="160">
        <v>20.8</v>
      </c>
      <c r="H727" s="160">
        <v>28.4</v>
      </c>
      <c r="I727" s="160">
        <v>83.7</v>
      </c>
      <c r="J727" s="157">
        <v>6.35</v>
      </c>
      <c r="K727" s="161">
        <v>11.32</v>
      </c>
      <c r="L727" s="161">
        <v>2.1</v>
      </c>
      <c r="M727" s="161">
        <v>1.34</v>
      </c>
      <c r="N727" s="160">
        <v>0.33260000000000001</v>
      </c>
      <c r="O727" s="161">
        <v>0.17799999999999999</v>
      </c>
      <c r="P727" s="161">
        <v>16.623999999999999</v>
      </c>
      <c r="Q727" s="161">
        <v>0.128</v>
      </c>
      <c r="R727" s="161">
        <v>30.648800000000001</v>
      </c>
      <c r="S727" s="161">
        <v>1.3</v>
      </c>
      <c r="T727" s="161">
        <v>19.8</v>
      </c>
      <c r="U727" s="161">
        <v>10.848800000000001</v>
      </c>
      <c r="V727" s="161">
        <v>81.853099999999998</v>
      </c>
      <c r="W727" s="161">
        <v>0.51200000000000001</v>
      </c>
    </row>
    <row r="728" spans="1:23" ht="16" x14ac:dyDescent="0.2">
      <c r="A728" s="155">
        <v>5935</v>
      </c>
      <c r="B728" s="156">
        <v>6</v>
      </c>
      <c r="C728" s="157" t="s">
        <v>258</v>
      </c>
      <c r="D728" s="158" t="s">
        <v>437</v>
      </c>
      <c r="E728" s="159" t="s">
        <v>438</v>
      </c>
      <c r="F728" s="160">
        <v>2.25</v>
      </c>
      <c r="G728" s="160">
        <v>19.3</v>
      </c>
      <c r="H728" s="160">
        <v>30.3</v>
      </c>
      <c r="I728" s="160">
        <v>87</v>
      </c>
      <c r="J728" s="157">
        <v>6.65</v>
      </c>
    </row>
    <row r="729" spans="1:23" ht="16" x14ac:dyDescent="0.2">
      <c r="A729" s="155">
        <v>5936</v>
      </c>
      <c r="B729" s="156">
        <v>6</v>
      </c>
      <c r="C729" s="157" t="s">
        <v>261</v>
      </c>
      <c r="D729" s="158" t="s">
        <v>437</v>
      </c>
      <c r="E729" s="159" t="s">
        <v>438</v>
      </c>
      <c r="F729" s="160">
        <v>0.25</v>
      </c>
      <c r="G729" s="160">
        <v>19.2</v>
      </c>
      <c r="H729" s="160">
        <v>30.2</v>
      </c>
      <c r="I729" s="160">
        <v>87</v>
      </c>
      <c r="J729" s="157">
        <v>6.75</v>
      </c>
      <c r="K729" s="161">
        <v>2.84</v>
      </c>
      <c r="L729" s="161">
        <v>1.3</v>
      </c>
      <c r="M729" s="161">
        <v>0.97</v>
      </c>
      <c r="N729" s="160">
        <v>0.86360000000000003</v>
      </c>
      <c r="O729" s="161">
        <v>0.44</v>
      </c>
      <c r="P729" s="161">
        <v>3.0110000000000001</v>
      </c>
      <c r="Q729" s="161">
        <v>0.30199999999999999</v>
      </c>
      <c r="R729" s="161">
        <v>26.515999999999998</v>
      </c>
      <c r="S729" s="161">
        <v>0.70699999999999996</v>
      </c>
      <c r="T729" s="161">
        <v>18.899999999999999</v>
      </c>
      <c r="U729" s="161">
        <v>7.6159999999999997</v>
      </c>
      <c r="V729" s="161">
        <v>60.085000000000001</v>
      </c>
      <c r="W729" s="161">
        <v>0.49299999999999999</v>
      </c>
    </row>
    <row r="730" spans="1:23" ht="16" x14ac:dyDescent="0.2">
      <c r="A730" s="155">
        <v>5937</v>
      </c>
      <c r="B730" s="156">
        <v>7</v>
      </c>
      <c r="C730" s="157" t="s">
        <v>258</v>
      </c>
      <c r="D730" s="158" t="s">
        <v>437</v>
      </c>
      <c r="E730" s="159" t="s">
        <v>272</v>
      </c>
      <c r="F730" s="160">
        <v>1</v>
      </c>
      <c r="G730" s="160">
        <v>20.8</v>
      </c>
      <c r="H730" s="160">
        <v>27.6</v>
      </c>
      <c r="I730" s="160">
        <v>26</v>
      </c>
      <c r="J730" s="157">
        <v>1.92</v>
      </c>
    </row>
    <row r="731" spans="1:23" ht="16" x14ac:dyDescent="0.2">
      <c r="A731" s="155">
        <v>5938</v>
      </c>
      <c r="B731" s="156">
        <v>7</v>
      </c>
      <c r="C731" s="157" t="s">
        <v>261</v>
      </c>
      <c r="D731" s="158" t="s">
        <v>437</v>
      </c>
      <c r="E731" s="159" t="s">
        <v>272</v>
      </c>
      <c r="F731" s="160">
        <v>0.25</v>
      </c>
      <c r="G731" s="160">
        <v>18</v>
      </c>
      <c r="H731" s="160">
        <v>9.1</v>
      </c>
      <c r="I731" s="160">
        <v>67</v>
      </c>
      <c r="J731" s="157">
        <v>6</v>
      </c>
      <c r="K731" s="161">
        <v>9.6199999999999992</v>
      </c>
      <c r="L731" s="161">
        <v>3.08</v>
      </c>
      <c r="M731" s="161">
        <v>2.3199999999999998</v>
      </c>
      <c r="N731" s="160">
        <v>3.5697999999999999</v>
      </c>
      <c r="O731" s="161">
        <v>3.6890000000000001</v>
      </c>
      <c r="P731" s="161">
        <v>18.841999999999999</v>
      </c>
      <c r="Q731" s="161">
        <v>0.39100000000000001</v>
      </c>
      <c r="R731" s="161">
        <v>43.025799999999997</v>
      </c>
      <c r="S731" s="161">
        <v>2.35</v>
      </c>
      <c r="T731" s="161">
        <v>23.9</v>
      </c>
      <c r="U731" s="161">
        <v>19.125800000000002</v>
      </c>
      <c r="V731" s="161">
        <v>134.98650000000001</v>
      </c>
      <c r="W731" s="161">
        <v>0.64200000000000002</v>
      </c>
    </row>
    <row r="732" spans="1:23" ht="16" x14ac:dyDescent="0.2">
      <c r="A732" s="155">
        <v>5939</v>
      </c>
      <c r="B732" s="156">
        <v>8</v>
      </c>
      <c r="C732" s="157" t="s">
        <v>258</v>
      </c>
      <c r="D732" s="158" t="s">
        <v>437</v>
      </c>
      <c r="E732" s="159" t="s">
        <v>358</v>
      </c>
      <c r="F732" s="160">
        <v>0.9</v>
      </c>
      <c r="G732" s="160">
        <v>20.5</v>
      </c>
      <c r="H732" s="160">
        <v>28.5</v>
      </c>
      <c r="I732" s="160">
        <v>67</v>
      </c>
      <c r="J732" s="157">
        <v>5.08</v>
      </c>
    </row>
    <row r="733" spans="1:23" ht="16" x14ac:dyDescent="0.2">
      <c r="A733" s="155">
        <v>5940</v>
      </c>
      <c r="B733" s="156">
        <v>8</v>
      </c>
      <c r="C733" s="157" t="s">
        <v>261</v>
      </c>
      <c r="D733" s="158" t="s">
        <v>437</v>
      </c>
      <c r="E733" s="159" t="s">
        <v>358</v>
      </c>
      <c r="F733" s="160">
        <v>0.25</v>
      </c>
      <c r="G733" s="160">
        <v>20.5</v>
      </c>
      <c r="H733" s="160">
        <v>28.2</v>
      </c>
      <c r="I733" s="160">
        <v>68</v>
      </c>
      <c r="J733" s="157">
        <v>5.19</v>
      </c>
      <c r="K733" s="161">
        <v>6.34</v>
      </c>
      <c r="L733" s="161">
        <v>2.25</v>
      </c>
      <c r="M733" s="161">
        <v>1.19</v>
      </c>
      <c r="N733" s="160">
        <v>2.0101</v>
      </c>
      <c r="O733" s="161">
        <v>2.35</v>
      </c>
      <c r="P733" s="161">
        <v>11.919</v>
      </c>
      <c r="Q733" s="161">
        <v>0.249</v>
      </c>
      <c r="R733" s="161">
        <v>37.388300000000001</v>
      </c>
      <c r="S733" s="161">
        <v>1.1000000000000001</v>
      </c>
      <c r="T733" s="161">
        <v>27.4</v>
      </c>
      <c r="U733" s="161">
        <v>9.9883000000000006</v>
      </c>
      <c r="V733" s="161">
        <v>78.361999999999995</v>
      </c>
      <c r="W733" s="161">
        <v>0.51700000000000002</v>
      </c>
    </row>
    <row r="734" spans="1:23" ht="16" x14ac:dyDescent="0.2">
      <c r="A734" s="155">
        <v>5947</v>
      </c>
      <c r="B734" s="156">
        <v>1</v>
      </c>
      <c r="C734" s="157" t="s">
        <v>258</v>
      </c>
      <c r="D734" s="158" t="s">
        <v>439</v>
      </c>
      <c r="E734" s="159" t="s">
        <v>274</v>
      </c>
      <c r="F734" s="160">
        <v>3.25</v>
      </c>
      <c r="G734" s="160">
        <v>24.7</v>
      </c>
      <c r="H734" s="160">
        <v>29.9</v>
      </c>
      <c r="J734" s="157">
        <v>0.03</v>
      </c>
    </row>
    <row r="735" spans="1:23" ht="16" x14ac:dyDescent="0.2">
      <c r="A735" s="155">
        <v>5948</v>
      </c>
      <c r="B735" s="156">
        <v>1</v>
      </c>
      <c r="C735" s="157" t="s">
        <v>261</v>
      </c>
      <c r="D735" s="158" t="s">
        <v>439</v>
      </c>
      <c r="E735" s="159" t="s">
        <v>274</v>
      </c>
      <c r="F735" s="160">
        <v>0.25</v>
      </c>
      <c r="G735" s="160">
        <v>25.5</v>
      </c>
      <c r="H735" s="160">
        <v>21.6</v>
      </c>
      <c r="I735" s="160">
        <v>76.5</v>
      </c>
      <c r="J735" s="157">
        <v>5.59</v>
      </c>
      <c r="K735" s="161">
        <v>8.58</v>
      </c>
      <c r="L735" s="161">
        <v>4.99</v>
      </c>
      <c r="M735" s="161">
        <v>2.6</v>
      </c>
      <c r="N735" s="160">
        <v>1.4671000000000001</v>
      </c>
      <c r="O735" s="161">
        <v>2.5939999999999999</v>
      </c>
      <c r="P735" s="161">
        <v>26.18</v>
      </c>
      <c r="Q735" s="161">
        <v>0.219</v>
      </c>
      <c r="R735" s="161">
        <v>122.9896</v>
      </c>
      <c r="S735" s="161">
        <v>2.0499999999999998</v>
      </c>
      <c r="T735" s="161">
        <v>38.700000000000003</v>
      </c>
      <c r="U735" s="161">
        <v>18.989599999999999</v>
      </c>
      <c r="V735" s="161">
        <v>134.7612</v>
      </c>
      <c r="W735" s="161">
        <v>0.56499999999999995</v>
      </c>
    </row>
    <row r="736" spans="1:23" ht="16" x14ac:dyDescent="0.2">
      <c r="A736" s="155">
        <v>5949</v>
      </c>
      <c r="B736" s="156">
        <v>2</v>
      </c>
      <c r="C736" s="157" t="s">
        <v>258</v>
      </c>
      <c r="D736" s="158" t="s">
        <v>439</v>
      </c>
      <c r="E736" s="159" t="s">
        <v>332</v>
      </c>
      <c r="F736" s="160">
        <v>2.25</v>
      </c>
      <c r="G736" s="160">
        <v>25.4</v>
      </c>
      <c r="H736" s="160">
        <v>29.4</v>
      </c>
      <c r="I736" s="160">
        <v>29.7</v>
      </c>
      <c r="J736" s="157">
        <v>2.12</v>
      </c>
    </row>
    <row r="737" spans="1:23" ht="16" x14ac:dyDescent="0.2">
      <c r="A737" s="155">
        <v>5950</v>
      </c>
      <c r="B737" s="156">
        <v>2</v>
      </c>
      <c r="C737" s="157" t="s">
        <v>261</v>
      </c>
      <c r="D737" s="158" t="s">
        <v>439</v>
      </c>
      <c r="E737" s="159" t="s">
        <v>332</v>
      </c>
      <c r="F737" s="160">
        <v>0.25</v>
      </c>
      <c r="G737" s="160">
        <v>25.8</v>
      </c>
      <c r="H737" s="160">
        <v>26.9</v>
      </c>
      <c r="I737" s="160">
        <v>88.7</v>
      </c>
      <c r="J737" s="157">
        <v>6.21</v>
      </c>
      <c r="K737" s="161">
        <v>16.07</v>
      </c>
      <c r="L737" s="161">
        <v>4.34</v>
      </c>
      <c r="M737" s="161">
        <v>1.91</v>
      </c>
      <c r="N737" s="160">
        <v>1.4032</v>
      </c>
      <c r="O737" s="161">
        <v>0.38600000000000001</v>
      </c>
      <c r="P737" s="161">
        <v>27.547999999999998</v>
      </c>
      <c r="Q737" s="161">
        <v>0.31900000000000001</v>
      </c>
      <c r="R737" s="161">
        <v>43.918900000000001</v>
      </c>
      <c r="S737" s="161">
        <v>2.6</v>
      </c>
      <c r="T737" s="161">
        <v>25.2</v>
      </c>
      <c r="U737" s="161">
        <v>18.718900000000001</v>
      </c>
      <c r="V737" s="161">
        <v>145.02809999999999</v>
      </c>
      <c r="W737" s="161">
        <v>0.46400000000000002</v>
      </c>
    </row>
    <row r="738" spans="1:23" ht="16" x14ac:dyDescent="0.2">
      <c r="A738" s="155">
        <v>5941</v>
      </c>
      <c r="B738" s="156">
        <v>6</v>
      </c>
      <c r="C738" s="157" t="s">
        <v>258</v>
      </c>
      <c r="D738" s="158" t="s">
        <v>439</v>
      </c>
      <c r="E738" s="159" t="s">
        <v>320</v>
      </c>
      <c r="F738" s="160">
        <v>1.75</v>
      </c>
      <c r="G738" s="160">
        <v>23.9</v>
      </c>
      <c r="H738" s="160">
        <v>29.5</v>
      </c>
      <c r="I738" s="160">
        <v>81</v>
      </c>
      <c r="J738" s="157">
        <v>5.78</v>
      </c>
    </row>
    <row r="739" spans="1:23" ht="16" x14ac:dyDescent="0.2">
      <c r="A739" s="155">
        <v>5942</v>
      </c>
      <c r="B739" s="156">
        <v>6</v>
      </c>
      <c r="C739" s="157" t="s">
        <v>261</v>
      </c>
      <c r="D739" s="158" t="s">
        <v>439</v>
      </c>
      <c r="E739" s="159" t="s">
        <v>320</v>
      </c>
      <c r="F739" s="160">
        <v>0.25</v>
      </c>
      <c r="G739" s="160">
        <v>23.9</v>
      </c>
      <c r="H739" s="160">
        <v>29.6</v>
      </c>
      <c r="I739" s="160">
        <v>84</v>
      </c>
      <c r="J739" s="157">
        <v>5.95</v>
      </c>
      <c r="K739" s="161">
        <v>3.99</v>
      </c>
      <c r="L739" s="161">
        <v>2.37</v>
      </c>
      <c r="M739" s="161">
        <v>1.77</v>
      </c>
      <c r="N739" s="160">
        <v>1.6886000000000001</v>
      </c>
      <c r="O739" s="161">
        <v>0.60799999999999998</v>
      </c>
      <c r="P739" s="161">
        <v>10.456</v>
      </c>
      <c r="Q739" s="161">
        <v>0.42199999999999999</v>
      </c>
      <c r="R739" s="161">
        <v>30.144200000000001</v>
      </c>
      <c r="S739" s="161">
        <v>1.1399999999999999</v>
      </c>
      <c r="T739" s="161">
        <v>21</v>
      </c>
      <c r="U739" s="161">
        <v>9.1441999999999997</v>
      </c>
      <c r="V739" s="161">
        <v>76.174499999999995</v>
      </c>
      <c r="W739" s="161">
        <v>0.59599999999999997</v>
      </c>
    </row>
    <row r="740" spans="1:23" ht="16" x14ac:dyDescent="0.2">
      <c r="A740" s="155">
        <v>5943</v>
      </c>
      <c r="B740" s="156">
        <v>7</v>
      </c>
      <c r="C740" s="157" t="s">
        <v>258</v>
      </c>
      <c r="D740" s="158" t="s">
        <v>439</v>
      </c>
      <c r="E740" s="159" t="s">
        <v>440</v>
      </c>
      <c r="F740" s="160">
        <v>0.5</v>
      </c>
      <c r="G740" s="160">
        <v>25.6</v>
      </c>
      <c r="H740" s="160">
        <v>22.9</v>
      </c>
      <c r="I740" s="160">
        <v>45</v>
      </c>
      <c r="J740" s="157">
        <v>3.27</v>
      </c>
    </row>
    <row r="741" spans="1:23" ht="16" x14ac:dyDescent="0.2">
      <c r="A741" s="155">
        <v>5944</v>
      </c>
      <c r="B741" s="156">
        <v>7</v>
      </c>
      <c r="C741" s="157" t="s">
        <v>261</v>
      </c>
      <c r="D741" s="158" t="s">
        <v>439</v>
      </c>
      <c r="E741" s="159" t="s">
        <v>440</v>
      </c>
      <c r="F741" s="160">
        <v>0.25</v>
      </c>
      <c r="G741" s="160">
        <v>24.7</v>
      </c>
      <c r="H741" s="160">
        <v>17.7</v>
      </c>
      <c r="I741" s="160">
        <v>49</v>
      </c>
      <c r="J741" s="157">
        <v>3.69</v>
      </c>
      <c r="K741" s="161">
        <v>23.44</v>
      </c>
      <c r="L741" s="161">
        <v>7.53</v>
      </c>
      <c r="M741" s="161">
        <v>3.03</v>
      </c>
      <c r="N741" s="160">
        <v>2.8138000000000001</v>
      </c>
      <c r="O741" s="161">
        <v>16.111000000000001</v>
      </c>
      <c r="P741" s="161">
        <v>33.689</v>
      </c>
      <c r="Q741" s="161">
        <v>0.34899999999999998</v>
      </c>
      <c r="R741" s="161">
        <v>57.662799999999997</v>
      </c>
      <c r="S741" s="161">
        <v>2.72</v>
      </c>
      <c r="T741" s="161">
        <v>36.700000000000003</v>
      </c>
      <c r="U741" s="161">
        <v>20.962800000000001</v>
      </c>
      <c r="V741" s="161">
        <v>164.5461</v>
      </c>
      <c r="W741" s="161">
        <v>0.51900000000000002</v>
      </c>
    </row>
    <row r="742" spans="1:23" ht="16" x14ac:dyDescent="0.2">
      <c r="A742" s="155">
        <v>5945</v>
      </c>
      <c r="B742" s="156">
        <v>8</v>
      </c>
      <c r="C742" s="157" t="s">
        <v>258</v>
      </c>
      <c r="D742" s="158" t="s">
        <v>439</v>
      </c>
      <c r="E742" s="159" t="s">
        <v>265</v>
      </c>
      <c r="F742" s="160">
        <v>0.5</v>
      </c>
      <c r="G742" s="160">
        <v>25.4</v>
      </c>
      <c r="H742" s="160">
        <v>28.4</v>
      </c>
      <c r="I742" s="160">
        <v>40</v>
      </c>
      <c r="J742" s="157">
        <v>2.8</v>
      </c>
    </row>
    <row r="743" spans="1:23" ht="16" x14ac:dyDescent="0.2">
      <c r="A743" s="155">
        <v>5946</v>
      </c>
      <c r="B743" s="156">
        <v>8</v>
      </c>
      <c r="C743" s="157" t="s">
        <v>261</v>
      </c>
      <c r="D743" s="158" t="s">
        <v>439</v>
      </c>
      <c r="E743" s="159" t="s">
        <v>265</v>
      </c>
      <c r="F743" s="160">
        <v>0.25</v>
      </c>
      <c r="G743" s="160">
        <v>25.7</v>
      </c>
      <c r="H743" s="160">
        <v>26.4</v>
      </c>
      <c r="I743" s="160">
        <v>60</v>
      </c>
      <c r="J743" s="157">
        <v>4.25</v>
      </c>
      <c r="K743" s="161">
        <v>10.17</v>
      </c>
      <c r="L743" s="161">
        <v>1.76</v>
      </c>
      <c r="M743" s="161">
        <v>1.81</v>
      </c>
      <c r="N743" s="160">
        <v>1.0002</v>
      </c>
      <c r="O743" s="161">
        <v>3.31</v>
      </c>
      <c r="P743" s="161">
        <v>17.452999999999999</v>
      </c>
      <c r="Q743" s="161">
        <v>9.4E-2</v>
      </c>
      <c r="R743" s="161">
        <v>37.3797</v>
      </c>
      <c r="S743" s="161">
        <v>1.74</v>
      </c>
      <c r="T743" s="161">
        <v>26.2</v>
      </c>
      <c r="U743" s="161">
        <v>11.1797</v>
      </c>
      <c r="V743" s="161">
        <v>97.043400000000005</v>
      </c>
      <c r="W743" s="161">
        <v>0.41899999999999998</v>
      </c>
    </row>
    <row r="744" spans="1:23" ht="16" x14ac:dyDescent="0.2">
      <c r="A744" s="155">
        <v>5953</v>
      </c>
      <c r="B744" s="156">
        <v>9</v>
      </c>
      <c r="C744" s="157" t="s">
        <v>258</v>
      </c>
      <c r="D744" s="158" t="s">
        <v>439</v>
      </c>
      <c r="E744" s="159" t="s">
        <v>347</v>
      </c>
      <c r="F744" s="160">
        <v>1.5</v>
      </c>
      <c r="G744" s="160">
        <v>25.1</v>
      </c>
      <c r="H744" s="160">
        <v>29.6</v>
      </c>
      <c r="I744" s="160">
        <v>96.2</v>
      </c>
      <c r="J744" s="157">
        <v>6.62</v>
      </c>
    </row>
    <row r="745" spans="1:23" ht="16" x14ac:dyDescent="0.2">
      <c r="A745" s="155">
        <v>5954</v>
      </c>
      <c r="B745" s="156">
        <v>9</v>
      </c>
      <c r="C745" s="157" t="s">
        <v>261</v>
      </c>
      <c r="D745" s="158" t="s">
        <v>439</v>
      </c>
      <c r="E745" s="159" t="s">
        <v>347</v>
      </c>
      <c r="F745" s="160">
        <v>0.25</v>
      </c>
      <c r="G745" s="160">
        <v>25.1</v>
      </c>
      <c r="H745" s="160">
        <v>29.5</v>
      </c>
      <c r="I745" s="160">
        <v>99.4</v>
      </c>
      <c r="J745" s="157">
        <v>6.89</v>
      </c>
      <c r="K745" s="161">
        <v>7.14</v>
      </c>
      <c r="L745" s="161">
        <v>2.39</v>
      </c>
      <c r="M745" s="161">
        <v>1.75</v>
      </c>
      <c r="N745" s="160">
        <v>0.81559999999999999</v>
      </c>
      <c r="O745" s="161">
        <v>0.186</v>
      </c>
      <c r="P745" s="161">
        <v>12.696999999999999</v>
      </c>
      <c r="Q745" s="161">
        <v>0.19600000000000001</v>
      </c>
      <c r="R745" s="161">
        <v>36.607100000000003</v>
      </c>
      <c r="S745" s="161">
        <v>1.71</v>
      </c>
      <c r="T745" s="161">
        <v>24.2</v>
      </c>
      <c r="U745" s="161">
        <v>12.4071</v>
      </c>
      <c r="V745" s="161">
        <v>96.3626</v>
      </c>
      <c r="W745" s="161">
        <v>0.54900000000000004</v>
      </c>
    </row>
    <row r="746" spans="1:23" ht="16" x14ac:dyDescent="0.2">
      <c r="A746" s="155">
        <v>5951</v>
      </c>
      <c r="B746" s="156">
        <v>10</v>
      </c>
      <c r="C746" s="157" t="s">
        <v>258</v>
      </c>
      <c r="D746" s="158" t="s">
        <v>439</v>
      </c>
      <c r="E746" s="159" t="s">
        <v>441</v>
      </c>
      <c r="F746" s="160">
        <v>2</v>
      </c>
      <c r="G746" s="160">
        <v>25.1</v>
      </c>
      <c r="H746" s="160">
        <v>30.2</v>
      </c>
      <c r="I746" s="160">
        <v>48.3</v>
      </c>
      <c r="J746" s="157">
        <v>3.65</v>
      </c>
    </row>
    <row r="747" spans="1:23" ht="16" x14ac:dyDescent="0.2">
      <c r="A747" s="155">
        <v>5952</v>
      </c>
      <c r="B747" s="156">
        <v>10</v>
      </c>
      <c r="C747" s="157" t="s">
        <v>261</v>
      </c>
      <c r="D747" s="158" t="s">
        <v>439</v>
      </c>
      <c r="E747" s="159" t="s">
        <v>441</v>
      </c>
      <c r="F747" s="160">
        <v>0.25</v>
      </c>
      <c r="G747" s="160">
        <v>26</v>
      </c>
      <c r="H747" s="160">
        <v>28.3</v>
      </c>
      <c r="I747" s="160">
        <v>111.1</v>
      </c>
      <c r="J747" s="157">
        <v>7.7</v>
      </c>
      <c r="K747" s="161">
        <v>13.22</v>
      </c>
      <c r="L747" s="161">
        <v>3.95</v>
      </c>
      <c r="M747" s="161">
        <v>3.32</v>
      </c>
      <c r="N747" s="160">
        <v>0.87909999999999999</v>
      </c>
      <c r="O747" s="161">
        <v>0.185</v>
      </c>
      <c r="P747" s="161">
        <v>19.501999999999999</v>
      </c>
      <c r="Q747" s="161">
        <v>0.19</v>
      </c>
      <c r="R747" s="161">
        <v>71.618600000000001</v>
      </c>
      <c r="T747" s="161">
        <v>43.9</v>
      </c>
      <c r="U747" s="161">
        <v>27.718599999999999</v>
      </c>
      <c r="V747" s="161">
        <v>208.48609999999999</v>
      </c>
      <c r="W747" s="161">
        <v>0.66900000000000004</v>
      </c>
    </row>
    <row r="748" spans="1:23" ht="16" x14ac:dyDescent="0.2">
      <c r="A748" s="155">
        <v>5955</v>
      </c>
      <c r="B748" s="156">
        <v>3</v>
      </c>
      <c r="C748" s="157" t="s">
        <v>258</v>
      </c>
      <c r="D748" s="158" t="s">
        <v>442</v>
      </c>
      <c r="E748" s="159" t="s">
        <v>297</v>
      </c>
      <c r="F748" s="160">
        <v>1</v>
      </c>
      <c r="G748" s="160">
        <v>26.3</v>
      </c>
      <c r="H748" s="160">
        <v>28.8</v>
      </c>
      <c r="I748" s="160">
        <v>48.1</v>
      </c>
      <c r="J748" s="157">
        <v>3.35</v>
      </c>
    </row>
    <row r="749" spans="1:23" ht="16" x14ac:dyDescent="0.2">
      <c r="A749" s="155">
        <v>5956</v>
      </c>
      <c r="B749" s="156">
        <v>3</v>
      </c>
      <c r="C749" s="157" t="s">
        <v>261</v>
      </c>
      <c r="D749" s="158" t="s">
        <v>442</v>
      </c>
      <c r="E749" s="159" t="s">
        <v>297</v>
      </c>
      <c r="F749" s="160">
        <v>0.25</v>
      </c>
      <c r="G749" s="160">
        <v>26.5</v>
      </c>
      <c r="H749" s="160">
        <v>28.8</v>
      </c>
      <c r="I749" s="160">
        <v>49.6</v>
      </c>
      <c r="J749" s="157">
        <v>3.45</v>
      </c>
      <c r="K749" s="161">
        <v>7.32</v>
      </c>
      <c r="L749" s="161">
        <v>2.1800000000000002</v>
      </c>
      <c r="M749" s="161">
        <v>2.13</v>
      </c>
      <c r="N749" s="160">
        <v>0.65749999999999997</v>
      </c>
      <c r="O749" s="161">
        <v>0.19800000000000001</v>
      </c>
      <c r="P749" s="161">
        <v>17.747</v>
      </c>
      <c r="Q749" s="161">
        <v>0.36399999999999999</v>
      </c>
      <c r="R749" s="161">
        <v>39.560499999999998</v>
      </c>
      <c r="S749" s="161">
        <v>1.9</v>
      </c>
      <c r="T749" s="161">
        <v>24.8</v>
      </c>
      <c r="U749" s="161">
        <v>14.7605</v>
      </c>
      <c r="V749" s="161">
        <v>76.519400000000005</v>
      </c>
      <c r="W749" s="161">
        <v>0.64</v>
      </c>
    </row>
    <row r="750" spans="1:23" ht="16" x14ac:dyDescent="0.2">
      <c r="A750" s="155">
        <v>5957</v>
      </c>
      <c r="B750" s="156">
        <v>4</v>
      </c>
      <c r="C750" s="157" t="s">
        <v>258</v>
      </c>
      <c r="D750" s="158" t="s">
        <v>442</v>
      </c>
      <c r="E750" s="159" t="s">
        <v>355</v>
      </c>
      <c r="F750" s="160">
        <v>0.75</v>
      </c>
      <c r="G750" s="160">
        <v>26.9</v>
      </c>
      <c r="H750" s="160">
        <v>27</v>
      </c>
      <c r="I750" s="160">
        <v>69.099999999999994</v>
      </c>
      <c r="J750" s="157">
        <v>4.57</v>
      </c>
    </row>
    <row r="751" spans="1:23" ht="16" x14ac:dyDescent="0.2">
      <c r="A751" s="155">
        <v>5958</v>
      </c>
      <c r="B751" s="156">
        <v>4</v>
      </c>
      <c r="C751" s="157" t="s">
        <v>261</v>
      </c>
      <c r="D751" s="158" t="s">
        <v>442</v>
      </c>
      <c r="E751" s="159" t="s">
        <v>355</v>
      </c>
      <c r="F751" s="160">
        <v>0.25</v>
      </c>
      <c r="G751" s="160">
        <v>26.9</v>
      </c>
      <c r="H751" s="160">
        <v>27</v>
      </c>
      <c r="I751" s="160">
        <v>67.099999999999994</v>
      </c>
      <c r="J751" s="157">
        <v>4.63</v>
      </c>
      <c r="K751" s="161">
        <v>9.2200000000000006</v>
      </c>
      <c r="L751" s="161">
        <v>1.92</v>
      </c>
      <c r="M751" s="161">
        <v>1.79</v>
      </c>
      <c r="N751" s="160">
        <v>0.93969999999999998</v>
      </c>
      <c r="O751" s="161">
        <v>0.221</v>
      </c>
      <c r="P751" s="161">
        <v>22.524000000000001</v>
      </c>
      <c r="Q751" s="161">
        <v>0.214</v>
      </c>
      <c r="R751" s="161">
        <v>40.311199999999999</v>
      </c>
      <c r="S751" s="161">
        <v>1.81</v>
      </c>
      <c r="T751" s="161">
        <v>30.3</v>
      </c>
      <c r="U751" s="161">
        <v>10.011200000000001</v>
      </c>
      <c r="V751" s="161">
        <v>77.976799999999997</v>
      </c>
      <c r="W751" s="161">
        <v>0.53800000000000003</v>
      </c>
    </row>
    <row r="752" spans="1:23" ht="16" x14ac:dyDescent="0.2">
      <c r="A752" s="155">
        <v>5959</v>
      </c>
      <c r="B752" s="156">
        <v>5</v>
      </c>
      <c r="C752" s="157" t="s">
        <v>258</v>
      </c>
      <c r="D752" s="158" t="s">
        <v>442</v>
      </c>
      <c r="E752" s="159" t="s">
        <v>278</v>
      </c>
      <c r="F752" s="160">
        <v>0.5</v>
      </c>
      <c r="G752" s="160">
        <v>22.7</v>
      </c>
      <c r="H752" s="160">
        <v>4.9000000000000004</v>
      </c>
      <c r="I752" s="160">
        <v>61</v>
      </c>
      <c r="J752" s="157">
        <v>4.9800000000000004</v>
      </c>
    </row>
    <row r="753" spans="1:23" ht="16" x14ac:dyDescent="0.2">
      <c r="A753" s="155">
        <v>5960</v>
      </c>
      <c r="B753" s="156">
        <v>5</v>
      </c>
      <c r="C753" s="157" t="s">
        <v>261</v>
      </c>
      <c r="D753" s="158" t="s">
        <v>442</v>
      </c>
      <c r="E753" s="159" t="s">
        <v>278</v>
      </c>
      <c r="F753" s="160">
        <v>0.25</v>
      </c>
      <c r="G753" s="160">
        <v>22.6</v>
      </c>
      <c r="H753" s="160">
        <v>3.6</v>
      </c>
      <c r="I753" s="160">
        <v>62.3</v>
      </c>
      <c r="J753" s="157">
        <v>5.12</v>
      </c>
      <c r="K753" s="161">
        <v>4.5599999999999996</v>
      </c>
      <c r="L753" s="161">
        <v>3.9</v>
      </c>
      <c r="M753" s="161">
        <v>1.65</v>
      </c>
      <c r="N753" s="160">
        <v>3.8180000000000001</v>
      </c>
      <c r="O753" s="161">
        <v>10.52</v>
      </c>
      <c r="P753" s="161">
        <v>56.014000000000003</v>
      </c>
      <c r="Q753" s="161">
        <v>0.23699999999999999</v>
      </c>
      <c r="R753" s="161">
        <v>40.452399999999997</v>
      </c>
      <c r="S753" s="161">
        <v>1.1000000000000001</v>
      </c>
      <c r="T753" s="161">
        <v>27.3</v>
      </c>
      <c r="U753" s="161">
        <v>13.1524</v>
      </c>
      <c r="V753" s="161">
        <v>117.75839999999999</v>
      </c>
      <c r="W753" s="161">
        <v>0.35299999999999998</v>
      </c>
    </row>
    <row r="754" spans="1:23" ht="16" x14ac:dyDescent="0.2">
      <c r="A754" s="155">
        <v>5967</v>
      </c>
      <c r="B754" s="156">
        <v>1</v>
      </c>
      <c r="C754" s="157" t="s">
        <v>258</v>
      </c>
      <c r="D754" s="158" t="s">
        <v>443</v>
      </c>
      <c r="E754" s="159" t="s">
        <v>444</v>
      </c>
      <c r="F754" s="160">
        <v>2</v>
      </c>
      <c r="G754" s="160">
        <v>25.1</v>
      </c>
      <c r="H754" s="160">
        <v>29.1</v>
      </c>
      <c r="I754" s="160">
        <v>42.6</v>
      </c>
      <c r="J754" s="157">
        <v>2.97</v>
      </c>
    </row>
    <row r="755" spans="1:23" ht="16" x14ac:dyDescent="0.2">
      <c r="A755" s="155">
        <v>5968</v>
      </c>
      <c r="B755" s="156">
        <v>1</v>
      </c>
      <c r="C755" s="157" t="s">
        <v>261</v>
      </c>
      <c r="D755" s="158" t="s">
        <v>443</v>
      </c>
      <c r="E755" s="159" t="s">
        <v>444</v>
      </c>
      <c r="F755" s="160">
        <v>0.25</v>
      </c>
      <c r="G755" s="160">
        <v>24.9</v>
      </c>
      <c r="H755" s="160">
        <v>25.7</v>
      </c>
      <c r="I755" s="160">
        <v>48.4</v>
      </c>
      <c r="J755" s="157">
        <v>3.45</v>
      </c>
      <c r="K755" s="161">
        <v>25.18</v>
      </c>
      <c r="L755" s="161">
        <v>6.25</v>
      </c>
      <c r="M755" s="161">
        <v>2.36</v>
      </c>
      <c r="N755" s="160">
        <v>4.5141999999999998</v>
      </c>
      <c r="O755" s="161">
        <v>6.9729999999999999</v>
      </c>
      <c r="P755" s="161">
        <v>31.594999999999999</v>
      </c>
      <c r="Q755" s="161">
        <v>0.497</v>
      </c>
      <c r="R755" s="161">
        <v>46.3459</v>
      </c>
      <c r="S755" s="161">
        <v>2.84</v>
      </c>
      <c r="T755" s="161">
        <v>28.8</v>
      </c>
      <c r="U755" s="161">
        <v>17.5459</v>
      </c>
      <c r="V755" s="161">
        <v>116.05710000000001</v>
      </c>
      <c r="W755" s="161">
        <v>1.07</v>
      </c>
    </row>
    <row r="756" spans="1:23" ht="16" x14ac:dyDescent="0.2">
      <c r="A756" s="155">
        <v>5969</v>
      </c>
      <c r="B756" s="156">
        <v>2</v>
      </c>
      <c r="C756" s="157" t="s">
        <v>258</v>
      </c>
      <c r="D756" s="158" t="s">
        <v>443</v>
      </c>
      <c r="E756" s="159" t="s">
        <v>305</v>
      </c>
      <c r="F756" s="160">
        <v>2.25</v>
      </c>
      <c r="G756" s="160">
        <v>25.7</v>
      </c>
      <c r="H756" s="160">
        <v>30.1</v>
      </c>
      <c r="I756" s="160">
        <v>29.2</v>
      </c>
      <c r="J756" s="157">
        <v>2</v>
      </c>
    </row>
    <row r="757" spans="1:23" ht="16" x14ac:dyDescent="0.2">
      <c r="A757" s="155">
        <v>5970</v>
      </c>
      <c r="B757" s="156">
        <v>2</v>
      </c>
      <c r="C757" s="157" t="s">
        <v>261</v>
      </c>
      <c r="D757" s="158" t="s">
        <v>443</v>
      </c>
      <c r="E757" s="159" t="s">
        <v>305</v>
      </c>
      <c r="F757" s="160">
        <v>0.25</v>
      </c>
      <c r="G757" s="160">
        <v>25.7</v>
      </c>
      <c r="H757" s="160">
        <v>29.3</v>
      </c>
      <c r="I757" s="160">
        <v>44.1</v>
      </c>
      <c r="J757" s="157">
        <v>3.03</v>
      </c>
      <c r="K757" s="161">
        <v>23.21</v>
      </c>
      <c r="L757" s="161">
        <v>5.01</v>
      </c>
      <c r="M757" s="161">
        <v>2.33</v>
      </c>
      <c r="N757" s="160">
        <v>0.91349999999999998</v>
      </c>
      <c r="O757" s="161">
        <v>0.16400000000000001</v>
      </c>
      <c r="P757" s="161">
        <v>15.007</v>
      </c>
      <c r="Q757" s="161">
        <v>1.02</v>
      </c>
      <c r="R757" s="161">
        <v>34.845599999999997</v>
      </c>
      <c r="S757" s="161">
        <v>3.25</v>
      </c>
      <c r="T757" s="161">
        <v>16</v>
      </c>
      <c r="U757" s="161">
        <v>18.845600000000001</v>
      </c>
      <c r="V757" s="161">
        <v>128.09829999999999</v>
      </c>
      <c r="W757" s="161">
        <v>1.71</v>
      </c>
    </row>
    <row r="758" spans="1:23" ht="16" x14ac:dyDescent="0.2">
      <c r="A758" s="155">
        <v>5961</v>
      </c>
      <c r="B758" s="156">
        <v>3</v>
      </c>
      <c r="C758" s="157" t="s">
        <v>258</v>
      </c>
      <c r="D758" s="158" t="s">
        <v>443</v>
      </c>
      <c r="E758" s="159" t="s">
        <v>445</v>
      </c>
      <c r="F758" s="160">
        <v>0.75</v>
      </c>
      <c r="G758" s="160">
        <v>25.7</v>
      </c>
      <c r="H758" s="160">
        <v>28.1</v>
      </c>
      <c r="I758" s="160">
        <v>6.8</v>
      </c>
      <c r="J758" s="157">
        <v>0.39</v>
      </c>
    </row>
    <row r="759" spans="1:23" ht="16" x14ac:dyDescent="0.2">
      <c r="A759" s="155">
        <v>5962</v>
      </c>
      <c r="B759" s="156">
        <v>3</v>
      </c>
      <c r="C759" s="157" t="s">
        <v>261</v>
      </c>
      <c r="D759" s="158" t="s">
        <v>443</v>
      </c>
      <c r="E759" s="159" t="s">
        <v>445</v>
      </c>
      <c r="F759" s="160">
        <v>0.25</v>
      </c>
      <c r="G759" s="160">
        <v>25.4</v>
      </c>
      <c r="H759" s="160">
        <v>27.9</v>
      </c>
      <c r="I759" s="160">
        <v>34.299999999999997</v>
      </c>
      <c r="J759" s="157">
        <v>2.38</v>
      </c>
      <c r="K759" s="161">
        <v>27.28</v>
      </c>
      <c r="L759" s="161">
        <v>5.03</v>
      </c>
      <c r="M759" s="161">
        <v>3.05</v>
      </c>
      <c r="N759" s="160">
        <v>1.5173000000000001</v>
      </c>
      <c r="O759" s="161">
        <v>0.159</v>
      </c>
      <c r="P759" s="161">
        <v>26.681000000000001</v>
      </c>
      <c r="Q759" s="161">
        <v>0.61499999999999999</v>
      </c>
      <c r="R759" s="161">
        <v>61.101399999999998</v>
      </c>
      <c r="S759" s="161">
        <v>3.62</v>
      </c>
      <c r="T759" s="161">
        <v>33.200000000000003</v>
      </c>
      <c r="U759" s="161">
        <v>27.901399999999999</v>
      </c>
      <c r="V759" s="161">
        <v>174.2672</v>
      </c>
      <c r="W759" s="161">
        <v>1.76</v>
      </c>
    </row>
    <row r="760" spans="1:23" ht="16" x14ac:dyDescent="0.2">
      <c r="A760" s="155">
        <v>5963</v>
      </c>
      <c r="B760" s="156">
        <v>4</v>
      </c>
      <c r="C760" s="157" t="s">
        <v>258</v>
      </c>
      <c r="D760" s="158" t="s">
        <v>443</v>
      </c>
      <c r="E760" s="159" t="s">
        <v>334</v>
      </c>
      <c r="F760" s="160">
        <v>0.5</v>
      </c>
      <c r="G760" s="160">
        <v>26</v>
      </c>
      <c r="H760" s="160">
        <v>27.3</v>
      </c>
      <c r="I760" s="160">
        <v>50.9</v>
      </c>
      <c r="J760" s="157">
        <v>3.61</v>
      </c>
    </row>
    <row r="761" spans="1:23" ht="16" x14ac:dyDescent="0.2">
      <c r="A761" s="155">
        <v>5964</v>
      </c>
      <c r="B761" s="156">
        <v>4</v>
      </c>
      <c r="C761" s="157" t="s">
        <v>261</v>
      </c>
      <c r="D761" s="158" t="s">
        <v>443</v>
      </c>
      <c r="E761" s="159" t="s">
        <v>334</v>
      </c>
      <c r="F761" s="160">
        <v>0.25</v>
      </c>
      <c r="G761" s="160">
        <v>26</v>
      </c>
      <c r="H761" s="160">
        <v>27.3</v>
      </c>
      <c r="I761" s="160">
        <v>49.9</v>
      </c>
      <c r="J761" s="157">
        <v>3.58</v>
      </c>
      <c r="K761" s="161">
        <v>8.3000000000000007</v>
      </c>
      <c r="L761" s="161">
        <v>1.22</v>
      </c>
      <c r="M761" s="161">
        <v>1.69</v>
      </c>
      <c r="N761" s="160">
        <v>5.3742999999999999</v>
      </c>
      <c r="O761" s="161">
        <v>0.64900000000000002</v>
      </c>
      <c r="P761" s="161">
        <v>43.851999999999997</v>
      </c>
      <c r="Q761" s="161">
        <v>1.1120000000000001</v>
      </c>
      <c r="R761" s="161">
        <v>39.1586</v>
      </c>
      <c r="S761" s="161">
        <v>3.11</v>
      </c>
      <c r="T761" s="161">
        <v>30.9</v>
      </c>
      <c r="U761" s="161">
        <v>8.2585999999999995</v>
      </c>
      <c r="V761" s="161">
        <v>70.300399999999996</v>
      </c>
      <c r="W761" s="161">
        <v>1.56</v>
      </c>
    </row>
    <row r="762" spans="1:23" ht="16" x14ac:dyDescent="0.2">
      <c r="A762" s="155">
        <v>5965</v>
      </c>
      <c r="B762" s="156">
        <v>5</v>
      </c>
      <c r="C762" s="157" t="s">
        <v>258</v>
      </c>
      <c r="D762" s="158" t="s">
        <v>443</v>
      </c>
      <c r="E762" s="159" t="s">
        <v>274</v>
      </c>
      <c r="F762" s="160">
        <v>0.5</v>
      </c>
      <c r="G762" s="160">
        <v>20.6</v>
      </c>
      <c r="H762" s="160">
        <v>3</v>
      </c>
      <c r="I762" s="160">
        <v>44</v>
      </c>
      <c r="J762" s="157">
        <v>3.91</v>
      </c>
    </row>
    <row r="763" spans="1:23" ht="16" x14ac:dyDescent="0.2">
      <c r="A763" s="155">
        <v>5966</v>
      </c>
      <c r="B763" s="156">
        <v>5</v>
      </c>
      <c r="C763" s="157" t="s">
        <v>261</v>
      </c>
      <c r="D763" s="158" t="s">
        <v>443</v>
      </c>
      <c r="E763" s="159" t="s">
        <v>274</v>
      </c>
      <c r="F763" s="160">
        <v>0.25</v>
      </c>
      <c r="G763" s="160">
        <v>19.899999999999999</v>
      </c>
      <c r="H763" s="160">
        <v>1.4</v>
      </c>
      <c r="I763" s="160">
        <v>62.7</v>
      </c>
      <c r="J763" s="157">
        <v>5.76</v>
      </c>
      <c r="K763" s="161">
        <v>28.32</v>
      </c>
      <c r="L763" s="161">
        <v>4.1399999999999997</v>
      </c>
      <c r="M763" s="161">
        <v>3.64</v>
      </c>
      <c r="N763" s="160">
        <v>0.72370000000000001</v>
      </c>
      <c r="O763" s="161">
        <v>8.2720000000000002</v>
      </c>
      <c r="P763" s="161">
        <v>116.515</v>
      </c>
      <c r="Q763" s="161">
        <v>0.34499999999999997</v>
      </c>
      <c r="R763" s="161">
        <v>49.163400000000003</v>
      </c>
      <c r="S763" s="161">
        <v>4.0199999999999996</v>
      </c>
      <c r="T763" s="161">
        <v>21.8</v>
      </c>
      <c r="U763" s="161">
        <v>27.363399999999999</v>
      </c>
      <c r="V763" s="161">
        <v>215.07509999999999</v>
      </c>
      <c r="W763" s="161">
        <v>0.99099999999999999</v>
      </c>
    </row>
    <row r="764" spans="1:23" ht="16" x14ac:dyDescent="0.2">
      <c r="A764" s="155">
        <v>5971</v>
      </c>
      <c r="B764" s="156">
        <v>9</v>
      </c>
      <c r="C764" s="157" t="s">
        <v>258</v>
      </c>
      <c r="D764" s="158" t="s">
        <v>443</v>
      </c>
      <c r="E764" s="159" t="s">
        <v>446</v>
      </c>
      <c r="F764" s="160">
        <v>1.75</v>
      </c>
      <c r="G764" s="160">
        <v>24.6</v>
      </c>
      <c r="H764" s="160">
        <v>29.2</v>
      </c>
      <c r="I764" s="160">
        <v>68.8</v>
      </c>
      <c r="J764" s="157">
        <v>4.87</v>
      </c>
    </row>
    <row r="765" spans="1:23" ht="16" x14ac:dyDescent="0.2">
      <c r="A765" s="155">
        <v>5972</v>
      </c>
      <c r="B765" s="156">
        <v>9</v>
      </c>
      <c r="C765" s="157" t="s">
        <v>261</v>
      </c>
      <c r="D765" s="158" t="s">
        <v>443</v>
      </c>
      <c r="E765" s="159" t="s">
        <v>446</v>
      </c>
      <c r="F765" s="160">
        <v>0.25</v>
      </c>
      <c r="G765" s="160">
        <v>24.6</v>
      </c>
      <c r="H765" s="160">
        <v>29.1</v>
      </c>
      <c r="I765" s="160">
        <v>69.8</v>
      </c>
      <c r="J765" s="157">
        <v>4.9400000000000004</v>
      </c>
      <c r="K765" s="161">
        <v>7.03</v>
      </c>
      <c r="L765" s="161">
        <v>2.85</v>
      </c>
      <c r="M765" s="161">
        <v>1.64</v>
      </c>
      <c r="N765" s="160">
        <v>1.1806000000000001</v>
      </c>
      <c r="O765" s="161">
        <v>0.182</v>
      </c>
      <c r="P765" s="161">
        <v>14.366</v>
      </c>
      <c r="Q765" s="161">
        <v>0.751</v>
      </c>
      <c r="R765" s="161">
        <v>28.818200000000001</v>
      </c>
      <c r="S765" s="161">
        <v>1.55</v>
      </c>
      <c r="T765" s="161">
        <v>17.100000000000001</v>
      </c>
      <c r="U765" s="161">
        <v>11.7182</v>
      </c>
      <c r="V765" s="161">
        <v>76.399799999999999</v>
      </c>
      <c r="W765" s="161">
        <v>1.21</v>
      </c>
    </row>
    <row r="766" spans="1:23" ht="16" x14ac:dyDescent="0.2">
      <c r="A766" s="155">
        <v>5973</v>
      </c>
      <c r="B766" s="156">
        <v>10</v>
      </c>
      <c r="C766" s="157" t="s">
        <v>258</v>
      </c>
      <c r="D766" s="158" t="s">
        <v>443</v>
      </c>
      <c r="E766" s="159" t="s">
        <v>286</v>
      </c>
      <c r="F766" s="160">
        <v>1.5</v>
      </c>
      <c r="G766" s="160">
        <v>24.8</v>
      </c>
      <c r="H766" s="160">
        <v>30.4</v>
      </c>
      <c r="I766" s="160">
        <v>22.7</v>
      </c>
      <c r="J766" s="157">
        <v>1.5</v>
      </c>
    </row>
    <row r="767" spans="1:23" ht="16" x14ac:dyDescent="0.2">
      <c r="A767" s="155">
        <v>5974</v>
      </c>
      <c r="B767" s="156">
        <v>10</v>
      </c>
      <c r="C767" s="157" t="s">
        <v>261</v>
      </c>
      <c r="D767" s="158" t="s">
        <v>443</v>
      </c>
      <c r="E767" s="159" t="s">
        <v>286</v>
      </c>
      <c r="F767" s="160">
        <v>0.25</v>
      </c>
      <c r="G767" s="160">
        <v>24.8</v>
      </c>
      <c r="H767" s="160">
        <v>27.8</v>
      </c>
      <c r="I767" s="160">
        <v>52.2</v>
      </c>
      <c r="J767" s="157">
        <v>3.65</v>
      </c>
      <c r="K767" s="161">
        <v>15.61</v>
      </c>
      <c r="L767" s="161">
        <v>3.62</v>
      </c>
      <c r="M767" s="161">
        <v>2.2200000000000002</v>
      </c>
      <c r="N767" s="160">
        <v>0.66110000000000002</v>
      </c>
      <c r="O767" s="161">
        <v>0.501</v>
      </c>
      <c r="P767" s="161">
        <v>21.321000000000002</v>
      </c>
      <c r="Q767" s="161">
        <v>0.76800000000000002</v>
      </c>
      <c r="R767" s="161">
        <v>32.459699999999998</v>
      </c>
      <c r="S767" s="161">
        <v>2.59</v>
      </c>
      <c r="T767" s="161">
        <v>17</v>
      </c>
      <c r="U767" s="161">
        <v>15.4597</v>
      </c>
      <c r="V767" s="161">
        <v>98.078299999999999</v>
      </c>
      <c r="W767" s="161">
        <v>0.88600000000000001</v>
      </c>
    </row>
    <row r="768" spans="1:23" ht="16" x14ac:dyDescent="0.2">
      <c r="A768" s="155">
        <v>5975</v>
      </c>
      <c r="B768" s="156">
        <v>6</v>
      </c>
      <c r="C768" s="157" t="s">
        <v>258</v>
      </c>
      <c r="D768" s="158" t="s">
        <v>447</v>
      </c>
      <c r="E768" s="159" t="s">
        <v>332</v>
      </c>
      <c r="F768" s="160">
        <v>5</v>
      </c>
      <c r="G768" s="160">
        <v>24.6</v>
      </c>
      <c r="H768" s="160">
        <v>29.5</v>
      </c>
      <c r="I768" s="160">
        <v>68.7</v>
      </c>
      <c r="J768" s="157">
        <v>4.76</v>
      </c>
    </row>
    <row r="769" spans="1:23" ht="16" x14ac:dyDescent="0.2">
      <c r="A769" s="155">
        <v>5976</v>
      </c>
      <c r="B769" s="156">
        <v>6</v>
      </c>
      <c r="C769" s="157" t="s">
        <v>261</v>
      </c>
      <c r="D769" s="158" t="s">
        <v>447</v>
      </c>
      <c r="E769" s="159" t="s">
        <v>332</v>
      </c>
      <c r="F769" s="160">
        <v>0.25</v>
      </c>
      <c r="G769" s="160">
        <v>24.6</v>
      </c>
      <c r="H769" s="160">
        <v>29.9</v>
      </c>
      <c r="I769" s="160">
        <v>75.3</v>
      </c>
      <c r="J769" s="157">
        <v>5.18</v>
      </c>
      <c r="K769" s="161">
        <v>4.1500000000000004</v>
      </c>
      <c r="L769" s="161">
        <v>2.0499999999999998</v>
      </c>
      <c r="M769" s="161">
        <v>1.52</v>
      </c>
      <c r="N769" s="160">
        <v>1.2430000000000001</v>
      </c>
      <c r="O769" s="161">
        <v>0.43</v>
      </c>
      <c r="P769" s="161">
        <v>5.8369999999999997</v>
      </c>
      <c r="Q769" s="161">
        <v>0.63800000000000001</v>
      </c>
      <c r="R769" s="161">
        <v>22.176100000000002</v>
      </c>
      <c r="S769" s="161">
        <v>1.07</v>
      </c>
      <c r="T769" s="161">
        <v>16.7</v>
      </c>
      <c r="U769" s="161">
        <v>5.4760999999999997</v>
      </c>
      <c r="V769" s="161">
        <v>55.793300000000002</v>
      </c>
      <c r="W769" s="161">
        <v>0.98199999999999998</v>
      </c>
    </row>
    <row r="770" spans="1:23" ht="16" x14ac:dyDescent="0.2">
      <c r="A770" s="155">
        <v>5977</v>
      </c>
      <c r="B770" s="156">
        <v>7</v>
      </c>
      <c r="C770" s="157" t="s">
        <v>258</v>
      </c>
      <c r="D770" s="158" t="s">
        <v>447</v>
      </c>
      <c r="E770" s="159" t="s">
        <v>272</v>
      </c>
      <c r="F770" s="160">
        <v>1</v>
      </c>
      <c r="G770" s="160">
        <v>26.6</v>
      </c>
      <c r="H770" s="160">
        <v>26.6</v>
      </c>
      <c r="I770" s="160">
        <v>18.8</v>
      </c>
      <c r="J770" s="157">
        <v>1.3</v>
      </c>
    </row>
    <row r="771" spans="1:23" ht="16" x14ac:dyDescent="0.2">
      <c r="A771" s="155">
        <v>5978</v>
      </c>
      <c r="B771" s="156">
        <v>7</v>
      </c>
      <c r="C771" s="157" t="s">
        <v>261</v>
      </c>
      <c r="D771" s="158" t="s">
        <v>447</v>
      </c>
      <c r="E771" s="159" t="s">
        <v>272</v>
      </c>
      <c r="F771" s="160">
        <v>0.25</v>
      </c>
      <c r="G771" s="160">
        <v>25.6</v>
      </c>
      <c r="H771" s="160">
        <v>19.7</v>
      </c>
      <c r="I771" s="160">
        <v>30.8</v>
      </c>
      <c r="J771" s="157">
        <v>2.14</v>
      </c>
      <c r="K771" s="161">
        <v>32.92</v>
      </c>
      <c r="L771" s="161">
        <v>6.71</v>
      </c>
      <c r="M771" s="161">
        <v>3.34</v>
      </c>
      <c r="N771" s="160">
        <v>4.3685</v>
      </c>
      <c r="O771" s="161">
        <v>7.8490000000000002</v>
      </c>
      <c r="P771" s="161">
        <v>45.51</v>
      </c>
      <c r="Q771" s="161">
        <v>0.82599999999999996</v>
      </c>
      <c r="R771" s="161">
        <v>57.383200000000002</v>
      </c>
      <c r="S771" s="161">
        <v>4.12</v>
      </c>
      <c r="T771" s="161">
        <v>29.6</v>
      </c>
      <c r="U771" s="161">
        <v>27.783200000000001</v>
      </c>
      <c r="V771" s="161">
        <v>164.87950000000001</v>
      </c>
      <c r="W771" s="161">
        <v>1.39</v>
      </c>
    </row>
    <row r="772" spans="1:23" ht="16" x14ac:dyDescent="0.2">
      <c r="A772" s="155">
        <v>5979</v>
      </c>
      <c r="B772" s="156">
        <v>8</v>
      </c>
      <c r="C772" s="157" t="s">
        <v>258</v>
      </c>
      <c r="D772" s="158" t="s">
        <v>447</v>
      </c>
      <c r="E772" s="159" t="s">
        <v>297</v>
      </c>
      <c r="G772" s="160">
        <v>25.8</v>
      </c>
      <c r="H772" s="160">
        <v>29.1</v>
      </c>
      <c r="I772" s="160">
        <v>50.1</v>
      </c>
      <c r="J772" s="157">
        <v>3.35</v>
      </c>
    </row>
    <row r="773" spans="1:23" ht="16" x14ac:dyDescent="0.2">
      <c r="A773" s="155">
        <v>5980</v>
      </c>
      <c r="B773" s="156">
        <v>8</v>
      </c>
      <c r="C773" s="157" t="s">
        <v>261</v>
      </c>
      <c r="D773" s="158" t="s">
        <v>447</v>
      </c>
      <c r="E773" s="159" t="s">
        <v>297</v>
      </c>
      <c r="F773" s="160">
        <v>0.25</v>
      </c>
      <c r="G773" s="160">
        <v>26.6</v>
      </c>
      <c r="H773" s="160">
        <v>27.8</v>
      </c>
      <c r="I773" s="160">
        <v>57.2</v>
      </c>
      <c r="J773" s="157">
        <v>3.9</v>
      </c>
      <c r="K773" s="161">
        <v>13.26</v>
      </c>
      <c r="L773" s="161">
        <v>4.5199999999999996</v>
      </c>
      <c r="M773" s="161">
        <v>1.72</v>
      </c>
      <c r="N773" s="160">
        <v>2.0112999999999999</v>
      </c>
      <c r="O773" s="161">
        <v>0.246</v>
      </c>
      <c r="P773" s="161">
        <v>15.663</v>
      </c>
      <c r="Q773" s="161">
        <v>0.40600000000000003</v>
      </c>
      <c r="R773" s="161">
        <v>33.6997</v>
      </c>
      <c r="S773" s="161">
        <v>2.0499999999999998</v>
      </c>
      <c r="T773" s="161">
        <v>18.8</v>
      </c>
      <c r="U773" s="161">
        <v>14.899699999999999</v>
      </c>
      <c r="V773" s="161">
        <v>107.8357</v>
      </c>
      <c r="W773" s="161">
        <v>0.70499999999999996</v>
      </c>
    </row>
    <row r="774" spans="1:23" ht="16" x14ac:dyDescent="0.2">
      <c r="A774" s="155">
        <v>5993</v>
      </c>
      <c r="B774" s="156">
        <v>1</v>
      </c>
      <c r="C774" s="157" t="s">
        <v>258</v>
      </c>
      <c r="D774" s="158" t="s">
        <v>448</v>
      </c>
      <c r="E774" s="159" t="s">
        <v>280</v>
      </c>
      <c r="F774" s="160">
        <v>1.5</v>
      </c>
      <c r="G774" s="160">
        <v>26.8</v>
      </c>
      <c r="H774" s="160">
        <v>28.9</v>
      </c>
      <c r="I774" s="160">
        <v>78.5</v>
      </c>
      <c r="J774" s="157">
        <v>4.55</v>
      </c>
    </row>
    <row r="775" spans="1:23" ht="16" x14ac:dyDescent="0.2">
      <c r="A775" s="155">
        <v>5994</v>
      </c>
      <c r="B775" s="156">
        <v>1</v>
      </c>
      <c r="C775" s="157" t="s">
        <v>261</v>
      </c>
      <c r="D775" s="158" t="s">
        <v>448</v>
      </c>
      <c r="E775" s="159" t="s">
        <v>280</v>
      </c>
      <c r="F775" s="160">
        <v>0.25</v>
      </c>
      <c r="G775" s="160">
        <v>25.9</v>
      </c>
      <c r="H775" s="160">
        <v>24.6</v>
      </c>
      <c r="I775" s="160">
        <v>100.5</v>
      </c>
      <c r="J775" s="157">
        <v>7.14</v>
      </c>
      <c r="K775" s="161">
        <v>26.69</v>
      </c>
      <c r="L775" s="161">
        <v>3.49</v>
      </c>
      <c r="M775" s="161">
        <v>2.4300000000000002</v>
      </c>
      <c r="N775" s="160">
        <v>0.51600000000000001</v>
      </c>
      <c r="O775" s="161">
        <v>0.12</v>
      </c>
      <c r="P775" s="161">
        <v>4.4669999999999996</v>
      </c>
      <c r="Q775" s="161">
        <v>0.02</v>
      </c>
      <c r="R775" s="161">
        <v>76.042100000000005</v>
      </c>
      <c r="S775" s="161">
        <v>2.29</v>
      </c>
      <c r="T775" s="161">
        <v>30.7</v>
      </c>
      <c r="U775" s="161">
        <v>18.242100000000001</v>
      </c>
      <c r="V775" s="161">
        <v>137.72040000000001</v>
      </c>
      <c r="W775" s="161">
        <v>0.745</v>
      </c>
    </row>
    <row r="776" spans="1:23" ht="16" x14ac:dyDescent="0.2">
      <c r="A776" s="155">
        <v>5995</v>
      </c>
      <c r="B776" s="156">
        <v>2</v>
      </c>
      <c r="C776" s="157" t="s">
        <v>258</v>
      </c>
      <c r="D776" s="158" t="s">
        <v>448</v>
      </c>
      <c r="E776" s="159" t="s">
        <v>449</v>
      </c>
      <c r="F776" s="160">
        <v>2.5</v>
      </c>
      <c r="G776" s="160">
        <v>27.2</v>
      </c>
      <c r="H776" s="160">
        <v>30.1</v>
      </c>
      <c r="I776" s="160">
        <v>32.200000000000003</v>
      </c>
      <c r="J776" s="157">
        <v>2.19</v>
      </c>
    </row>
    <row r="777" spans="1:23" ht="16" x14ac:dyDescent="0.2">
      <c r="A777" s="155">
        <v>5996</v>
      </c>
      <c r="B777" s="156">
        <v>2</v>
      </c>
      <c r="C777" s="157" t="s">
        <v>261</v>
      </c>
      <c r="D777" s="158" t="s">
        <v>448</v>
      </c>
      <c r="E777" s="159" t="s">
        <v>449</v>
      </c>
      <c r="F777" s="160">
        <v>0.25</v>
      </c>
      <c r="G777" s="160">
        <v>26</v>
      </c>
      <c r="H777" s="160">
        <v>25.2</v>
      </c>
      <c r="I777" s="160">
        <v>85.7</v>
      </c>
      <c r="J777" s="157">
        <v>5.98</v>
      </c>
      <c r="K777" s="161">
        <v>22.5</v>
      </c>
      <c r="L777" s="161">
        <v>2.1</v>
      </c>
      <c r="M777" s="161">
        <v>2</v>
      </c>
      <c r="N777" s="160">
        <v>2.5190000000000001</v>
      </c>
      <c r="O777" s="161">
        <v>0.17899999999999999</v>
      </c>
      <c r="P777" s="161">
        <v>29.516999999999999</v>
      </c>
      <c r="Q777" s="161">
        <v>0.28100000000000003</v>
      </c>
      <c r="R777" s="161">
        <v>42.1081</v>
      </c>
      <c r="S777" s="161">
        <v>2.34</v>
      </c>
      <c r="T777" s="161">
        <v>24.9</v>
      </c>
      <c r="U777" s="161">
        <v>17.208100000000002</v>
      </c>
      <c r="V777" s="161">
        <v>133.04079999999999</v>
      </c>
      <c r="W777" s="161">
        <v>0.53500000000000003</v>
      </c>
    </row>
    <row r="778" spans="1:23" ht="16" x14ac:dyDescent="0.2">
      <c r="A778" s="155">
        <v>5981</v>
      </c>
      <c r="B778" s="156">
        <v>3</v>
      </c>
      <c r="C778" s="157" t="s">
        <v>258</v>
      </c>
      <c r="D778" s="158" t="s">
        <v>448</v>
      </c>
      <c r="E778" s="159" t="s">
        <v>265</v>
      </c>
      <c r="F778" s="160">
        <v>1</v>
      </c>
      <c r="G778" s="160">
        <v>26.5</v>
      </c>
      <c r="H778" s="160">
        <v>28.9</v>
      </c>
      <c r="I778" s="160">
        <v>83.9</v>
      </c>
      <c r="J778" s="157">
        <v>5.71</v>
      </c>
    </row>
    <row r="779" spans="1:23" ht="16" x14ac:dyDescent="0.2">
      <c r="A779" s="155">
        <v>5982</v>
      </c>
      <c r="B779" s="156">
        <v>3</v>
      </c>
      <c r="C779" s="157" t="s">
        <v>261</v>
      </c>
      <c r="D779" s="158" t="s">
        <v>448</v>
      </c>
      <c r="E779" s="159" t="s">
        <v>265</v>
      </c>
      <c r="F779" s="160">
        <v>0.25</v>
      </c>
      <c r="G779" s="160">
        <v>26.5</v>
      </c>
      <c r="H779" s="160">
        <v>28.8</v>
      </c>
      <c r="I779" s="160">
        <v>90.9</v>
      </c>
      <c r="J779" s="157">
        <v>6.21</v>
      </c>
      <c r="K779" s="161">
        <v>47.26</v>
      </c>
      <c r="L779" s="161">
        <v>1.1299999999999999</v>
      </c>
      <c r="M779" s="161">
        <v>3.97</v>
      </c>
      <c r="N779" s="160">
        <v>0.60119999999999996</v>
      </c>
      <c r="O779" s="161">
        <v>0.214</v>
      </c>
      <c r="P779" s="161">
        <v>21.25</v>
      </c>
      <c r="Q779" s="161">
        <v>0.159</v>
      </c>
      <c r="R779" s="161">
        <v>46.091999999999999</v>
      </c>
      <c r="S779" s="161">
        <v>4.34</v>
      </c>
      <c r="T779" s="161">
        <v>26.4</v>
      </c>
      <c r="U779" s="161">
        <v>19.692</v>
      </c>
      <c r="V779" s="161">
        <v>185.1369</v>
      </c>
      <c r="W779" s="161">
        <v>0.76200000000000001</v>
      </c>
    </row>
    <row r="780" spans="1:23" ht="16" x14ac:dyDescent="0.2">
      <c r="A780" s="155">
        <v>5983</v>
      </c>
      <c r="B780" s="156">
        <v>4</v>
      </c>
      <c r="C780" s="157" t="s">
        <v>258</v>
      </c>
      <c r="D780" s="158" t="s">
        <v>448</v>
      </c>
      <c r="E780" s="159" t="s">
        <v>278</v>
      </c>
      <c r="F780" s="160">
        <v>0.5</v>
      </c>
      <c r="G780" s="160">
        <v>27.4</v>
      </c>
      <c r="H780" s="160">
        <v>27.7</v>
      </c>
      <c r="I780" s="160">
        <v>38.9</v>
      </c>
      <c r="J780" s="157">
        <v>2.65</v>
      </c>
    </row>
    <row r="781" spans="1:23" ht="16" x14ac:dyDescent="0.2">
      <c r="A781" s="155">
        <v>5984</v>
      </c>
      <c r="B781" s="156">
        <v>4</v>
      </c>
      <c r="C781" s="157" t="s">
        <v>261</v>
      </c>
      <c r="D781" s="158" t="s">
        <v>448</v>
      </c>
      <c r="E781" s="159" t="s">
        <v>278</v>
      </c>
      <c r="F781" s="160">
        <v>0.25</v>
      </c>
      <c r="G781" s="160">
        <v>26.6</v>
      </c>
      <c r="H781" s="160">
        <v>26.7</v>
      </c>
      <c r="I781" s="160">
        <v>40.299999999999997</v>
      </c>
      <c r="J781" s="157">
        <v>2.75</v>
      </c>
      <c r="K781" s="161">
        <v>17.64</v>
      </c>
      <c r="L781" s="161">
        <v>3.41</v>
      </c>
      <c r="M781" s="161">
        <v>4.96</v>
      </c>
      <c r="N781" s="160">
        <v>2.8146</v>
      </c>
      <c r="O781" s="161">
        <v>0.52</v>
      </c>
      <c r="P781" s="161">
        <v>47.84</v>
      </c>
      <c r="Q781" s="161">
        <v>1.502</v>
      </c>
      <c r="R781" s="161">
        <v>43.579500000000003</v>
      </c>
      <c r="S781" s="161">
        <v>4.26</v>
      </c>
      <c r="T781" s="161">
        <v>31.3</v>
      </c>
      <c r="U781" s="161">
        <v>12.279500000000001</v>
      </c>
      <c r="V781" s="161">
        <v>120.43680000000001</v>
      </c>
      <c r="W781" s="161">
        <v>1.6</v>
      </c>
    </row>
    <row r="782" spans="1:23" ht="16" x14ac:dyDescent="0.2">
      <c r="A782" s="155">
        <v>5985</v>
      </c>
      <c r="B782" s="156">
        <v>5</v>
      </c>
      <c r="C782" s="157" t="s">
        <v>258</v>
      </c>
      <c r="D782" s="158" t="s">
        <v>448</v>
      </c>
      <c r="E782" s="159" t="s">
        <v>262</v>
      </c>
      <c r="F782" s="160">
        <v>0.5</v>
      </c>
      <c r="G782" s="160">
        <v>26.2</v>
      </c>
      <c r="H782" s="160">
        <v>15.3</v>
      </c>
      <c r="I782" s="160">
        <v>69.5</v>
      </c>
      <c r="J782" s="157">
        <v>5.25</v>
      </c>
    </row>
    <row r="783" spans="1:23" ht="16" x14ac:dyDescent="0.2">
      <c r="A783" s="155">
        <v>5986</v>
      </c>
      <c r="B783" s="156">
        <v>5</v>
      </c>
      <c r="C783" s="157" t="s">
        <v>261</v>
      </c>
      <c r="D783" s="158" t="s">
        <v>448</v>
      </c>
      <c r="E783" s="159" t="s">
        <v>262</v>
      </c>
      <c r="F783" s="160">
        <v>0.25</v>
      </c>
      <c r="G783" s="160">
        <v>21.9</v>
      </c>
      <c r="H783" s="160">
        <v>2.9</v>
      </c>
      <c r="I783" s="160">
        <v>79.3</v>
      </c>
      <c r="J783" s="157">
        <v>6.87</v>
      </c>
      <c r="K783" s="161">
        <v>35.159999999999997</v>
      </c>
      <c r="L783" s="161">
        <v>1.31</v>
      </c>
      <c r="M783" s="161">
        <v>4.21</v>
      </c>
      <c r="N783" s="160">
        <v>0.91020000000000001</v>
      </c>
      <c r="O783" s="161">
        <v>2.5859999999999999</v>
      </c>
      <c r="P783" s="161">
        <v>132.01300000000001</v>
      </c>
      <c r="Q783" s="161">
        <v>0.28399999999999997</v>
      </c>
      <c r="R783" s="161">
        <v>46.784500000000001</v>
      </c>
      <c r="S783" s="161">
        <v>3.29</v>
      </c>
      <c r="T783" s="161">
        <v>19.7</v>
      </c>
      <c r="U783" s="161">
        <v>27.084499999999998</v>
      </c>
      <c r="V783" s="161">
        <v>216.31209999999999</v>
      </c>
      <c r="W783" s="161">
        <v>1.21</v>
      </c>
    </row>
    <row r="784" spans="1:23" ht="16" x14ac:dyDescent="0.2">
      <c r="A784" s="155">
        <v>5987</v>
      </c>
      <c r="B784" s="156">
        <v>6</v>
      </c>
      <c r="C784" s="157" t="s">
        <v>258</v>
      </c>
      <c r="D784" s="158" t="s">
        <v>448</v>
      </c>
      <c r="E784" s="159" t="s">
        <v>334</v>
      </c>
      <c r="F784" s="160">
        <v>3</v>
      </c>
      <c r="G784" s="160">
        <v>25.8</v>
      </c>
      <c r="H784" s="160">
        <v>28.7</v>
      </c>
      <c r="I784" s="160">
        <v>72.3</v>
      </c>
      <c r="J784" s="157">
        <v>5.37</v>
      </c>
    </row>
    <row r="785" spans="1:23" ht="16" x14ac:dyDescent="0.2">
      <c r="A785" s="155">
        <v>5988</v>
      </c>
      <c r="B785" s="156">
        <v>6</v>
      </c>
      <c r="C785" s="157" t="s">
        <v>261</v>
      </c>
      <c r="D785" s="158" t="s">
        <v>448</v>
      </c>
      <c r="E785" s="159" t="s">
        <v>334</v>
      </c>
      <c r="F785" s="160">
        <v>0.25</v>
      </c>
      <c r="G785" s="160">
        <v>25.8</v>
      </c>
      <c r="H785" s="160">
        <v>28.7</v>
      </c>
      <c r="I785" s="160">
        <v>72.2</v>
      </c>
      <c r="J785" s="157">
        <v>5.42</v>
      </c>
      <c r="K785" s="161">
        <v>11.57</v>
      </c>
      <c r="L785" s="161">
        <v>2.38</v>
      </c>
      <c r="M785" s="161">
        <v>2.17</v>
      </c>
      <c r="N785" s="160">
        <v>1.3093999999999999</v>
      </c>
      <c r="O785" s="161">
        <v>0.24399999999999999</v>
      </c>
      <c r="P785" s="161">
        <v>6.415</v>
      </c>
      <c r="Q785" s="161">
        <v>0.10199999999999999</v>
      </c>
      <c r="R785" s="161">
        <v>27.117100000000001</v>
      </c>
      <c r="S785" s="161">
        <v>1.35</v>
      </c>
      <c r="T785" s="161">
        <v>18</v>
      </c>
      <c r="U785" s="161">
        <v>9.1171000000000006</v>
      </c>
      <c r="V785" s="161">
        <v>74.977099999999993</v>
      </c>
      <c r="W785" s="161">
        <v>0.71599999999999997</v>
      </c>
    </row>
    <row r="786" spans="1:23" ht="16" x14ac:dyDescent="0.2">
      <c r="A786" s="155">
        <v>5989</v>
      </c>
      <c r="B786" s="156">
        <v>7</v>
      </c>
      <c r="C786" s="157" t="s">
        <v>258</v>
      </c>
      <c r="D786" s="158" t="s">
        <v>448</v>
      </c>
      <c r="E786" s="159" t="s">
        <v>450</v>
      </c>
      <c r="F786" s="160">
        <v>1</v>
      </c>
      <c r="G786" s="160">
        <v>26.9</v>
      </c>
      <c r="H786" s="160">
        <v>25.3</v>
      </c>
      <c r="I786" s="160">
        <v>47.2</v>
      </c>
      <c r="J786" s="157">
        <v>3.28</v>
      </c>
    </row>
    <row r="787" spans="1:23" ht="16" x14ac:dyDescent="0.2">
      <c r="A787" s="155">
        <v>5990</v>
      </c>
      <c r="B787" s="156">
        <v>7</v>
      </c>
      <c r="C787" s="157" t="s">
        <v>261</v>
      </c>
      <c r="D787" s="158" t="s">
        <v>448</v>
      </c>
      <c r="E787" s="159" t="s">
        <v>450</v>
      </c>
      <c r="F787" s="160">
        <v>0.25</v>
      </c>
      <c r="G787" s="160">
        <v>23.9</v>
      </c>
      <c r="H787" s="160">
        <v>12.6</v>
      </c>
      <c r="I787" s="160">
        <v>62.6</v>
      </c>
      <c r="J787" s="157">
        <v>4.74</v>
      </c>
      <c r="K787" s="161">
        <v>47.36</v>
      </c>
      <c r="L787" s="161">
        <v>4.92</v>
      </c>
      <c r="M787" s="161">
        <v>3.63</v>
      </c>
      <c r="N787" s="160">
        <v>2.2944</v>
      </c>
      <c r="O787" s="161">
        <v>14.468</v>
      </c>
      <c r="P787" s="161">
        <v>59.137999999999998</v>
      </c>
      <c r="Q787" s="161">
        <v>0.47899999999999998</v>
      </c>
      <c r="R787" s="161">
        <v>78.710400000000007</v>
      </c>
      <c r="S787" s="161">
        <v>4.62</v>
      </c>
      <c r="T787" s="161">
        <v>43.4</v>
      </c>
      <c r="U787" s="161">
        <v>35.310400000000001</v>
      </c>
      <c r="V787" s="161">
        <v>228.565</v>
      </c>
      <c r="W787" s="161">
        <v>0.76500000000000001</v>
      </c>
    </row>
    <row r="788" spans="1:23" ht="16" x14ac:dyDescent="0.2">
      <c r="A788" s="155">
        <v>5991</v>
      </c>
      <c r="B788" s="156">
        <v>8</v>
      </c>
      <c r="C788" s="157" t="s">
        <v>258</v>
      </c>
      <c r="D788" s="158" t="s">
        <v>448</v>
      </c>
      <c r="E788" s="159" t="s">
        <v>404</v>
      </c>
      <c r="G788" s="160">
        <v>26.4</v>
      </c>
      <c r="H788" s="160">
        <v>27.6</v>
      </c>
      <c r="I788" s="160">
        <v>64.2</v>
      </c>
      <c r="J788" s="157">
        <v>4.45</v>
      </c>
    </row>
    <row r="789" spans="1:23" ht="16" x14ac:dyDescent="0.2">
      <c r="A789" s="155">
        <v>5992</v>
      </c>
      <c r="B789" s="156">
        <v>8</v>
      </c>
      <c r="C789" s="157" t="s">
        <v>261</v>
      </c>
      <c r="D789" s="158" t="s">
        <v>448</v>
      </c>
      <c r="E789" s="159" t="s">
        <v>404</v>
      </c>
      <c r="F789" s="160">
        <v>0.25</v>
      </c>
      <c r="G789" s="160">
        <v>26.5</v>
      </c>
      <c r="H789" s="160">
        <v>27.5</v>
      </c>
      <c r="I789" s="160">
        <v>66.5</v>
      </c>
      <c r="J789" s="157">
        <v>4.67</v>
      </c>
      <c r="K789" s="161">
        <v>23.45</v>
      </c>
      <c r="L789" s="161">
        <v>3.79</v>
      </c>
      <c r="M789" s="161">
        <v>2.44</v>
      </c>
      <c r="N789" s="160">
        <v>0.81759999999999999</v>
      </c>
      <c r="O789" s="161">
        <v>0.158</v>
      </c>
      <c r="P789" s="161">
        <v>7.3940000000000001</v>
      </c>
      <c r="Q789" s="161">
        <v>0.114</v>
      </c>
      <c r="R789" s="161">
        <v>40.693399999999997</v>
      </c>
      <c r="S789" s="161">
        <v>2.12</v>
      </c>
      <c r="T789" s="161">
        <v>21.3</v>
      </c>
      <c r="U789" s="161">
        <v>19.3934</v>
      </c>
      <c r="V789" s="161">
        <v>139.4864</v>
      </c>
      <c r="W789" s="161">
        <v>0.46899999999999997</v>
      </c>
    </row>
    <row r="790" spans="1:23" ht="16" x14ac:dyDescent="0.2">
      <c r="A790" s="155">
        <v>5997</v>
      </c>
      <c r="B790" s="156">
        <v>9</v>
      </c>
      <c r="C790" s="157" t="s">
        <v>258</v>
      </c>
      <c r="D790" s="158" t="s">
        <v>448</v>
      </c>
      <c r="E790" s="159" t="s">
        <v>268</v>
      </c>
      <c r="F790" s="160">
        <v>1.5</v>
      </c>
      <c r="G790" s="160">
        <v>26.1</v>
      </c>
      <c r="H790" s="160">
        <v>29.4</v>
      </c>
      <c r="I790" s="160">
        <v>118.6</v>
      </c>
      <c r="J790" s="157">
        <v>8.24</v>
      </c>
    </row>
    <row r="791" spans="1:23" ht="16" x14ac:dyDescent="0.2">
      <c r="A791" s="155">
        <v>5998</v>
      </c>
      <c r="B791" s="156">
        <v>9</v>
      </c>
      <c r="C791" s="157" t="s">
        <v>261</v>
      </c>
      <c r="D791" s="158" t="s">
        <v>448</v>
      </c>
      <c r="E791" s="159" t="s">
        <v>268</v>
      </c>
      <c r="F791" s="160">
        <v>0.25</v>
      </c>
      <c r="G791" s="160">
        <v>26.1</v>
      </c>
      <c r="H791" s="160">
        <v>29.4</v>
      </c>
      <c r="I791" s="160">
        <v>128.69999999999999</v>
      </c>
      <c r="J791" s="157">
        <v>8.83</v>
      </c>
      <c r="K791" s="161">
        <v>12.78</v>
      </c>
      <c r="L791" s="161">
        <v>1.49</v>
      </c>
      <c r="M791" s="161">
        <v>1.68</v>
      </c>
      <c r="N791" s="160">
        <v>1.6171</v>
      </c>
      <c r="O791" s="161">
        <v>0.14099999999999999</v>
      </c>
      <c r="P791" s="161">
        <v>7.84</v>
      </c>
      <c r="Q791" s="161">
        <v>8.7999999999999995E-2</v>
      </c>
      <c r="R791" s="161">
        <v>37.730499999999999</v>
      </c>
      <c r="S791" s="161">
        <v>1.66</v>
      </c>
      <c r="T791" s="161">
        <v>27.8</v>
      </c>
      <c r="U791" s="161">
        <v>9.9305000000000003</v>
      </c>
      <c r="V791" s="161">
        <v>102.9727</v>
      </c>
      <c r="W791" s="161">
        <v>0.54700000000000004</v>
      </c>
    </row>
    <row r="792" spans="1:23" ht="16" x14ac:dyDescent="0.2">
      <c r="A792" s="155">
        <v>5999</v>
      </c>
      <c r="B792" s="156">
        <v>10</v>
      </c>
      <c r="C792" s="157" t="s">
        <v>258</v>
      </c>
      <c r="D792" s="158" t="s">
        <v>448</v>
      </c>
      <c r="E792" s="159" t="s">
        <v>295</v>
      </c>
      <c r="F792" s="160">
        <v>1.5</v>
      </c>
      <c r="G792" s="160">
        <v>26</v>
      </c>
      <c r="H792" s="160">
        <v>30.1</v>
      </c>
      <c r="I792" s="160">
        <v>91.1</v>
      </c>
      <c r="J792" s="157">
        <v>6.07</v>
      </c>
    </row>
    <row r="793" spans="1:23" ht="16" x14ac:dyDescent="0.2">
      <c r="A793" s="155">
        <v>6000</v>
      </c>
      <c r="B793" s="156">
        <v>10</v>
      </c>
      <c r="C793" s="157" t="s">
        <v>261</v>
      </c>
      <c r="D793" s="158" t="s">
        <v>448</v>
      </c>
      <c r="E793" s="159" t="s">
        <v>295</v>
      </c>
      <c r="F793" s="160">
        <v>0.25</v>
      </c>
      <c r="G793" s="160">
        <v>26.1</v>
      </c>
      <c r="H793" s="160">
        <v>29.8</v>
      </c>
      <c r="I793" s="160">
        <v>100.3</v>
      </c>
      <c r="J793" s="157">
        <v>6.85</v>
      </c>
      <c r="K793" s="161">
        <v>17.36</v>
      </c>
      <c r="L793" s="161">
        <v>1.46</v>
      </c>
      <c r="M793" s="161">
        <v>2.33</v>
      </c>
      <c r="N793" s="160">
        <v>1.3255999999999999</v>
      </c>
      <c r="O793" s="161">
        <v>0.17599999999999999</v>
      </c>
      <c r="P793" s="161">
        <v>9.5690000000000008</v>
      </c>
      <c r="Q793" s="161">
        <v>9.6000000000000002E-2</v>
      </c>
      <c r="R793" s="161">
        <v>40.839599999999997</v>
      </c>
      <c r="S793" s="161">
        <v>2.27</v>
      </c>
      <c r="T793" s="161">
        <v>26.6</v>
      </c>
      <c r="U793" s="161">
        <v>14.239599999999999</v>
      </c>
      <c r="V793" s="161">
        <v>155.23599999999999</v>
      </c>
      <c r="W793" s="161">
        <v>0.68899999999999995</v>
      </c>
    </row>
    <row r="794" spans="1:23" ht="16" x14ac:dyDescent="0.2">
      <c r="A794" s="155">
        <v>6007</v>
      </c>
      <c r="B794" s="156">
        <v>1</v>
      </c>
      <c r="C794" s="157" t="s">
        <v>258</v>
      </c>
      <c r="D794" s="158" t="s">
        <v>451</v>
      </c>
      <c r="E794" s="159" t="s">
        <v>265</v>
      </c>
      <c r="F794" s="160">
        <v>2</v>
      </c>
      <c r="G794" s="160">
        <v>24</v>
      </c>
      <c r="H794" s="160">
        <v>28.6</v>
      </c>
      <c r="I794" s="160">
        <v>46.5</v>
      </c>
      <c r="J794" s="157">
        <v>3.25</v>
      </c>
    </row>
    <row r="795" spans="1:23" ht="16" x14ac:dyDescent="0.2">
      <c r="A795" s="155">
        <v>6008</v>
      </c>
      <c r="B795" s="156">
        <v>1</v>
      </c>
      <c r="C795" s="157" t="s">
        <v>261</v>
      </c>
      <c r="D795" s="158" t="s">
        <v>451</v>
      </c>
      <c r="E795" s="159" t="s">
        <v>265</v>
      </c>
      <c r="F795" s="160">
        <v>0.25</v>
      </c>
      <c r="G795" s="160">
        <v>23.3</v>
      </c>
      <c r="H795" s="160">
        <v>24.6</v>
      </c>
      <c r="I795" s="160">
        <v>91.9</v>
      </c>
      <c r="J795" s="157">
        <v>6.67</v>
      </c>
      <c r="K795" s="161">
        <v>12.72</v>
      </c>
      <c r="L795" s="161">
        <v>4.3</v>
      </c>
      <c r="M795" s="161">
        <v>1.99</v>
      </c>
      <c r="N795" s="160">
        <v>0.88090000000000002</v>
      </c>
      <c r="O795" s="161">
        <v>1.2849999999999999</v>
      </c>
      <c r="P795" s="161">
        <v>25.303999999999998</v>
      </c>
      <c r="Q795" s="161">
        <v>0.17100000000000001</v>
      </c>
      <c r="R795" s="161">
        <v>32.045200000000001</v>
      </c>
      <c r="S795" s="161">
        <v>2.08</v>
      </c>
      <c r="T795" s="161">
        <v>18.100000000000001</v>
      </c>
      <c r="U795" s="161">
        <v>13.9452</v>
      </c>
      <c r="V795" s="161">
        <v>95.116100000000003</v>
      </c>
      <c r="W795" s="161">
        <v>0.55500000000000005</v>
      </c>
    </row>
    <row r="796" spans="1:23" ht="16" x14ac:dyDescent="0.2">
      <c r="A796" s="155">
        <v>6009</v>
      </c>
      <c r="B796" s="156">
        <v>2</v>
      </c>
      <c r="C796" s="157" t="s">
        <v>258</v>
      </c>
      <c r="D796" s="158" t="s">
        <v>451</v>
      </c>
      <c r="E796" s="159" t="s">
        <v>381</v>
      </c>
      <c r="F796" s="160">
        <v>2.25</v>
      </c>
      <c r="G796" s="160">
        <v>24.7</v>
      </c>
      <c r="H796" s="160">
        <v>29.5</v>
      </c>
      <c r="I796" s="160">
        <v>98.4</v>
      </c>
      <c r="J796" s="157">
        <v>6.86</v>
      </c>
    </row>
    <row r="797" spans="1:23" ht="16" x14ac:dyDescent="0.2">
      <c r="A797" s="155">
        <v>6010</v>
      </c>
      <c r="B797" s="156">
        <v>2</v>
      </c>
      <c r="C797" s="157" t="s">
        <v>261</v>
      </c>
      <c r="D797" s="158" t="s">
        <v>451</v>
      </c>
      <c r="E797" s="159" t="s">
        <v>381</v>
      </c>
      <c r="F797" s="160">
        <v>0.25</v>
      </c>
      <c r="G797" s="160">
        <v>24.5</v>
      </c>
      <c r="H797" s="160">
        <v>29</v>
      </c>
      <c r="I797" s="160">
        <v>93</v>
      </c>
      <c r="J797" s="157">
        <v>6.52</v>
      </c>
      <c r="K797" s="161">
        <v>8.9600000000000009</v>
      </c>
      <c r="L797" s="161">
        <v>2.78</v>
      </c>
      <c r="M797" s="161">
        <v>1.63</v>
      </c>
      <c r="N797" s="160">
        <v>0.24529999999999999</v>
      </c>
      <c r="O797" s="161">
        <v>0.125</v>
      </c>
      <c r="P797" s="161">
        <v>16.146999999999998</v>
      </c>
      <c r="Q797" s="161">
        <v>0.02</v>
      </c>
      <c r="R797" s="161">
        <v>28.038599999999999</v>
      </c>
      <c r="S797" s="161">
        <v>2.31</v>
      </c>
      <c r="T797" s="161">
        <v>15.5</v>
      </c>
      <c r="U797" s="161">
        <v>12.538600000000001</v>
      </c>
      <c r="V797" s="161">
        <v>100.4254</v>
      </c>
      <c r="W797" s="161">
        <v>0.63900000000000001</v>
      </c>
    </row>
    <row r="798" spans="1:23" ht="16" x14ac:dyDescent="0.2">
      <c r="A798" s="155">
        <v>6015</v>
      </c>
      <c r="B798" s="156">
        <v>3</v>
      </c>
      <c r="C798" s="157" t="s">
        <v>258</v>
      </c>
      <c r="D798" s="158" t="s">
        <v>451</v>
      </c>
      <c r="E798" s="159" t="s">
        <v>318</v>
      </c>
      <c r="F798" s="160">
        <v>0.75</v>
      </c>
      <c r="G798" s="160">
        <v>24.3</v>
      </c>
      <c r="H798" s="160">
        <v>28.8</v>
      </c>
      <c r="I798" s="160">
        <v>44.9</v>
      </c>
      <c r="J798" s="157">
        <v>3.2</v>
      </c>
    </row>
    <row r="799" spans="1:23" ht="16" x14ac:dyDescent="0.2">
      <c r="A799" s="155">
        <v>6016</v>
      </c>
      <c r="B799" s="156">
        <v>3</v>
      </c>
      <c r="C799" s="157" t="s">
        <v>261</v>
      </c>
      <c r="D799" s="158" t="s">
        <v>451</v>
      </c>
      <c r="E799" s="159" t="s">
        <v>318</v>
      </c>
      <c r="F799" s="160">
        <v>0.25</v>
      </c>
      <c r="G799" s="160">
        <v>24.4</v>
      </c>
      <c r="H799" s="160">
        <v>28.9</v>
      </c>
      <c r="I799" s="160">
        <v>45.4</v>
      </c>
      <c r="J799" s="157">
        <v>3.21</v>
      </c>
      <c r="K799" s="161">
        <v>20.97</v>
      </c>
      <c r="L799" s="161">
        <v>5.66</v>
      </c>
      <c r="M799" s="161">
        <v>3.22</v>
      </c>
      <c r="N799" s="160">
        <v>0.51270000000000004</v>
      </c>
      <c r="O799" s="161">
        <v>0.05</v>
      </c>
      <c r="P799" s="161">
        <v>36.590000000000003</v>
      </c>
      <c r="Q799" s="161">
        <v>6.5000000000000002E-2</v>
      </c>
      <c r="R799" s="161">
        <v>45.687100000000001</v>
      </c>
      <c r="S799" s="161">
        <v>3.46</v>
      </c>
      <c r="T799" s="161">
        <v>23.3</v>
      </c>
      <c r="U799" s="161">
        <v>22.3871</v>
      </c>
      <c r="V799" s="161">
        <v>172.60319999999999</v>
      </c>
      <c r="W799" s="161">
        <v>0.85899999999999999</v>
      </c>
    </row>
    <row r="800" spans="1:23" ht="16" x14ac:dyDescent="0.2">
      <c r="A800" s="155">
        <v>6017</v>
      </c>
      <c r="B800" s="156">
        <v>4</v>
      </c>
      <c r="C800" s="157" t="s">
        <v>258</v>
      </c>
      <c r="D800" s="158" t="s">
        <v>451</v>
      </c>
      <c r="E800" s="159" t="s">
        <v>280</v>
      </c>
      <c r="F800" s="160">
        <v>0.75</v>
      </c>
      <c r="G800" s="160">
        <v>24.2</v>
      </c>
      <c r="H800" s="160">
        <v>27.8</v>
      </c>
      <c r="I800" s="160">
        <v>44</v>
      </c>
      <c r="J800" s="157">
        <v>3.11</v>
      </c>
    </row>
    <row r="801" spans="1:23" ht="16" x14ac:dyDescent="0.2">
      <c r="A801" s="155">
        <v>6018</v>
      </c>
      <c r="B801" s="156">
        <v>4</v>
      </c>
      <c r="C801" s="157" t="s">
        <v>261</v>
      </c>
      <c r="D801" s="158" t="s">
        <v>451</v>
      </c>
      <c r="E801" s="159" t="s">
        <v>280</v>
      </c>
      <c r="F801" s="160">
        <v>0.25</v>
      </c>
      <c r="G801" s="160">
        <v>23.8</v>
      </c>
      <c r="H801" s="160">
        <v>27.7</v>
      </c>
      <c r="I801" s="160">
        <v>38.200000000000003</v>
      </c>
      <c r="J801" s="157">
        <v>2.76</v>
      </c>
      <c r="K801" s="161">
        <v>6.87</v>
      </c>
      <c r="L801" s="161">
        <v>5.17</v>
      </c>
      <c r="M801" s="161">
        <v>3.78</v>
      </c>
      <c r="N801" s="160">
        <v>3.3971</v>
      </c>
      <c r="O801" s="161">
        <v>1.002</v>
      </c>
      <c r="P801" s="161">
        <v>55.375999999999998</v>
      </c>
      <c r="Q801" s="161">
        <v>0.22500000000000001</v>
      </c>
      <c r="R801" s="161">
        <v>42.623899999999999</v>
      </c>
      <c r="S801" s="161">
        <v>2.88</v>
      </c>
      <c r="T801" s="161">
        <v>27.9</v>
      </c>
      <c r="U801" s="161">
        <v>14.7239</v>
      </c>
      <c r="V801" s="161">
        <v>107.18980000000001</v>
      </c>
      <c r="W801" s="161">
        <v>0.97399999999999998</v>
      </c>
    </row>
    <row r="802" spans="1:23" ht="16" x14ac:dyDescent="0.2">
      <c r="A802" s="155">
        <v>6019</v>
      </c>
      <c r="B802" s="156">
        <v>5</v>
      </c>
      <c r="C802" s="157" t="s">
        <v>258</v>
      </c>
      <c r="D802" s="158" t="s">
        <v>451</v>
      </c>
      <c r="E802" s="159" t="s">
        <v>262</v>
      </c>
      <c r="F802" s="160">
        <v>0.5</v>
      </c>
      <c r="G802" s="160">
        <v>22.5</v>
      </c>
      <c r="H802" s="160">
        <v>5.4</v>
      </c>
      <c r="I802" s="160">
        <v>99</v>
      </c>
      <c r="J802" s="157">
        <v>8.1999999999999993</v>
      </c>
    </row>
    <row r="803" spans="1:23" ht="16" x14ac:dyDescent="0.2">
      <c r="A803" s="155">
        <v>6020</v>
      </c>
      <c r="B803" s="156">
        <v>5</v>
      </c>
      <c r="C803" s="157" t="s">
        <v>261</v>
      </c>
      <c r="D803" s="158" t="s">
        <v>451</v>
      </c>
      <c r="E803" s="159" t="s">
        <v>262</v>
      </c>
      <c r="F803" s="160">
        <v>0.25</v>
      </c>
      <c r="G803" s="160">
        <v>20.3</v>
      </c>
      <c r="H803" s="160">
        <v>1.8</v>
      </c>
      <c r="I803" s="160">
        <v>93.1</v>
      </c>
      <c r="J803" s="157">
        <v>8.2899999999999991</v>
      </c>
      <c r="K803" s="161">
        <v>21.86</v>
      </c>
      <c r="L803" s="161">
        <v>2.93</v>
      </c>
      <c r="M803" s="161">
        <v>1.99</v>
      </c>
      <c r="N803" s="160">
        <v>0.46739999999999998</v>
      </c>
      <c r="O803" s="161">
        <v>6.484</v>
      </c>
      <c r="P803" s="161">
        <v>101.14</v>
      </c>
      <c r="Q803" s="161">
        <v>0.02</v>
      </c>
      <c r="R803" s="161">
        <v>28.299900000000001</v>
      </c>
      <c r="S803" s="161">
        <v>1.41</v>
      </c>
      <c r="T803" s="161">
        <v>15.9</v>
      </c>
      <c r="U803" s="161">
        <v>12.399900000000001</v>
      </c>
      <c r="V803" s="161">
        <v>111.4736</v>
      </c>
      <c r="W803" s="161">
        <v>0.191</v>
      </c>
    </row>
    <row r="804" spans="1:23" ht="16" x14ac:dyDescent="0.2">
      <c r="A804" s="155">
        <v>6001</v>
      </c>
      <c r="B804" s="156">
        <v>6</v>
      </c>
      <c r="C804" s="157" t="s">
        <v>258</v>
      </c>
      <c r="D804" s="158" t="s">
        <v>451</v>
      </c>
      <c r="E804" s="159" t="s">
        <v>358</v>
      </c>
      <c r="F804" s="160">
        <v>2</v>
      </c>
      <c r="G804" s="160">
        <v>23.5</v>
      </c>
      <c r="H804" s="160">
        <v>29.2</v>
      </c>
      <c r="I804" s="160">
        <v>72</v>
      </c>
      <c r="J804" s="157">
        <v>5.19</v>
      </c>
    </row>
    <row r="805" spans="1:23" ht="16" x14ac:dyDescent="0.2">
      <c r="A805" s="155">
        <v>6002</v>
      </c>
      <c r="B805" s="156">
        <v>6</v>
      </c>
      <c r="C805" s="157" t="s">
        <v>261</v>
      </c>
      <c r="D805" s="158" t="s">
        <v>451</v>
      </c>
      <c r="E805" s="159" t="s">
        <v>358</v>
      </c>
      <c r="F805" s="160">
        <v>0.25</v>
      </c>
      <c r="G805" s="160">
        <v>23.6</v>
      </c>
      <c r="H805" s="160">
        <v>27.7</v>
      </c>
      <c r="I805" s="160">
        <v>78</v>
      </c>
      <c r="J805" s="157">
        <v>5.66</v>
      </c>
      <c r="K805" s="161">
        <v>3.22</v>
      </c>
      <c r="L805" s="161">
        <v>1.83</v>
      </c>
      <c r="M805" s="161">
        <v>1.74</v>
      </c>
      <c r="N805" s="160">
        <v>2.0108999999999999</v>
      </c>
      <c r="O805" s="161">
        <v>0.49399999999999999</v>
      </c>
      <c r="P805" s="161">
        <v>11.096</v>
      </c>
      <c r="Q805" s="161">
        <v>0.58299999999999996</v>
      </c>
      <c r="R805" s="161">
        <v>34.177799999999998</v>
      </c>
      <c r="S805" s="161">
        <v>1.2</v>
      </c>
      <c r="T805" s="161">
        <v>26.8</v>
      </c>
      <c r="U805" s="161">
        <v>7.3777999999999997</v>
      </c>
      <c r="V805" s="161">
        <v>52.066099999999999</v>
      </c>
      <c r="W805" s="161">
        <v>0.92500000000000004</v>
      </c>
    </row>
    <row r="806" spans="1:23" ht="16" x14ac:dyDescent="0.2">
      <c r="A806" s="155">
        <v>6003</v>
      </c>
      <c r="B806" s="156">
        <v>7</v>
      </c>
      <c r="C806" s="157" t="s">
        <v>258</v>
      </c>
      <c r="D806" s="158" t="s">
        <v>451</v>
      </c>
      <c r="E806" s="159" t="s">
        <v>278</v>
      </c>
      <c r="F806" s="160">
        <v>0.6</v>
      </c>
      <c r="G806" s="160">
        <v>24.8</v>
      </c>
      <c r="H806" s="160">
        <v>26</v>
      </c>
      <c r="I806" s="160">
        <v>46</v>
      </c>
      <c r="J806" s="157">
        <v>3.29</v>
      </c>
    </row>
    <row r="807" spans="1:23" ht="16" x14ac:dyDescent="0.2">
      <c r="A807" s="155">
        <v>6004</v>
      </c>
      <c r="B807" s="156">
        <v>7</v>
      </c>
      <c r="C807" s="157" t="s">
        <v>261</v>
      </c>
      <c r="D807" s="158" t="s">
        <v>451</v>
      </c>
      <c r="E807" s="159" t="s">
        <v>278</v>
      </c>
      <c r="F807" s="160">
        <v>0.25</v>
      </c>
      <c r="G807" s="160">
        <v>24.5</v>
      </c>
      <c r="H807" s="160">
        <v>22.2</v>
      </c>
      <c r="I807" s="160">
        <v>56</v>
      </c>
      <c r="J807" s="157">
        <v>4.17</v>
      </c>
      <c r="K807" s="161">
        <v>49.6</v>
      </c>
      <c r="L807" s="161">
        <v>11.88</v>
      </c>
      <c r="M807" s="161">
        <v>3.5</v>
      </c>
      <c r="N807" s="160">
        <v>0.70730000000000004</v>
      </c>
      <c r="O807" s="161">
        <v>4.1639999999999997</v>
      </c>
      <c r="P807" s="161">
        <v>49.82</v>
      </c>
      <c r="Q807" s="161">
        <v>0.35599999999999998</v>
      </c>
      <c r="R807" s="161">
        <v>70.816199999999995</v>
      </c>
      <c r="S807" s="161">
        <v>5.27</v>
      </c>
      <c r="T807" s="161">
        <v>29.8</v>
      </c>
      <c r="U807" s="161">
        <v>41.016199999999998</v>
      </c>
      <c r="V807" s="161">
        <v>258.88279999999997</v>
      </c>
      <c r="W807" s="161">
        <v>1.35</v>
      </c>
    </row>
    <row r="808" spans="1:23" ht="16" x14ac:dyDescent="0.2">
      <c r="A808" s="155">
        <v>6005</v>
      </c>
      <c r="B808" s="156">
        <v>8</v>
      </c>
      <c r="C808" s="157" t="s">
        <v>258</v>
      </c>
      <c r="D808" s="158" t="s">
        <v>451</v>
      </c>
      <c r="E808" s="159" t="s">
        <v>280</v>
      </c>
      <c r="F808" s="160">
        <v>0.6</v>
      </c>
      <c r="G808" s="160">
        <v>24</v>
      </c>
      <c r="H808" s="160">
        <v>27.9</v>
      </c>
      <c r="I808" s="160">
        <v>68</v>
      </c>
      <c r="J808" s="157">
        <v>4.88</v>
      </c>
    </row>
    <row r="809" spans="1:23" ht="16" x14ac:dyDescent="0.2">
      <c r="A809" s="155">
        <v>6006</v>
      </c>
      <c r="B809" s="156">
        <v>8</v>
      </c>
      <c r="C809" s="157" t="s">
        <v>261</v>
      </c>
      <c r="D809" s="158" t="s">
        <v>451</v>
      </c>
      <c r="E809" s="159" t="s">
        <v>280</v>
      </c>
      <c r="F809" s="160">
        <v>0.25</v>
      </c>
      <c r="G809" s="160">
        <v>24</v>
      </c>
      <c r="H809" s="160">
        <v>28</v>
      </c>
      <c r="I809" s="160">
        <v>74</v>
      </c>
      <c r="J809" s="157">
        <v>5.37</v>
      </c>
      <c r="K809" s="161">
        <v>9</v>
      </c>
      <c r="L809" s="161">
        <v>2.62</v>
      </c>
      <c r="M809" s="161">
        <v>1.88</v>
      </c>
      <c r="N809" s="160">
        <v>0.84950000000000003</v>
      </c>
      <c r="O809" s="161">
        <v>0.16</v>
      </c>
      <c r="P809" s="161">
        <v>12.337999999999999</v>
      </c>
      <c r="Q809" s="161">
        <v>0.104</v>
      </c>
      <c r="R809" s="161">
        <v>32.796300000000002</v>
      </c>
      <c r="S809" s="161">
        <v>1.57</v>
      </c>
      <c r="T809" s="161">
        <v>20.6</v>
      </c>
      <c r="U809" s="161">
        <v>12.196300000000001</v>
      </c>
      <c r="V809" s="161">
        <v>100.63939999999999</v>
      </c>
      <c r="W809" s="161">
        <v>0.42899999999999999</v>
      </c>
    </row>
    <row r="810" spans="1:23" ht="16" x14ac:dyDescent="0.2">
      <c r="A810" s="155">
        <v>6011</v>
      </c>
      <c r="B810" s="156">
        <v>9</v>
      </c>
      <c r="C810" s="157" t="s">
        <v>258</v>
      </c>
      <c r="D810" s="158" t="s">
        <v>451</v>
      </c>
      <c r="E810" s="159" t="s">
        <v>326</v>
      </c>
      <c r="F810" s="160">
        <v>1.25</v>
      </c>
      <c r="G810" s="160">
        <v>23.5</v>
      </c>
      <c r="H810" s="160">
        <v>29.4</v>
      </c>
      <c r="I810" s="160">
        <v>87.3</v>
      </c>
      <c r="J810" s="157">
        <v>6.19</v>
      </c>
    </row>
    <row r="811" spans="1:23" ht="16" x14ac:dyDescent="0.2">
      <c r="A811" s="155">
        <v>6012</v>
      </c>
      <c r="B811" s="156">
        <v>9</v>
      </c>
      <c r="C811" s="157" t="s">
        <v>261</v>
      </c>
      <c r="D811" s="158" t="s">
        <v>451</v>
      </c>
      <c r="E811" s="159" t="s">
        <v>326</v>
      </c>
      <c r="F811" s="160">
        <v>0.25</v>
      </c>
      <c r="G811" s="160">
        <v>23.5</v>
      </c>
      <c r="H811" s="160">
        <v>29.4</v>
      </c>
      <c r="I811" s="160">
        <v>86.4</v>
      </c>
      <c r="J811" s="157">
        <v>6.16</v>
      </c>
      <c r="K811" s="161">
        <v>4.37</v>
      </c>
      <c r="L811" s="161">
        <v>1.77</v>
      </c>
      <c r="M811" s="161">
        <v>1.31</v>
      </c>
      <c r="N811" s="160">
        <v>1.0294000000000001</v>
      </c>
      <c r="O811" s="161">
        <v>0.17899999999999999</v>
      </c>
      <c r="P811" s="161">
        <v>14.505000000000001</v>
      </c>
      <c r="Q811" s="161">
        <v>0.36799999999999999</v>
      </c>
      <c r="R811" s="161">
        <v>22.893799999999999</v>
      </c>
      <c r="S811" s="161">
        <v>1.27</v>
      </c>
      <c r="T811" s="161">
        <v>14.7</v>
      </c>
      <c r="U811" s="161">
        <v>8.1937999999999995</v>
      </c>
      <c r="V811" s="161">
        <v>63.691099999999999</v>
      </c>
      <c r="W811" s="161">
        <v>0.69299999999999995</v>
      </c>
    </row>
    <row r="812" spans="1:23" ht="16" x14ac:dyDescent="0.2">
      <c r="A812" s="155">
        <v>6013</v>
      </c>
      <c r="B812" s="156">
        <v>10</v>
      </c>
      <c r="C812" s="157" t="s">
        <v>258</v>
      </c>
      <c r="D812" s="158" t="s">
        <v>451</v>
      </c>
      <c r="E812" s="159" t="s">
        <v>452</v>
      </c>
      <c r="F812" s="160">
        <v>1.75</v>
      </c>
      <c r="G812" s="160">
        <v>24.4</v>
      </c>
      <c r="H812" s="160">
        <v>30</v>
      </c>
      <c r="I812" s="160">
        <v>35</v>
      </c>
      <c r="J812" s="157">
        <v>2.4700000000000002</v>
      </c>
    </row>
    <row r="813" spans="1:23" ht="16" x14ac:dyDescent="0.2">
      <c r="A813" s="155">
        <v>6014</v>
      </c>
      <c r="B813" s="156">
        <v>10</v>
      </c>
      <c r="C813" s="157" t="s">
        <v>261</v>
      </c>
      <c r="D813" s="158" t="s">
        <v>451</v>
      </c>
      <c r="E813" s="159" t="s">
        <v>452</v>
      </c>
      <c r="F813" s="160">
        <v>0.25</v>
      </c>
      <c r="G813" s="160">
        <v>24</v>
      </c>
      <c r="H813" s="160">
        <v>28</v>
      </c>
      <c r="I813" s="160">
        <v>96.1</v>
      </c>
      <c r="J813" s="157">
        <v>6.88</v>
      </c>
      <c r="K813" s="161">
        <v>5.43</v>
      </c>
      <c r="L813" s="161">
        <v>2.19</v>
      </c>
      <c r="M813" s="161">
        <v>1.45</v>
      </c>
      <c r="N813" s="160">
        <v>0.2218</v>
      </c>
      <c r="O813" s="161">
        <v>0.14699999999999999</v>
      </c>
      <c r="P813" s="161">
        <v>17.920000000000002</v>
      </c>
      <c r="Q813" s="161">
        <v>0.02</v>
      </c>
      <c r="R813" s="161">
        <v>26.920400000000001</v>
      </c>
      <c r="S813" s="161">
        <v>1.39</v>
      </c>
      <c r="T813" s="161">
        <v>17.100000000000001</v>
      </c>
      <c r="U813" s="161">
        <v>9.8203999999999994</v>
      </c>
      <c r="V813" s="161">
        <v>85.857100000000003</v>
      </c>
      <c r="W813" s="161">
        <v>0.502</v>
      </c>
    </row>
    <row r="814" spans="1:23" ht="16" x14ac:dyDescent="0.2">
      <c r="A814" s="155">
        <v>6022</v>
      </c>
      <c r="B814" s="156">
        <v>1</v>
      </c>
      <c r="C814" s="157" t="s">
        <v>258</v>
      </c>
      <c r="D814" s="158" t="s">
        <v>453</v>
      </c>
      <c r="E814" s="159" t="s">
        <v>354</v>
      </c>
      <c r="F814" s="160">
        <v>1.5</v>
      </c>
      <c r="G814" s="160">
        <v>23.6</v>
      </c>
      <c r="H814" s="160">
        <v>27.6</v>
      </c>
      <c r="I814" s="160">
        <v>73.7</v>
      </c>
      <c r="J814" s="157">
        <v>5.38</v>
      </c>
    </row>
    <row r="815" spans="1:23" ht="16" x14ac:dyDescent="0.2">
      <c r="A815" s="155">
        <v>6023</v>
      </c>
      <c r="B815" s="156">
        <v>1</v>
      </c>
      <c r="C815" s="157" t="s">
        <v>261</v>
      </c>
      <c r="D815" s="158" t="s">
        <v>453</v>
      </c>
      <c r="E815" s="159" t="s">
        <v>354</v>
      </c>
      <c r="F815" s="160">
        <v>0.25</v>
      </c>
      <c r="G815" s="160">
        <v>23.5</v>
      </c>
      <c r="H815" s="160">
        <v>24.8</v>
      </c>
      <c r="I815" s="160">
        <v>78.400000000000006</v>
      </c>
      <c r="J815" s="157">
        <v>5.78</v>
      </c>
      <c r="K815" s="161">
        <v>9.08</v>
      </c>
      <c r="L815" s="161">
        <v>3.04</v>
      </c>
      <c r="M815" s="161">
        <v>1.84</v>
      </c>
      <c r="N815" s="160">
        <v>0.66249999999999998</v>
      </c>
      <c r="O815" s="161">
        <v>0.92</v>
      </c>
      <c r="P815" s="161">
        <v>18.838999999999999</v>
      </c>
      <c r="Q815" s="161">
        <v>6.8000000000000005E-2</v>
      </c>
      <c r="R815" s="161">
        <v>27.901599999999998</v>
      </c>
      <c r="S815" s="161">
        <v>1.82</v>
      </c>
      <c r="T815" s="161">
        <v>18.3</v>
      </c>
      <c r="U815" s="161">
        <v>9.6015999999999995</v>
      </c>
      <c r="V815" s="161">
        <v>76.007199999999997</v>
      </c>
      <c r="W815" s="161">
        <v>0.45</v>
      </c>
    </row>
    <row r="816" spans="1:23" ht="16" x14ac:dyDescent="0.2">
      <c r="A816" s="155">
        <v>6024</v>
      </c>
      <c r="B816" s="156">
        <v>2</v>
      </c>
      <c r="C816" s="157" t="s">
        <v>258</v>
      </c>
      <c r="D816" s="158" t="s">
        <v>453</v>
      </c>
      <c r="E816" s="159" t="s">
        <v>454</v>
      </c>
      <c r="F816" s="160">
        <v>2</v>
      </c>
      <c r="G816" s="160">
        <v>23.8</v>
      </c>
      <c r="H816" s="160">
        <v>29.4</v>
      </c>
      <c r="I816" s="160">
        <v>66.900000000000006</v>
      </c>
      <c r="J816" s="157">
        <v>4.8099999999999996</v>
      </c>
    </row>
    <row r="817" spans="1:23" ht="16" x14ac:dyDescent="0.2">
      <c r="A817" s="155">
        <v>6025</v>
      </c>
      <c r="B817" s="156">
        <v>2</v>
      </c>
      <c r="C817" s="157" t="s">
        <v>261</v>
      </c>
      <c r="D817" s="158" t="s">
        <v>453</v>
      </c>
      <c r="E817" s="159" t="s">
        <v>454</v>
      </c>
      <c r="F817" s="160">
        <v>0.25</v>
      </c>
      <c r="G817" s="160">
        <v>23.7</v>
      </c>
      <c r="H817" s="160">
        <v>26.8</v>
      </c>
      <c r="I817" s="160">
        <v>85.3</v>
      </c>
      <c r="J817" s="157">
        <v>6.13</v>
      </c>
      <c r="K817" s="161">
        <v>6.74</v>
      </c>
      <c r="L817" s="161">
        <v>2.39</v>
      </c>
      <c r="M817" s="161">
        <v>1.56</v>
      </c>
      <c r="N817" s="160">
        <v>0.25319999999999998</v>
      </c>
      <c r="P817" s="161">
        <v>15.468</v>
      </c>
      <c r="Q817" s="161">
        <v>0.129</v>
      </c>
      <c r="R817" s="161">
        <v>25.603000000000002</v>
      </c>
      <c r="S817" s="161">
        <v>1.74</v>
      </c>
      <c r="T817" s="161">
        <v>16.5</v>
      </c>
      <c r="U817" s="161">
        <v>9.1029999999999998</v>
      </c>
      <c r="V817" s="161">
        <v>67.444800000000001</v>
      </c>
      <c r="W817" s="161">
        <v>0.50900000000000001</v>
      </c>
    </row>
    <row r="818" spans="1:23" ht="16" x14ac:dyDescent="0.2">
      <c r="A818" s="155">
        <v>6030</v>
      </c>
      <c r="B818" s="156">
        <v>3</v>
      </c>
      <c r="C818" s="157" t="s">
        <v>258</v>
      </c>
      <c r="D818" s="158" t="s">
        <v>453</v>
      </c>
      <c r="E818" s="159" t="s">
        <v>266</v>
      </c>
      <c r="F818" s="160">
        <v>0.75</v>
      </c>
      <c r="G818" s="160">
        <v>23.9</v>
      </c>
      <c r="H818" s="160">
        <v>28.8</v>
      </c>
      <c r="I818" s="160">
        <v>43.1</v>
      </c>
      <c r="J818" s="157">
        <v>3.11</v>
      </c>
    </row>
    <row r="819" spans="1:23" ht="16" x14ac:dyDescent="0.2">
      <c r="A819" s="155">
        <v>6031</v>
      </c>
      <c r="B819" s="156">
        <v>3</v>
      </c>
      <c r="C819" s="157" t="s">
        <v>261</v>
      </c>
      <c r="D819" s="158" t="s">
        <v>453</v>
      </c>
      <c r="E819" s="159" t="s">
        <v>266</v>
      </c>
      <c r="F819" s="160">
        <v>0.25</v>
      </c>
      <c r="G819" s="160">
        <v>23.6</v>
      </c>
      <c r="H819" s="160">
        <v>28.8</v>
      </c>
      <c r="I819" s="160">
        <v>68.099999999999994</v>
      </c>
      <c r="J819" s="157">
        <v>4.9000000000000004</v>
      </c>
      <c r="K819" s="161">
        <v>8.8699999999999992</v>
      </c>
      <c r="L819" s="161">
        <v>2.39</v>
      </c>
      <c r="M819" s="161">
        <v>1.33</v>
      </c>
      <c r="N819" s="160">
        <v>0.67030000000000001</v>
      </c>
      <c r="P819" s="161">
        <v>17.597000000000001</v>
      </c>
      <c r="R819" s="161">
        <v>30.347200000000001</v>
      </c>
      <c r="S819" s="161">
        <v>1.85</v>
      </c>
      <c r="T819" s="161">
        <v>19.2</v>
      </c>
      <c r="U819" s="161">
        <v>11.1472</v>
      </c>
      <c r="V819" s="161">
        <v>78.963300000000004</v>
      </c>
      <c r="W819" s="161">
        <v>0.36499999999999999</v>
      </c>
    </row>
    <row r="820" spans="1:23" ht="16" x14ac:dyDescent="0.2">
      <c r="A820" s="155">
        <v>6032</v>
      </c>
      <c r="B820" s="156">
        <v>4</v>
      </c>
      <c r="C820" s="157" t="s">
        <v>258</v>
      </c>
      <c r="D820" s="158" t="s">
        <v>453</v>
      </c>
      <c r="E820" s="159" t="s">
        <v>324</v>
      </c>
      <c r="F820" s="160">
        <v>0.5</v>
      </c>
      <c r="G820" s="160">
        <v>24</v>
      </c>
      <c r="H820" s="160">
        <v>27.7</v>
      </c>
      <c r="I820" s="160">
        <v>57.1</v>
      </c>
      <c r="J820" s="157">
        <v>4.1100000000000003</v>
      </c>
    </row>
    <row r="821" spans="1:23" ht="16" x14ac:dyDescent="0.2">
      <c r="A821" s="155">
        <v>6033</v>
      </c>
      <c r="B821" s="156">
        <v>4</v>
      </c>
      <c r="C821" s="157" t="s">
        <v>261</v>
      </c>
      <c r="D821" s="158" t="s">
        <v>453</v>
      </c>
      <c r="E821" s="159" t="s">
        <v>324</v>
      </c>
      <c r="F821" s="160">
        <v>0.25</v>
      </c>
      <c r="G821" s="160">
        <v>23.9</v>
      </c>
      <c r="H821" s="160">
        <v>27.6</v>
      </c>
      <c r="I821" s="160">
        <v>58.1</v>
      </c>
      <c r="J821" s="157">
        <v>4.2300000000000004</v>
      </c>
      <c r="K821" s="161">
        <v>9.6999999999999993</v>
      </c>
      <c r="L821" s="161">
        <v>3.33</v>
      </c>
      <c r="M821" s="161">
        <v>2.86</v>
      </c>
      <c r="N821" s="160">
        <v>1.7719</v>
      </c>
      <c r="O821" s="161">
        <v>0.39400000000000002</v>
      </c>
      <c r="P821" s="161">
        <v>46.552999999999997</v>
      </c>
      <c r="Q821" s="161">
        <v>5.1999999999999998E-2</v>
      </c>
      <c r="R821" s="161">
        <v>92.852800000000002</v>
      </c>
      <c r="S821" s="161">
        <v>2.2999999999999998</v>
      </c>
      <c r="T821" s="161">
        <v>26.6</v>
      </c>
      <c r="U821" s="161">
        <v>66.252799999999993</v>
      </c>
      <c r="W821" s="161">
        <v>0.52700000000000002</v>
      </c>
    </row>
    <row r="822" spans="1:23" ht="16" x14ac:dyDescent="0.2">
      <c r="A822" s="155">
        <v>6034</v>
      </c>
      <c r="B822" s="156">
        <v>5</v>
      </c>
      <c r="C822" s="157" t="s">
        <v>258</v>
      </c>
      <c r="D822" s="158" t="s">
        <v>453</v>
      </c>
      <c r="E822" s="159" t="s">
        <v>272</v>
      </c>
      <c r="F822" s="160">
        <v>0.25</v>
      </c>
      <c r="G822" s="160">
        <v>18.899999999999999</v>
      </c>
      <c r="H822" s="160">
        <v>1.8</v>
      </c>
      <c r="I822" s="160">
        <v>61.8</v>
      </c>
      <c r="J822" s="157">
        <v>5.67</v>
      </c>
    </row>
    <row r="823" spans="1:23" ht="16" x14ac:dyDescent="0.2">
      <c r="A823" s="155">
        <v>6035</v>
      </c>
      <c r="B823" s="156">
        <v>5</v>
      </c>
      <c r="C823" s="157" t="s">
        <v>261</v>
      </c>
      <c r="D823" s="158" t="s">
        <v>453</v>
      </c>
      <c r="E823" s="159" t="s">
        <v>272</v>
      </c>
      <c r="F823" s="160">
        <v>0.25</v>
      </c>
      <c r="G823" s="160">
        <v>18.899999999999999</v>
      </c>
      <c r="H823" s="160">
        <v>1.8</v>
      </c>
      <c r="I823" s="160">
        <v>61.8</v>
      </c>
      <c r="J823" s="157">
        <v>5.67</v>
      </c>
      <c r="K823" s="161">
        <v>11.87</v>
      </c>
      <c r="L823" s="161">
        <v>4.0999999999999996</v>
      </c>
      <c r="M823" s="161">
        <v>1.93</v>
      </c>
      <c r="N823" s="160">
        <v>1.2727999999999999</v>
      </c>
      <c r="O823" s="161">
        <v>11.012</v>
      </c>
      <c r="P823" s="161">
        <v>74.620999999999995</v>
      </c>
      <c r="Q823" s="161">
        <v>0.27900000000000003</v>
      </c>
      <c r="R823" s="161">
        <v>54.383699999999997</v>
      </c>
      <c r="S823" s="161">
        <v>1.91</v>
      </c>
      <c r="T823" s="161">
        <v>25.7</v>
      </c>
      <c r="U823" s="161">
        <v>28.683700000000002</v>
      </c>
      <c r="V823" s="161">
        <v>161.54810000000001</v>
      </c>
      <c r="W823" s="161">
        <v>0.48199999999999998</v>
      </c>
    </row>
    <row r="824" spans="1:23" ht="16" x14ac:dyDescent="0.2">
      <c r="A824" s="155">
        <v>6028</v>
      </c>
      <c r="B824" s="156">
        <v>9</v>
      </c>
      <c r="C824" s="157" t="s">
        <v>258</v>
      </c>
      <c r="D824" s="158" t="s">
        <v>453</v>
      </c>
      <c r="E824" s="159" t="s">
        <v>455</v>
      </c>
      <c r="F824" s="160">
        <v>1</v>
      </c>
      <c r="G824" s="160">
        <v>23.1</v>
      </c>
      <c r="H824" s="160">
        <v>29.1</v>
      </c>
      <c r="I824" s="160">
        <v>74.099999999999994</v>
      </c>
      <c r="J824" s="157">
        <v>5.38</v>
      </c>
    </row>
    <row r="825" spans="1:23" ht="16" x14ac:dyDescent="0.2">
      <c r="A825" s="155">
        <v>6029</v>
      </c>
      <c r="B825" s="156">
        <v>9</v>
      </c>
      <c r="C825" s="157" t="s">
        <v>261</v>
      </c>
      <c r="D825" s="158" t="s">
        <v>453</v>
      </c>
      <c r="E825" s="159" t="s">
        <v>455</v>
      </c>
      <c r="F825" s="160">
        <v>0.25</v>
      </c>
      <c r="G825" s="160">
        <v>23.1</v>
      </c>
      <c r="H825" s="160">
        <v>29.1</v>
      </c>
      <c r="I825" s="160">
        <v>74.3</v>
      </c>
      <c r="J825" s="157">
        <v>5.38</v>
      </c>
      <c r="K825" s="161">
        <v>3.68</v>
      </c>
      <c r="L825" s="161">
        <v>1.46</v>
      </c>
      <c r="M825" s="161">
        <v>0.95</v>
      </c>
      <c r="N825" s="160">
        <v>0.95989999999999998</v>
      </c>
      <c r="P825" s="161">
        <v>9.6140000000000008</v>
      </c>
      <c r="Q825" s="161">
        <v>0.25</v>
      </c>
      <c r="R825" s="161">
        <v>24.701000000000001</v>
      </c>
      <c r="S825" s="161">
        <v>1.5</v>
      </c>
      <c r="T825" s="161">
        <v>16.600000000000001</v>
      </c>
      <c r="U825" s="161">
        <v>8.1010000000000009</v>
      </c>
      <c r="V825" s="161">
        <v>62.902900000000002</v>
      </c>
      <c r="W825" s="161">
        <v>0.46200000000000002</v>
      </c>
    </row>
    <row r="826" spans="1:23" ht="16" x14ac:dyDescent="0.2">
      <c r="A826" s="155">
        <v>6026</v>
      </c>
      <c r="B826" s="156">
        <v>10</v>
      </c>
      <c r="C826" s="157" t="s">
        <v>258</v>
      </c>
      <c r="D826" s="158" t="s">
        <v>453</v>
      </c>
      <c r="E826" s="159" t="s">
        <v>310</v>
      </c>
      <c r="F826" s="160">
        <v>1.5</v>
      </c>
      <c r="G826" s="160">
        <v>23.6</v>
      </c>
      <c r="H826" s="160">
        <v>29.8</v>
      </c>
      <c r="I826" s="160">
        <v>35.200000000000003</v>
      </c>
      <c r="J826" s="157">
        <v>2.5099999999999998</v>
      </c>
    </row>
    <row r="827" spans="1:23" ht="16" x14ac:dyDescent="0.2">
      <c r="A827" s="155">
        <v>6027</v>
      </c>
      <c r="B827" s="156">
        <v>10</v>
      </c>
      <c r="C827" s="157" t="s">
        <v>261</v>
      </c>
      <c r="D827" s="158" t="s">
        <v>453</v>
      </c>
      <c r="E827" s="159" t="s">
        <v>310</v>
      </c>
      <c r="F827" s="160">
        <v>0.25</v>
      </c>
      <c r="G827" s="160">
        <v>23.6</v>
      </c>
      <c r="H827" s="160">
        <v>28.2</v>
      </c>
      <c r="I827" s="160">
        <v>87.1</v>
      </c>
      <c r="J827" s="157">
        <v>6.29</v>
      </c>
      <c r="K827" s="161">
        <v>4.79</v>
      </c>
      <c r="L827" s="161">
        <v>2.0699999999999998</v>
      </c>
      <c r="M827" s="161">
        <v>1.1599999999999999</v>
      </c>
      <c r="N827" s="160">
        <v>0.2155</v>
      </c>
      <c r="P827" s="161">
        <v>12.952999999999999</v>
      </c>
      <c r="Q827" s="161">
        <v>0.221</v>
      </c>
      <c r="R827" s="161">
        <v>23.641999999999999</v>
      </c>
      <c r="S827" s="161">
        <v>1.67</v>
      </c>
      <c r="T827" s="161">
        <v>15.1</v>
      </c>
      <c r="U827" s="161">
        <v>8.5419999999999998</v>
      </c>
      <c r="V827" s="161">
        <v>79.023799999999994</v>
      </c>
      <c r="W827" s="161">
        <v>0.36399999999999999</v>
      </c>
    </row>
    <row r="828" spans="1:23" ht="16" x14ac:dyDescent="0.2">
      <c r="A828" s="155">
        <v>6036</v>
      </c>
      <c r="B828" s="156">
        <v>1</v>
      </c>
      <c r="C828" s="157" t="s">
        <v>258</v>
      </c>
      <c r="D828" s="158" t="s">
        <v>456</v>
      </c>
      <c r="E828" s="159" t="s">
        <v>405</v>
      </c>
      <c r="F828" s="160">
        <v>2</v>
      </c>
      <c r="G828" s="160">
        <v>20.3</v>
      </c>
      <c r="H828" s="160">
        <v>28.3</v>
      </c>
      <c r="I828" s="160">
        <v>58.6</v>
      </c>
      <c r="J828" s="157">
        <v>4.49</v>
      </c>
    </row>
    <row r="829" spans="1:23" ht="16" x14ac:dyDescent="0.2">
      <c r="A829" s="155">
        <v>6037</v>
      </c>
      <c r="B829" s="156">
        <v>1</v>
      </c>
      <c r="C829" s="157" t="s">
        <v>261</v>
      </c>
      <c r="D829" s="158" t="s">
        <v>456</v>
      </c>
      <c r="E829" s="159" t="s">
        <v>405</v>
      </c>
      <c r="F829" s="160">
        <v>0.25</v>
      </c>
      <c r="G829" s="160">
        <v>19.5</v>
      </c>
      <c r="H829" s="160">
        <v>26.4</v>
      </c>
      <c r="I829" s="160">
        <v>65.099999999999994</v>
      </c>
      <c r="J829" s="157">
        <v>5.1100000000000003</v>
      </c>
      <c r="K829" s="161">
        <v>2.98</v>
      </c>
      <c r="L829" s="161">
        <v>3.09</v>
      </c>
      <c r="M829" s="161">
        <v>0.94</v>
      </c>
      <c r="N829" s="160">
        <v>4.2191999999999998</v>
      </c>
      <c r="O829" s="161">
        <v>7.2530000000000001</v>
      </c>
      <c r="P829" s="161">
        <v>27.896999999999998</v>
      </c>
      <c r="Q829" s="161">
        <v>0.30599999999999999</v>
      </c>
      <c r="R829" s="161">
        <v>33.952800000000003</v>
      </c>
      <c r="S829" s="161">
        <v>1.22</v>
      </c>
      <c r="T829" s="161">
        <v>27.8</v>
      </c>
      <c r="U829" s="161">
        <v>6.1528</v>
      </c>
      <c r="V829" s="161">
        <v>50.571599999999997</v>
      </c>
      <c r="W829" s="161">
        <v>0.48499999999999999</v>
      </c>
    </row>
    <row r="830" spans="1:23" ht="16" x14ac:dyDescent="0.2">
      <c r="A830" s="155">
        <v>6038</v>
      </c>
      <c r="B830" s="156">
        <v>2</v>
      </c>
      <c r="C830" s="157" t="s">
        <v>258</v>
      </c>
      <c r="D830" s="158" t="s">
        <v>456</v>
      </c>
      <c r="E830" s="159" t="s">
        <v>457</v>
      </c>
      <c r="F830" s="160">
        <v>2.25</v>
      </c>
      <c r="G830" s="160">
        <v>20.9</v>
      </c>
      <c r="H830" s="160">
        <v>28.8</v>
      </c>
      <c r="I830" s="160">
        <v>66.5</v>
      </c>
      <c r="J830" s="157">
        <v>5</v>
      </c>
    </row>
    <row r="831" spans="1:23" ht="16" x14ac:dyDescent="0.2">
      <c r="A831" s="155">
        <v>6039</v>
      </c>
      <c r="B831" s="156">
        <v>2</v>
      </c>
      <c r="C831" s="157" t="s">
        <v>261</v>
      </c>
      <c r="D831" s="158" t="s">
        <v>456</v>
      </c>
      <c r="E831" s="159" t="s">
        <v>457</v>
      </c>
      <c r="F831" s="160">
        <v>0.25</v>
      </c>
      <c r="G831" s="160">
        <v>20.6</v>
      </c>
      <c r="H831" s="160">
        <v>28.5</v>
      </c>
      <c r="I831" s="160">
        <v>69</v>
      </c>
      <c r="J831" s="157">
        <v>5.14</v>
      </c>
      <c r="K831" s="161">
        <v>4.37</v>
      </c>
      <c r="L831" s="161">
        <v>2.11</v>
      </c>
      <c r="M831" s="161">
        <v>1.22</v>
      </c>
      <c r="N831" s="160">
        <v>2.4598</v>
      </c>
      <c r="O831" s="161">
        <v>0.57799999999999996</v>
      </c>
      <c r="P831" s="161">
        <v>11.147</v>
      </c>
      <c r="Q831" s="161">
        <v>0.42599999999999999</v>
      </c>
      <c r="R831" s="161">
        <v>36.757300000000001</v>
      </c>
      <c r="S831" s="161">
        <v>1.68</v>
      </c>
      <c r="T831" s="161">
        <v>27.6</v>
      </c>
      <c r="U831" s="161">
        <v>9.1572999999999993</v>
      </c>
      <c r="V831" s="161">
        <v>65.432599999999994</v>
      </c>
      <c r="W831" s="161">
        <v>1.03</v>
      </c>
    </row>
    <row r="832" spans="1:23" ht="16" x14ac:dyDescent="0.2">
      <c r="A832" s="155">
        <v>6044</v>
      </c>
      <c r="B832" s="156">
        <v>3</v>
      </c>
      <c r="C832" s="157" t="s">
        <v>258</v>
      </c>
      <c r="D832" s="158" t="s">
        <v>456</v>
      </c>
      <c r="E832" s="159" t="s">
        <v>272</v>
      </c>
      <c r="F832" s="160">
        <v>0.75</v>
      </c>
      <c r="G832" s="160">
        <v>19.399999999999999</v>
      </c>
      <c r="H832" s="160">
        <v>27.9</v>
      </c>
      <c r="I832" s="160">
        <v>57.7</v>
      </c>
      <c r="J832" s="157">
        <v>4.53</v>
      </c>
    </row>
    <row r="833" spans="1:23" ht="16" x14ac:dyDescent="0.2">
      <c r="A833" s="155">
        <v>6045</v>
      </c>
      <c r="B833" s="156">
        <v>3</v>
      </c>
      <c r="C833" s="157" t="s">
        <v>261</v>
      </c>
      <c r="D833" s="158" t="s">
        <v>456</v>
      </c>
      <c r="E833" s="159" t="s">
        <v>272</v>
      </c>
      <c r="F833" s="160">
        <v>0.25</v>
      </c>
      <c r="G833" s="160">
        <v>19.399999999999999</v>
      </c>
      <c r="H833" s="160">
        <v>27.9</v>
      </c>
      <c r="I833" s="160">
        <v>58.9</v>
      </c>
      <c r="J833" s="157">
        <v>4.62</v>
      </c>
      <c r="K833" s="161">
        <v>11.08</v>
      </c>
      <c r="L833" s="161">
        <v>4.62</v>
      </c>
      <c r="M833" s="161">
        <v>2.63</v>
      </c>
      <c r="N833" s="160">
        <v>2.9514</v>
      </c>
      <c r="O833" s="161">
        <v>0.14899999999999999</v>
      </c>
      <c r="P833" s="161">
        <v>19.8</v>
      </c>
      <c r="Q833" s="161">
        <v>0.17399999999999999</v>
      </c>
      <c r="R833" s="161">
        <v>35.999000000000002</v>
      </c>
      <c r="S833" s="161">
        <v>2.5</v>
      </c>
      <c r="T833" s="161">
        <v>21.2</v>
      </c>
      <c r="U833" s="161">
        <v>14.798999999999999</v>
      </c>
      <c r="V833" s="161">
        <v>106.23390000000001</v>
      </c>
      <c r="W833" s="161">
        <v>0.59499999999999997</v>
      </c>
    </row>
    <row r="834" spans="1:23" ht="16" x14ac:dyDescent="0.2">
      <c r="A834" s="155">
        <v>6046</v>
      </c>
      <c r="B834" s="156">
        <v>4</v>
      </c>
      <c r="C834" s="157" t="s">
        <v>258</v>
      </c>
      <c r="D834" s="158" t="s">
        <v>456</v>
      </c>
      <c r="E834" s="159" t="s">
        <v>278</v>
      </c>
      <c r="F834" s="160">
        <v>0.75</v>
      </c>
      <c r="G834" s="160">
        <v>20.2</v>
      </c>
      <c r="H834" s="160">
        <v>26.9</v>
      </c>
      <c r="I834" s="160">
        <v>53.4</v>
      </c>
      <c r="J834" s="157">
        <v>4.1900000000000004</v>
      </c>
    </row>
    <row r="835" spans="1:23" ht="16" x14ac:dyDescent="0.2">
      <c r="A835" s="155">
        <v>6047</v>
      </c>
      <c r="B835" s="156">
        <v>4</v>
      </c>
      <c r="C835" s="157" t="s">
        <v>261</v>
      </c>
      <c r="D835" s="158" t="s">
        <v>456</v>
      </c>
      <c r="E835" s="159" t="s">
        <v>278</v>
      </c>
      <c r="F835" s="160">
        <v>0.25</v>
      </c>
      <c r="G835" s="160">
        <v>19.899999999999999</v>
      </c>
      <c r="H835" s="160">
        <v>26.6</v>
      </c>
      <c r="I835" s="160">
        <v>50.5</v>
      </c>
      <c r="J835" s="157">
        <v>3.94</v>
      </c>
      <c r="K835" s="161">
        <v>15.09</v>
      </c>
      <c r="L835" s="161">
        <v>5.28</v>
      </c>
      <c r="M835" s="161">
        <v>2.37</v>
      </c>
      <c r="N835" s="160">
        <v>1.4574</v>
      </c>
      <c r="O835" s="161">
        <v>0.41699999999999998</v>
      </c>
      <c r="P835" s="161">
        <v>45.625</v>
      </c>
      <c r="Q835" s="161">
        <v>0.245</v>
      </c>
      <c r="R835" s="161">
        <v>31.9345</v>
      </c>
      <c r="S835" s="161">
        <v>1.95</v>
      </c>
      <c r="T835" s="161">
        <v>22.2</v>
      </c>
      <c r="U835" s="161">
        <v>9.7345000000000006</v>
      </c>
      <c r="V835" s="161">
        <v>111.9092</v>
      </c>
      <c r="W835" s="161">
        <v>0.59</v>
      </c>
    </row>
    <row r="836" spans="1:23" ht="16" x14ac:dyDescent="0.2">
      <c r="A836" s="155">
        <v>6048</v>
      </c>
      <c r="B836" s="156">
        <v>5</v>
      </c>
      <c r="C836" s="157" t="s">
        <v>258</v>
      </c>
      <c r="D836" s="158" t="s">
        <v>456</v>
      </c>
      <c r="E836" s="159" t="s">
        <v>262</v>
      </c>
      <c r="F836" s="160">
        <v>0.33</v>
      </c>
      <c r="G836" s="160">
        <v>15.8</v>
      </c>
      <c r="H836" s="160">
        <v>3.6</v>
      </c>
      <c r="I836" s="160">
        <v>58.8</v>
      </c>
      <c r="J836" s="157">
        <v>5.54</v>
      </c>
    </row>
    <row r="837" spans="1:23" ht="16" x14ac:dyDescent="0.2">
      <c r="A837" s="155">
        <v>6049</v>
      </c>
      <c r="B837" s="156">
        <v>5</v>
      </c>
      <c r="C837" s="157" t="s">
        <v>261</v>
      </c>
      <c r="D837" s="158" t="s">
        <v>456</v>
      </c>
      <c r="E837" s="159" t="s">
        <v>262</v>
      </c>
      <c r="F837" s="160">
        <v>0.25</v>
      </c>
      <c r="G837" s="160">
        <v>14.6</v>
      </c>
      <c r="H837" s="160">
        <v>2.4</v>
      </c>
      <c r="I837" s="160">
        <v>55.9</v>
      </c>
      <c r="J837" s="157">
        <v>5.59</v>
      </c>
      <c r="K837" s="161">
        <v>51.9</v>
      </c>
      <c r="L837" s="161">
        <v>1.3</v>
      </c>
      <c r="M837" s="161">
        <v>2.77</v>
      </c>
      <c r="N837" s="160">
        <v>0.4405</v>
      </c>
      <c r="O837" s="161">
        <v>11.339</v>
      </c>
      <c r="P837" s="161">
        <v>52.497</v>
      </c>
      <c r="Q837" s="161">
        <v>0.32</v>
      </c>
      <c r="R837" s="161">
        <v>73.865700000000004</v>
      </c>
      <c r="S837" s="161">
        <v>3.42</v>
      </c>
      <c r="T837" s="161">
        <v>33.9</v>
      </c>
      <c r="U837" s="161">
        <v>39.965699999999998</v>
      </c>
      <c r="V837" s="161">
        <v>245.0429</v>
      </c>
      <c r="W837" s="161">
        <v>1.1200000000000001</v>
      </c>
    </row>
    <row r="838" spans="1:23" ht="16" x14ac:dyDescent="0.2">
      <c r="A838" s="155">
        <v>6050</v>
      </c>
      <c r="B838" s="156">
        <v>6</v>
      </c>
      <c r="C838" s="157" t="s">
        <v>258</v>
      </c>
      <c r="D838" s="158" t="s">
        <v>456</v>
      </c>
      <c r="E838" s="159" t="s">
        <v>320</v>
      </c>
      <c r="F838" s="160">
        <v>2</v>
      </c>
      <c r="G838" s="160">
        <v>20</v>
      </c>
      <c r="H838" s="160">
        <v>29.5</v>
      </c>
      <c r="I838" s="160">
        <v>81</v>
      </c>
      <c r="J838" s="157">
        <v>6.2</v>
      </c>
    </row>
    <row r="839" spans="1:23" ht="16" x14ac:dyDescent="0.2">
      <c r="A839" s="155">
        <v>6051</v>
      </c>
      <c r="B839" s="156">
        <v>6</v>
      </c>
      <c r="C839" s="157" t="s">
        <v>261</v>
      </c>
      <c r="D839" s="158" t="s">
        <v>456</v>
      </c>
      <c r="E839" s="159" t="s">
        <v>320</v>
      </c>
      <c r="F839" s="160">
        <v>0.25</v>
      </c>
      <c r="G839" s="160">
        <v>19.899999999999999</v>
      </c>
      <c r="H839" s="160">
        <v>29.5</v>
      </c>
      <c r="I839" s="160">
        <v>79</v>
      </c>
      <c r="J839" s="157">
        <v>6.09</v>
      </c>
      <c r="K839" s="161">
        <v>2.16</v>
      </c>
      <c r="L839" s="161">
        <v>1.73</v>
      </c>
      <c r="M839" s="161">
        <v>1.43</v>
      </c>
      <c r="N839" s="160">
        <v>1.7952999999999999</v>
      </c>
      <c r="O839" s="161">
        <v>0.73099999999999998</v>
      </c>
      <c r="P839" s="161">
        <v>5.1280000000000001</v>
      </c>
      <c r="Q839" s="161">
        <v>0.61799999999999999</v>
      </c>
      <c r="R839" s="161">
        <v>23.310600000000001</v>
      </c>
      <c r="S839" s="161">
        <v>1.46</v>
      </c>
      <c r="T839" s="161">
        <v>17.100000000000001</v>
      </c>
      <c r="U839" s="161">
        <v>6.2106000000000003</v>
      </c>
      <c r="V839" s="161">
        <v>45.434199999999997</v>
      </c>
      <c r="W839" s="161">
        <v>0.97</v>
      </c>
    </row>
    <row r="840" spans="1:23" ht="16" x14ac:dyDescent="0.2">
      <c r="A840" s="155">
        <v>6052</v>
      </c>
      <c r="B840" s="156">
        <v>7</v>
      </c>
      <c r="C840" s="157" t="s">
        <v>258</v>
      </c>
      <c r="D840" s="158" t="s">
        <v>456</v>
      </c>
      <c r="E840" s="159" t="s">
        <v>309</v>
      </c>
      <c r="F840" s="160">
        <v>0.5</v>
      </c>
      <c r="G840" s="160">
        <v>21.7</v>
      </c>
      <c r="H840" s="160">
        <v>25.5</v>
      </c>
      <c r="I840" s="160">
        <v>33</v>
      </c>
      <c r="J840" s="157">
        <v>2.54</v>
      </c>
    </row>
    <row r="841" spans="1:23" ht="16" x14ac:dyDescent="0.2">
      <c r="A841" s="155">
        <v>6053</v>
      </c>
      <c r="B841" s="156">
        <v>7</v>
      </c>
      <c r="C841" s="157" t="s">
        <v>261</v>
      </c>
      <c r="D841" s="158" t="s">
        <v>456</v>
      </c>
      <c r="E841" s="159" t="s">
        <v>309</v>
      </c>
      <c r="F841" s="160">
        <v>0.25</v>
      </c>
      <c r="G841" s="160">
        <v>20.8</v>
      </c>
      <c r="H841" s="160">
        <v>22.7</v>
      </c>
      <c r="I841" s="160">
        <v>40</v>
      </c>
      <c r="J841" s="157">
        <v>3.13</v>
      </c>
      <c r="K841" s="161">
        <v>97.75</v>
      </c>
      <c r="L841" s="161">
        <v>4.9800000000000004</v>
      </c>
      <c r="M841" s="161">
        <v>2.2799999999999998</v>
      </c>
      <c r="N841" s="160">
        <v>4.5758999999999999</v>
      </c>
      <c r="O841" s="161">
        <v>9.1419999999999995</v>
      </c>
      <c r="P841" s="161">
        <v>43.021999999999998</v>
      </c>
      <c r="Q841" s="161">
        <v>0.72299999999999998</v>
      </c>
      <c r="R841" s="161">
        <v>93.634600000000006</v>
      </c>
      <c r="S841" s="161">
        <v>6.08</v>
      </c>
      <c r="T841" s="161">
        <v>42.5</v>
      </c>
      <c r="U841" s="161">
        <v>51.134599999999999</v>
      </c>
      <c r="V841" s="161">
        <v>268.74950000000001</v>
      </c>
      <c r="W841" s="161">
        <v>1.94</v>
      </c>
    </row>
    <row r="842" spans="1:23" ht="16" x14ac:dyDescent="0.2">
      <c r="A842" s="155">
        <v>6054</v>
      </c>
      <c r="B842" s="156">
        <v>8</v>
      </c>
      <c r="C842" s="157" t="s">
        <v>258</v>
      </c>
      <c r="D842" s="158" t="s">
        <v>456</v>
      </c>
      <c r="E842" s="159" t="s">
        <v>458</v>
      </c>
      <c r="F842" s="160">
        <v>0.6</v>
      </c>
      <c r="G842" s="160">
        <v>18.8</v>
      </c>
      <c r="H842" s="160">
        <v>27</v>
      </c>
      <c r="I842" s="160">
        <v>42</v>
      </c>
      <c r="J842" s="157">
        <v>3.35</v>
      </c>
    </row>
    <row r="843" spans="1:23" ht="16" x14ac:dyDescent="0.2">
      <c r="A843" s="155">
        <v>6055</v>
      </c>
      <c r="B843" s="156">
        <v>8</v>
      </c>
      <c r="C843" s="157" t="s">
        <v>261</v>
      </c>
      <c r="D843" s="158" t="s">
        <v>456</v>
      </c>
      <c r="E843" s="159" t="s">
        <v>458</v>
      </c>
      <c r="F843" s="160">
        <v>0.25</v>
      </c>
      <c r="G843" s="160">
        <v>19</v>
      </c>
      <c r="H843" s="160">
        <v>26.9</v>
      </c>
      <c r="I843" s="160">
        <v>58</v>
      </c>
      <c r="J843" s="157">
        <v>4.62</v>
      </c>
      <c r="K843" s="161">
        <v>4.32</v>
      </c>
      <c r="L843" s="161">
        <v>3.59</v>
      </c>
      <c r="M843" s="161">
        <v>1.33</v>
      </c>
      <c r="O843" s="161">
        <v>2.2290000000000001</v>
      </c>
      <c r="P843" s="161">
        <v>9.2430000000000003</v>
      </c>
      <c r="R843" s="161">
        <v>53.673099999999998</v>
      </c>
      <c r="S843" s="161">
        <v>2.09</v>
      </c>
      <c r="T843" s="161">
        <v>31.9</v>
      </c>
      <c r="U843" s="161">
        <v>21.773099999999999</v>
      </c>
      <c r="V843" s="161">
        <v>93.792299999999997</v>
      </c>
      <c r="W843" s="161">
        <v>7.92</v>
      </c>
    </row>
    <row r="844" spans="1:23" ht="16" x14ac:dyDescent="0.2">
      <c r="A844" s="155">
        <v>6040</v>
      </c>
      <c r="B844" s="156">
        <v>9</v>
      </c>
      <c r="C844" s="157" t="s">
        <v>258</v>
      </c>
      <c r="D844" s="158" t="s">
        <v>456</v>
      </c>
      <c r="E844" s="159" t="s">
        <v>294</v>
      </c>
      <c r="F844" s="160">
        <v>1.75</v>
      </c>
      <c r="G844" s="160">
        <v>20.100000000000001</v>
      </c>
      <c r="H844" s="160">
        <v>30.8</v>
      </c>
      <c r="I844" s="160">
        <v>85</v>
      </c>
      <c r="J844" s="157">
        <v>6.4</v>
      </c>
    </row>
    <row r="845" spans="1:23" ht="16" x14ac:dyDescent="0.2">
      <c r="A845" s="155">
        <v>6041</v>
      </c>
      <c r="B845" s="156">
        <v>9</v>
      </c>
      <c r="C845" s="157" t="s">
        <v>261</v>
      </c>
      <c r="D845" s="158" t="s">
        <v>456</v>
      </c>
      <c r="E845" s="159" t="s">
        <v>294</v>
      </c>
      <c r="F845" s="160">
        <v>0.25</v>
      </c>
      <c r="G845" s="160">
        <v>20.100000000000001</v>
      </c>
      <c r="H845" s="160">
        <v>30.7</v>
      </c>
      <c r="I845" s="160">
        <v>84.2</v>
      </c>
      <c r="J845" s="157">
        <v>6.35</v>
      </c>
      <c r="K845" s="161">
        <v>1.67</v>
      </c>
      <c r="L845" s="161">
        <v>1.5</v>
      </c>
      <c r="M845" s="161">
        <v>0.76</v>
      </c>
      <c r="N845" s="160">
        <v>1.2102999999999999</v>
      </c>
      <c r="O845" s="161">
        <v>0.246</v>
      </c>
      <c r="P845" s="161">
        <v>3.726</v>
      </c>
      <c r="Q845" s="161">
        <v>0.49399999999999999</v>
      </c>
      <c r="R845" s="161">
        <v>18.361499999999999</v>
      </c>
      <c r="S845" s="161">
        <v>1.24</v>
      </c>
      <c r="T845" s="161">
        <v>13.6</v>
      </c>
      <c r="U845" s="161">
        <v>4.7614999999999998</v>
      </c>
      <c r="V845" s="161">
        <v>39.092500000000001</v>
      </c>
      <c r="W845" s="161">
        <v>0.83299999999999996</v>
      </c>
    </row>
    <row r="846" spans="1:23" ht="16" x14ac:dyDescent="0.2">
      <c r="A846" s="155">
        <v>6042</v>
      </c>
      <c r="B846" s="156">
        <v>10</v>
      </c>
      <c r="C846" s="157" t="s">
        <v>258</v>
      </c>
      <c r="D846" s="158" t="s">
        <v>456</v>
      </c>
      <c r="E846" s="159" t="s">
        <v>347</v>
      </c>
      <c r="F846" s="160">
        <v>2</v>
      </c>
      <c r="G846" s="160">
        <v>20.7</v>
      </c>
      <c r="H846" s="160">
        <v>30.6</v>
      </c>
      <c r="I846" s="160">
        <v>51.8</v>
      </c>
      <c r="J846" s="157">
        <v>3.81</v>
      </c>
    </row>
    <row r="847" spans="1:23" ht="16" x14ac:dyDescent="0.2">
      <c r="A847" s="155">
        <v>6043</v>
      </c>
      <c r="B847" s="156">
        <v>10</v>
      </c>
      <c r="C847" s="157" t="s">
        <v>261</v>
      </c>
      <c r="D847" s="158" t="s">
        <v>456</v>
      </c>
      <c r="E847" s="159" t="s">
        <v>347</v>
      </c>
      <c r="F847" s="160">
        <v>0.25</v>
      </c>
      <c r="G847" s="160">
        <v>20</v>
      </c>
      <c r="H847" s="160">
        <v>27.4</v>
      </c>
      <c r="I847" s="160">
        <v>70.8</v>
      </c>
      <c r="J847" s="157">
        <v>5.51</v>
      </c>
      <c r="K847" s="161">
        <v>2.74</v>
      </c>
      <c r="L847" s="161">
        <v>2.34</v>
      </c>
      <c r="M847" s="161">
        <v>1.22</v>
      </c>
      <c r="N847" s="160">
        <v>1.2559</v>
      </c>
      <c r="O847" s="161">
        <v>0.42299999999999999</v>
      </c>
      <c r="P847" s="161">
        <v>15.308999999999999</v>
      </c>
      <c r="Q847" s="161">
        <v>0.221</v>
      </c>
      <c r="R847" s="161">
        <v>24.588200000000001</v>
      </c>
      <c r="S847" s="161">
        <v>1.36</v>
      </c>
      <c r="T847" s="161">
        <v>16.5</v>
      </c>
      <c r="U847" s="161">
        <v>8.0882000000000005</v>
      </c>
      <c r="V847" s="161">
        <v>57.286499999999997</v>
      </c>
      <c r="W847" s="161">
        <v>0.55900000000000005</v>
      </c>
    </row>
    <row r="848" spans="1:23" ht="16" x14ac:dyDescent="0.2">
      <c r="A848" s="155">
        <v>6056</v>
      </c>
      <c r="B848" s="156">
        <v>1</v>
      </c>
      <c r="C848" s="157" t="s">
        <v>258</v>
      </c>
      <c r="D848" s="158" t="s">
        <v>459</v>
      </c>
      <c r="E848" s="159" t="s">
        <v>262</v>
      </c>
      <c r="F848" s="160">
        <v>2.5</v>
      </c>
      <c r="G848" s="160">
        <v>20.9</v>
      </c>
      <c r="H848" s="160">
        <v>29.2</v>
      </c>
      <c r="I848" s="160">
        <v>61.2</v>
      </c>
      <c r="J848" s="157">
        <v>4.47</v>
      </c>
    </row>
    <row r="849" spans="1:23" ht="16" x14ac:dyDescent="0.2">
      <c r="A849" s="155">
        <v>6057</v>
      </c>
      <c r="B849" s="156">
        <v>1</v>
      </c>
      <c r="C849" s="157" t="s">
        <v>261</v>
      </c>
      <c r="D849" s="158" t="s">
        <v>459</v>
      </c>
      <c r="E849" s="159" t="s">
        <v>262</v>
      </c>
      <c r="F849" s="160">
        <v>0.25</v>
      </c>
      <c r="G849" s="160">
        <v>21</v>
      </c>
      <c r="H849" s="160">
        <v>29.2</v>
      </c>
      <c r="I849" s="160">
        <v>77.2</v>
      </c>
      <c r="J849" s="157">
        <v>5.8</v>
      </c>
      <c r="K849" s="161">
        <v>4.72</v>
      </c>
      <c r="L849" s="161">
        <v>2.2599999999999998</v>
      </c>
      <c r="M849" s="161">
        <v>2.62</v>
      </c>
      <c r="N849" s="160">
        <v>3.6246999999999998</v>
      </c>
      <c r="O849" s="161">
        <v>1.3320000000000001</v>
      </c>
      <c r="P849" s="161">
        <v>12.339</v>
      </c>
      <c r="Q849" s="161">
        <v>0.58699999999999997</v>
      </c>
      <c r="R849" s="161">
        <v>27.940300000000001</v>
      </c>
      <c r="S849" s="161">
        <v>1.5</v>
      </c>
      <c r="T849" s="161">
        <v>21.3</v>
      </c>
      <c r="U849" s="161">
        <v>6.6402999999999999</v>
      </c>
      <c r="V849" s="161">
        <v>66.779799999999994</v>
      </c>
      <c r="W849" s="161">
        <v>0.79700000000000004</v>
      </c>
    </row>
    <row r="850" spans="1:23" ht="16" x14ac:dyDescent="0.2">
      <c r="A850" s="155">
        <v>6058</v>
      </c>
      <c r="B850" s="156">
        <v>2</v>
      </c>
      <c r="C850" s="157" t="s">
        <v>258</v>
      </c>
      <c r="D850" s="158" t="s">
        <v>459</v>
      </c>
      <c r="E850" s="159" t="s">
        <v>340</v>
      </c>
      <c r="F850" s="160">
        <v>2.5</v>
      </c>
      <c r="G850" s="160">
        <v>21.3</v>
      </c>
      <c r="H850" s="160">
        <v>29.7</v>
      </c>
      <c r="I850" s="160">
        <v>73.3</v>
      </c>
      <c r="J850" s="157">
        <v>5.48</v>
      </c>
    </row>
    <row r="851" spans="1:23" ht="16" x14ac:dyDescent="0.2">
      <c r="A851" s="155">
        <v>6059</v>
      </c>
      <c r="B851" s="156">
        <v>2</v>
      </c>
      <c r="C851" s="157" t="s">
        <v>261</v>
      </c>
      <c r="D851" s="158" t="s">
        <v>459</v>
      </c>
      <c r="E851" s="159" t="s">
        <v>340</v>
      </c>
      <c r="F851" s="160">
        <v>0.25</v>
      </c>
      <c r="G851" s="160">
        <v>20.399999999999999</v>
      </c>
      <c r="H851" s="160">
        <v>26.9</v>
      </c>
      <c r="I851" s="160">
        <v>79.400000000000006</v>
      </c>
      <c r="J851" s="157">
        <v>6.11</v>
      </c>
      <c r="K851" s="161">
        <v>5.57</v>
      </c>
      <c r="L851" s="161">
        <v>2.08</v>
      </c>
      <c r="M851" s="161">
        <v>1.48</v>
      </c>
      <c r="N851" s="160">
        <v>2.4464000000000001</v>
      </c>
      <c r="O851" s="161">
        <v>0.877</v>
      </c>
      <c r="P851" s="161">
        <v>19.728000000000002</v>
      </c>
      <c r="Q851" s="161">
        <v>0.40200000000000002</v>
      </c>
      <c r="R851" s="161">
        <v>22.237300000000001</v>
      </c>
      <c r="S851" s="161">
        <v>1.54</v>
      </c>
      <c r="T851" s="161">
        <v>13.6</v>
      </c>
      <c r="U851" s="161">
        <v>8.6372999999999998</v>
      </c>
      <c r="V851" s="161">
        <v>70.835300000000004</v>
      </c>
      <c r="W851" s="161">
        <v>0.443</v>
      </c>
    </row>
    <row r="852" spans="1:23" ht="16" x14ac:dyDescent="0.2">
      <c r="A852" s="155">
        <v>6064</v>
      </c>
      <c r="B852" s="156">
        <v>3</v>
      </c>
      <c r="C852" s="157" t="s">
        <v>258</v>
      </c>
      <c r="D852" s="158" t="s">
        <v>459</v>
      </c>
      <c r="E852" s="159" t="s">
        <v>279</v>
      </c>
      <c r="F852" s="160">
        <v>1</v>
      </c>
      <c r="G852" s="160">
        <v>21.1</v>
      </c>
      <c r="H852" s="160">
        <v>27.7</v>
      </c>
      <c r="I852" s="160">
        <v>60.4</v>
      </c>
      <c r="J852" s="157">
        <v>4.57</v>
      </c>
    </row>
    <row r="853" spans="1:23" ht="16" x14ac:dyDescent="0.2">
      <c r="A853" s="155">
        <v>6065</v>
      </c>
      <c r="B853" s="156">
        <v>3</v>
      </c>
      <c r="C853" s="157" t="s">
        <v>261</v>
      </c>
      <c r="D853" s="158" t="s">
        <v>459</v>
      </c>
      <c r="E853" s="159" t="s">
        <v>279</v>
      </c>
      <c r="F853" s="160">
        <v>0.25</v>
      </c>
      <c r="G853" s="160">
        <v>21.1</v>
      </c>
      <c r="H853" s="160">
        <v>27.6</v>
      </c>
      <c r="I853" s="160">
        <v>56.9</v>
      </c>
      <c r="J853" s="157">
        <v>4.3099999999999996</v>
      </c>
      <c r="K853" s="161">
        <v>6.91</v>
      </c>
      <c r="L853" s="161">
        <v>2.4500000000000002</v>
      </c>
      <c r="M853" s="161">
        <v>1.52</v>
      </c>
      <c r="N853" s="160">
        <v>1.4489000000000001</v>
      </c>
      <c r="O853" s="161">
        <v>0.154</v>
      </c>
      <c r="P853" s="161">
        <v>10.693</v>
      </c>
      <c r="Q853" s="161">
        <v>0.28199999999999997</v>
      </c>
      <c r="R853" s="161">
        <v>23.929099999999998</v>
      </c>
      <c r="S853" s="161">
        <v>1.39</v>
      </c>
      <c r="T853" s="161">
        <v>16.2</v>
      </c>
      <c r="U853" s="161">
        <v>7.7290999999999999</v>
      </c>
      <c r="V853" s="161">
        <v>69.126000000000005</v>
      </c>
      <c r="W853" s="161">
        <v>0.55800000000000005</v>
      </c>
    </row>
    <row r="854" spans="1:23" ht="16" x14ac:dyDescent="0.2">
      <c r="A854" s="155">
        <v>6066</v>
      </c>
      <c r="B854" s="156">
        <v>4</v>
      </c>
      <c r="C854" s="157" t="s">
        <v>258</v>
      </c>
      <c r="D854" s="158" t="s">
        <v>459</v>
      </c>
      <c r="E854" s="159" t="s">
        <v>326</v>
      </c>
      <c r="F854" s="160">
        <v>1</v>
      </c>
      <c r="G854" s="160">
        <v>20.3</v>
      </c>
      <c r="H854" s="160">
        <v>29</v>
      </c>
      <c r="I854" s="160">
        <v>68.400000000000006</v>
      </c>
      <c r="J854" s="157">
        <v>5.21</v>
      </c>
    </row>
    <row r="855" spans="1:23" ht="16" x14ac:dyDescent="0.2">
      <c r="A855" s="155">
        <v>6067</v>
      </c>
      <c r="B855" s="156">
        <v>4</v>
      </c>
      <c r="C855" s="157" t="s">
        <v>261</v>
      </c>
      <c r="D855" s="158" t="s">
        <v>459</v>
      </c>
      <c r="E855" s="159" t="s">
        <v>326</v>
      </c>
      <c r="F855" s="160">
        <v>0.25</v>
      </c>
      <c r="G855" s="160">
        <v>20.2</v>
      </c>
      <c r="H855" s="160">
        <v>28.8</v>
      </c>
      <c r="I855" s="160">
        <v>62.4</v>
      </c>
      <c r="J855" s="157">
        <v>4.82</v>
      </c>
      <c r="K855" s="161">
        <v>11.41</v>
      </c>
      <c r="L855" s="161">
        <v>3.81</v>
      </c>
      <c r="M855" s="161">
        <v>2.66</v>
      </c>
      <c r="N855" s="160">
        <v>1.4802999999999999</v>
      </c>
      <c r="O855" s="161">
        <v>0.372</v>
      </c>
      <c r="P855" s="161">
        <v>23.827000000000002</v>
      </c>
      <c r="Q855" s="161">
        <v>0.17699999999999999</v>
      </c>
      <c r="R855" s="161">
        <v>34.772199999999998</v>
      </c>
      <c r="S855" s="161">
        <v>1.7</v>
      </c>
      <c r="T855" s="161">
        <v>21.1</v>
      </c>
      <c r="U855" s="161">
        <v>13.6722</v>
      </c>
      <c r="V855" s="161">
        <v>106.7482</v>
      </c>
      <c r="W855" s="161">
        <v>0.45700000000000002</v>
      </c>
    </row>
    <row r="856" spans="1:23" ht="16" x14ac:dyDescent="0.2">
      <c r="A856" s="155">
        <v>6068</v>
      </c>
      <c r="B856" s="156">
        <v>5</v>
      </c>
      <c r="C856" s="157" t="s">
        <v>258</v>
      </c>
      <c r="D856" s="158" t="s">
        <v>459</v>
      </c>
      <c r="E856" s="159" t="s">
        <v>266</v>
      </c>
      <c r="F856" s="160">
        <v>0.5</v>
      </c>
      <c r="G856" s="160">
        <v>19.3</v>
      </c>
      <c r="H856" s="160">
        <v>16.5</v>
      </c>
      <c r="I856" s="160">
        <v>55.8</v>
      </c>
      <c r="J856" s="157">
        <v>4.67</v>
      </c>
    </row>
    <row r="857" spans="1:23" ht="16" x14ac:dyDescent="0.2">
      <c r="A857" s="155">
        <v>6069</v>
      </c>
      <c r="B857" s="156">
        <v>5</v>
      </c>
      <c r="C857" s="157" t="s">
        <v>261</v>
      </c>
      <c r="D857" s="158" t="s">
        <v>459</v>
      </c>
      <c r="E857" s="159" t="s">
        <v>266</v>
      </c>
      <c r="F857" s="160">
        <v>0.25</v>
      </c>
      <c r="G857" s="160">
        <v>17.399999999999999</v>
      </c>
      <c r="H857" s="160">
        <v>2.7</v>
      </c>
      <c r="I857" s="160">
        <v>75.8</v>
      </c>
      <c r="J857" s="157">
        <v>7.15</v>
      </c>
      <c r="K857" s="161">
        <v>20.56</v>
      </c>
      <c r="L857" s="161">
        <v>2.72</v>
      </c>
      <c r="M857" s="161">
        <v>3.57</v>
      </c>
      <c r="N857" s="160">
        <v>3.9803999999999999</v>
      </c>
      <c r="O857" s="161">
        <v>10.895</v>
      </c>
      <c r="P857" s="161">
        <v>77.694000000000003</v>
      </c>
      <c r="Q857" s="161">
        <v>0.159</v>
      </c>
      <c r="R857" s="161">
        <v>51.1723</v>
      </c>
      <c r="S857" s="161">
        <v>1.86</v>
      </c>
      <c r="T857" s="161">
        <v>28.1</v>
      </c>
      <c r="U857" s="161">
        <v>23.072299999999998</v>
      </c>
      <c r="V857" s="161">
        <v>185.9579</v>
      </c>
      <c r="W857" s="161">
        <v>0.52900000000000003</v>
      </c>
    </row>
    <row r="858" spans="1:23" ht="16" x14ac:dyDescent="0.2">
      <c r="A858" s="155">
        <v>6060</v>
      </c>
      <c r="B858" s="156">
        <v>9</v>
      </c>
      <c r="C858" s="157" t="s">
        <v>258</v>
      </c>
      <c r="D858" s="158" t="s">
        <v>459</v>
      </c>
      <c r="E858" s="159" t="s">
        <v>326</v>
      </c>
      <c r="G858" s="160">
        <v>20.100000000000001</v>
      </c>
      <c r="H858" s="160">
        <v>31.1</v>
      </c>
      <c r="I858" s="160">
        <v>91.9</v>
      </c>
      <c r="J858" s="157">
        <v>6.92</v>
      </c>
    </row>
    <row r="859" spans="1:23" ht="16" x14ac:dyDescent="0.2">
      <c r="A859" s="155">
        <v>6061</v>
      </c>
      <c r="B859" s="156">
        <v>9</v>
      </c>
      <c r="C859" s="157" t="s">
        <v>261</v>
      </c>
      <c r="D859" s="158" t="s">
        <v>459</v>
      </c>
      <c r="E859" s="159" t="s">
        <v>326</v>
      </c>
      <c r="F859" s="160">
        <v>0.25</v>
      </c>
      <c r="G859" s="160">
        <v>20.100000000000001</v>
      </c>
      <c r="H859" s="160">
        <v>31.1</v>
      </c>
      <c r="I859" s="160">
        <v>92.5</v>
      </c>
      <c r="J859" s="157">
        <v>6.97</v>
      </c>
      <c r="K859" s="161">
        <v>1.98</v>
      </c>
      <c r="L859" s="161">
        <v>1.4</v>
      </c>
      <c r="M859" s="161">
        <v>0.81</v>
      </c>
      <c r="N859" s="160">
        <v>1.1816</v>
      </c>
      <c r="O859" s="161">
        <v>0.22</v>
      </c>
      <c r="P859" s="161">
        <v>3.0859999999999999</v>
      </c>
      <c r="Q859" s="161">
        <v>0.56999999999999995</v>
      </c>
      <c r="R859" s="161">
        <v>29.4069</v>
      </c>
      <c r="S859" s="161">
        <v>1.1000000000000001</v>
      </c>
      <c r="T859" s="161">
        <v>24.6</v>
      </c>
      <c r="U859" s="161">
        <v>4.8068999999999997</v>
      </c>
      <c r="V859" s="161">
        <v>47.877000000000002</v>
      </c>
      <c r="W859" s="161">
        <v>1.08</v>
      </c>
    </row>
    <row r="860" spans="1:23" ht="16" x14ac:dyDescent="0.2">
      <c r="A860" s="155">
        <v>6062</v>
      </c>
      <c r="B860" s="156">
        <v>10</v>
      </c>
      <c r="C860" s="157" t="s">
        <v>258</v>
      </c>
      <c r="D860" s="158" t="s">
        <v>459</v>
      </c>
      <c r="E860" s="159" t="s">
        <v>280</v>
      </c>
      <c r="F860" s="160">
        <v>2</v>
      </c>
      <c r="G860" s="160">
        <v>20.2</v>
      </c>
      <c r="H860" s="160">
        <v>30.2</v>
      </c>
      <c r="I860" s="160">
        <v>106.4</v>
      </c>
      <c r="J860" s="157">
        <v>7.66</v>
      </c>
    </row>
    <row r="861" spans="1:23" ht="16" x14ac:dyDescent="0.2">
      <c r="A861" s="155">
        <v>6063</v>
      </c>
      <c r="B861" s="156">
        <v>10</v>
      </c>
      <c r="C861" s="157" t="s">
        <v>261</v>
      </c>
      <c r="D861" s="158" t="s">
        <v>459</v>
      </c>
      <c r="E861" s="159" t="s">
        <v>280</v>
      </c>
      <c r="F861" s="160">
        <v>0.25</v>
      </c>
      <c r="G861" s="160">
        <v>20.2</v>
      </c>
      <c r="H861" s="160">
        <v>30.2</v>
      </c>
      <c r="I861" s="160">
        <v>107.5</v>
      </c>
      <c r="J861" s="157">
        <v>8.17</v>
      </c>
      <c r="K861" s="161">
        <v>2.62</v>
      </c>
      <c r="L861" s="161">
        <v>1.46</v>
      </c>
      <c r="M861" s="161">
        <v>0.7</v>
      </c>
      <c r="N861" s="160">
        <v>1.1839999999999999</v>
      </c>
      <c r="O861" s="161">
        <v>0.17399999999999999</v>
      </c>
      <c r="P861" s="161">
        <v>4.0789999999999997</v>
      </c>
      <c r="Q861" s="161">
        <v>0.33900000000000002</v>
      </c>
      <c r="R861" s="161">
        <v>30.880199999999999</v>
      </c>
      <c r="S861" s="161">
        <v>1.05</v>
      </c>
      <c r="T861" s="161">
        <v>26.1</v>
      </c>
      <c r="U861" s="161">
        <v>4.7801999999999998</v>
      </c>
      <c r="V861" s="161">
        <v>45.743000000000002</v>
      </c>
      <c r="W861" s="161">
        <v>0.81899999999999995</v>
      </c>
    </row>
    <row r="862" spans="1:23" ht="16" x14ac:dyDescent="0.2">
      <c r="A862" s="155">
        <v>6070</v>
      </c>
      <c r="B862" s="156">
        <v>6</v>
      </c>
      <c r="C862" s="157" t="s">
        <v>258</v>
      </c>
      <c r="D862" s="158" t="s">
        <v>460</v>
      </c>
      <c r="E862" s="159" t="s">
        <v>461</v>
      </c>
      <c r="G862" s="160">
        <v>20.6</v>
      </c>
      <c r="H862" s="160">
        <v>29.8</v>
      </c>
      <c r="I862" s="160">
        <v>96.5</v>
      </c>
      <c r="J862" s="157">
        <v>7.3</v>
      </c>
    </row>
    <row r="863" spans="1:23" ht="16" x14ac:dyDescent="0.2">
      <c r="A863" s="155">
        <v>6071</v>
      </c>
      <c r="B863" s="156">
        <v>6</v>
      </c>
      <c r="C863" s="157" t="s">
        <v>261</v>
      </c>
      <c r="D863" s="158" t="s">
        <v>460</v>
      </c>
      <c r="E863" s="159" t="s">
        <v>461</v>
      </c>
      <c r="F863" s="160">
        <v>0.25</v>
      </c>
      <c r="G863" s="160">
        <v>20.6</v>
      </c>
      <c r="H863" s="160">
        <v>29.8</v>
      </c>
      <c r="I863" s="160">
        <v>97.3</v>
      </c>
      <c r="J863" s="157">
        <v>7.33</v>
      </c>
      <c r="K863" s="161">
        <v>1.82</v>
      </c>
      <c r="L863" s="161">
        <v>1.1100000000000001</v>
      </c>
      <c r="M863" s="161">
        <v>0.75</v>
      </c>
      <c r="N863" s="160">
        <v>1.3383</v>
      </c>
      <c r="O863" s="161">
        <v>0.312</v>
      </c>
      <c r="P863" s="161">
        <v>3.6920000000000002</v>
      </c>
      <c r="Q863" s="161">
        <v>0.70799999999999996</v>
      </c>
      <c r="R863" s="161">
        <v>13.8828</v>
      </c>
      <c r="S863" s="161">
        <v>1.06</v>
      </c>
      <c r="T863" s="161">
        <v>12.1</v>
      </c>
      <c r="U863" s="161">
        <v>1.7827999999999999</v>
      </c>
      <c r="V863" s="161">
        <v>46.975200000000001</v>
      </c>
      <c r="W863" s="161">
        <v>0.86599999999999999</v>
      </c>
    </row>
    <row r="864" spans="1:23" ht="16" x14ac:dyDescent="0.2">
      <c r="A864" s="155">
        <v>6072</v>
      </c>
      <c r="B864" s="156">
        <v>7</v>
      </c>
      <c r="C864" s="157" t="s">
        <v>258</v>
      </c>
      <c r="D864" s="158" t="s">
        <v>460</v>
      </c>
      <c r="E864" s="159" t="s">
        <v>355</v>
      </c>
      <c r="F864" s="160">
        <v>1</v>
      </c>
      <c r="G864" s="160">
        <v>21.4</v>
      </c>
      <c r="H864" s="160">
        <v>24.7</v>
      </c>
      <c r="I864" s="160">
        <v>28.2</v>
      </c>
      <c r="J864" s="157">
        <v>3.2</v>
      </c>
    </row>
    <row r="865" spans="1:23" ht="16" x14ac:dyDescent="0.2">
      <c r="A865" s="155">
        <v>6073</v>
      </c>
      <c r="B865" s="156">
        <v>7</v>
      </c>
      <c r="C865" s="157" t="s">
        <v>261</v>
      </c>
      <c r="D865" s="158" t="s">
        <v>460</v>
      </c>
      <c r="E865" s="159" t="s">
        <v>355</v>
      </c>
      <c r="F865" s="160">
        <v>0.25</v>
      </c>
      <c r="G865" s="160">
        <v>21.3</v>
      </c>
      <c r="H865" s="160">
        <v>24</v>
      </c>
      <c r="I865" s="160">
        <v>46.4</v>
      </c>
      <c r="J865" s="157">
        <v>3.58</v>
      </c>
      <c r="K865" s="161">
        <v>31.48</v>
      </c>
      <c r="L865" s="161">
        <v>4.6399999999999997</v>
      </c>
      <c r="M865" s="161">
        <v>2.2599999999999998</v>
      </c>
      <c r="N865" s="160">
        <v>4.9451000000000001</v>
      </c>
      <c r="O865" s="161">
        <v>5.75</v>
      </c>
      <c r="P865" s="161">
        <v>37.953000000000003</v>
      </c>
      <c r="Q865" s="161">
        <v>0.58199999999999996</v>
      </c>
      <c r="R865" s="161">
        <v>68.854900000000001</v>
      </c>
      <c r="S865" s="161">
        <v>3.32</v>
      </c>
      <c r="T865" s="161">
        <v>36.200000000000003</v>
      </c>
      <c r="U865" s="161">
        <v>32.654899999999998</v>
      </c>
      <c r="V865" s="161">
        <v>201.9683</v>
      </c>
      <c r="W865" s="161">
        <v>1.1200000000000001</v>
      </c>
    </row>
    <row r="866" spans="1:23" ht="16" x14ac:dyDescent="0.2">
      <c r="A866" s="155">
        <v>6074</v>
      </c>
      <c r="B866" s="156">
        <v>8</v>
      </c>
      <c r="C866" s="157" t="s">
        <v>258</v>
      </c>
      <c r="D866" s="158" t="s">
        <v>460</v>
      </c>
      <c r="E866" s="159" t="s">
        <v>374</v>
      </c>
      <c r="G866" s="160">
        <v>21</v>
      </c>
      <c r="H866" s="160">
        <v>28.7</v>
      </c>
      <c r="I866" s="160">
        <v>80.900000000000006</v>
      </c>
      <c r="J866" s="157">
        <v>6.3</v>
      </c>
    </row>
    <row r="867" spans="1:23" ht="16" x14ac:dyDescent="0.2">
      <c r="A867" s="155">
        <v>6075</v>
      </c>
      <c r="B867" s="156">
        <v>8</v>
      </c>
      <c r="C867" s="157" t="s">
        <v>261</v>
      </c>
      <c r="D867" s="158" t="s">
        <v>460</v>
      </c>
      <c r="E867" s="159" t="s">
        <v>374</v>
      </c>
      <c r="G867" s="160">
        <v>21</v>
      </c>
      <c r="H867" s="160">
        <v>28.3</v>
      </c>
      <c r="I867" s="160">
        <v>83.4</v>
      </c>
      <c r="J867" s="157">
        <v>6.3</v>
      </c>
      <c r="K867" s="161">
        <v>4.09</v>
      </c>
      <c r="L867" s="161">
        <v>1.88</v>
      </c>
      <c r="M867" s="161">
        <v>1.07</v>
      </c>
      <c r="N867" s="160">
        <v>0.93310000000000004</v>
      </c>
      <c r="O867" s="161">
        <v>0.57699999999999996</v>
      </c>
      <c r="P867" s="161">
        <v>5.7629999999999999</v>
      </c>
      <c r="Q867" s="161">
        <v>0.318</v>
      </c>
      <c r="R867" s="161">
        <v>32.631300000000003</v>
      </c>
      <c r="S867" s="161">
        <v>1.28</v>
      </c>
      <c r="T867" s="161">
        <v>26.9</v>
      </c>
      <c r="U867" s="161">
        <v>5.7313000000000001</v>
      </c>
      <c r="V867" s="161">
        <v>68.8613</v>
      </c>
      <c r="W867" s="161">
        <v>0.79700000000000004</v>
      </c>
    </row>
    <row r="868" spans="1:23" ht="16" x14ac:dyDescent="0.2">
      <c r="A868" s="155">
        <v>6090</v>
      </c>
      <c r="B868" s="156">
        <v>6</v>
      </c>
      <c r="C868" s="157" t="s">
        <v>258</v>
      </c>
      <c r="D868" s="158" t="s">
        <v>462</v>
      </c>
      <c r="E868" s="159" t="s">
        <v>265</v>
      </c>
      <c r="F868" s="160">
        <v>2.8</v>
      </c>
      <c r="G868" s="160">
        <v>14.3</v>
      </c>
      <c r="H868" s="160">
        <v>29.8</v>
      </c>
      <c r="I868" s="160">
        <v>96</v>
      </c>
      <c r="J868" s="157">
        <v>8.2200000000000006</v>
      </c>
    </row>
    <row r="869" spans="1:23" ht="16" x14ac:dyDescent="0.2">
      <c r="A869" s="155">
        <v>6091</v>
      </c>
      <c r="B869" s="156">
        <v>6</v>
      </c>
      <c r="C869" s="157" t="s">
        <v>261</v>
      </c>
      <c r="D869" s="158" t="s">
        <v>462</v>
      </c>
      <c r="E869" s="159" t="s">
        <v>265</v>
      </c>
      <c r="F869" s="160">
        <v>0.25</v>
      </c>
      <c r="G869" s="160">
        <v>14.3</v>
      </c>
      <c r="H869" s="160">
        <v>29.6</v>
      </c>
      <c r="I869" s="160">
        <v>95</v>
      </c>
      <c r="J869" s="157">
        <v>8.06</v>
      </c>
      <c r="K869" s="161">
        <v>2.04</v>
      </c>
      <c r="L869" s="161">
        <v>1.56</v>
      </c>
      <c r="M869" s="161">
        <v>2.0499999999999998</v>
      </c>
      <c r="N869" s="160">
        <v>1.8028999999999999</v>
      </c>
      <c r="O869" s="161">
        <v>4.3339999999999996</v>
      </c>
      <c r="P869" s="161">
        <v>12.468</v>
      </c>
      <c r="Q869" s="161">
        <v>0.42599999999999999</v>
      </c>
      <c r="R869" s="161">
        <v>23.198799999999999</v>
      </c>
      <c r="S869" s="161">
        <v>0.93</v>
      </c>
      <c r="T869" s="161">
        <v>15.8</v>
      </c>
      <c r="U869" s="161">
        <v>7.3987999999999996</v>
      </c>
      <c r="V869" s="161">
        <v>61.479399999999998</v>
      </c>
      <c r="W869" s="161">
        <v>0.626</v>
      </c>
    </row>
    <row r="870" spans="1:23" ht="16" x14ac:dyDescent="0.2">
      <c r="A870" s="155">
        <v>6092</v>
      </c>
      <c r="B870" s="156">
        <v>7</v>
      </c>
      <c r="C870" s="157" t="s">
        <v>258</v>
      </c>
      <c r="D870" s="158" t="s">
        <v>462</v>
      </c>
      <c r="E870" s="159" t="s">
        <v>334</v>
      </c>
      <c r="F870" s="160">
        <v>1.25</v>
      </c>
      <c r="G870" s="160">
        <v>14.2</v>
      </c>
      <c r="H870" s="160">
        <v>27.8</v>
      </c>
      <c r="I870" s="160">
        <v>64</v>
      </c>
      <c r="J870" s="157">
        <v>5.6</v>
      </c>
    </row>
    <row r="871" spans="1:23" ht="16" x14ac:dyDescent="0.2">
      <c r="A871" s="155">
        <v>6093</v>
      </c>
      <c r="B871" s="156">
        <v>7</v>
      </c>
      <c r="C871" s="157" t="s">
        <v>261</v>
      </c>
      <c r="D871" s="158" t="s">
        <v>462</v>
      </c>
      <c r="E871" s="159" t="s">
        <v>334</v>
      </c>
      <c r="F871" s="160">
        <v>0.25</v>
      </c>
      <c r="G871" s="160">
        <v>13.8</v>
      </c>
      <c r="H871" s="160">
        <v>21.3</v>
      </c>
      <c r="I871" s="160">
        <v>77</v>
      </c>
      <c r="J871" s="157">
        <v>6.9</v>
      </c>
      <c r="K871" s="161">
        <v>12.81</v>
      </c>
      <c r="L871" s="161">
        <v>2.42</v>
      </c>
      <c r="M871" s="161">
        <v>1.24</v>
      </c>
      <c r="N871" s="160">
        <v>2.6391</v>
      </c>
      <c r="O871" s="161">
        <v>17.452999999999999</v>
      </c>
      <c r="P871" s="161">
        <v>43.773000000000003</v>
      </c>
      <c r="Q871" s="161">
        <v>0.29199999999999998</v>
      </c>
      <c r="R871" s="161">
        <v>45.1599</v>
      </c>
      <c r="S871" s="161">
        <v>1.56</v>
      </c>
      <c r="T871" s="161">
        <v>35.200000000000003</v>
      </c>
      <c r="U871" s="161">
        <v>9.9598999999999993</v>
      </c>
      <c r="V871" s="161">
        <v>67.004000000000005</v>
      </c>
      <c r="W871" s="161">
        <v>0.53400000000000003</v>
      </c>
    </row>
    <row r="872" spans="1:23" ht="16" x14ac:dyDescent="0.2">
      <c r="A872" s="155">
        <v>6094</v>
      </c>
      <c r="B872" s="156">
        <v>8</v>
      </c>
      <c r="C872" s="157" t="s">
        <v>258</v>
      </c>
      <c r="D872" s="158" t="s">
        <v>462</v>
      </c>
      <c r="E872" s="159" t="s">
        <v>463</v>
      </c>
      <c r="F872" s="160">
        <v>1.1000000000000001</v>
      </c>
      <c r="G872" s="160">
        <v>13.6</v>
      </c>
      <c r="H872" s="160">
        <v>28</v>
      </c>
      <c r="I872" s="160">
        <v>84</v>
      </c>
      <c r="J872" s="157">
        <v>7.28</v>
      </c>
    </row>
    <row r="873" spans="1:23" ht="16" x14ac:dyDescent="0.2">
      <c r="A873" s="155">
        <v>6095</v>
      </c>
      <c r="B873" s="156">
        <v>8</v>
      </c>
      <c r="C873" s="157" t="s">
        <v>261</v>
      </c>
      <c r="D873" s="158" t="s">
        <v>462</v>
      </c>
      <c r="E873" s="159" t="s">
        <v>463</v>
      </c>
      <c r="F873" s="160">
        <v>0.25</v>
      </c>
      <c r="G873" s="160">
        <v>13.5</v>
      </c>
      <c r="H873" s="160">
        <v>27.7</v>
      </c>
      <c r="I873" s="160">
        <v>86</v>
      </c>
      <c r="J873" s="157">
        <v>7.52</v>
      </c>
      <c r="K873" s="161">
        <v>1.75</v>
      </c>
      <c r="L873" s="161">
        <v>1.52</v>
      </c>
      <c r="M873" s="161">
        <v>0.56000000000000005</v>
      </c>
      <c r="N873" s="160">
        <v>1.2945</v>
      </c>
      <c r="O873" s="161">
        <v>0.42799999999999999</v>
      </c>
      <c r="P873" s="161">
        <v>3.8039999999999998</v>
      </c>
      <c r="Q873" s="161">
        <v>0.27200000000000002</v>
      </c>
      <c r="R873" s="161">
        <v>20.203099999999999</v>
      </c>
      <c r="S873" s="161">
        <v>0.67800000000000005</v>
      </c>
      <c r="T873" s="161">
        <v>14.8</v>
      </c>
      <c r="U873" s="161">
        <v>5.4031000000000002</v>
      </c>
      <c r="V873" s="161">
        <v>48.742899999999999</v>
      </c>
      <c r="W873" s="161">
        <v>0.498</v>
      </c>
    </row>
    <row r="874" spans="1:23" ht="16" x14ac:dyDescent="0.2">
      <c r="A874" s="155">
        <v>6076</v>
      </c>
      <c r="B874" s="156">
        <v>1</v>
      </c>
      <c r="C874" s="157" t="s">
        <v>258</v>
      </c>
      <c r="D874" s="158" t="s">
        <v>464</v>
      </c>
      <c r="E874" s="159" t="s">
        <v>357</v>
      </c>
      <c r="F874" s="160">
        <v>2.25</v>
      </c>
      <c r="G874" s="160">
        <v>15.1</v>
      </c>
      <c r="H874" s="160">
        <v>29.4</v>
      </c>
      <c r="I874" s="160">
        <v>93</v>
      </c>
      <c r="J874" s="157">
        <v>7.77</v>
      </c>
    </row>
    <row r="875" spans="1:23" ht="16" x14ac:dyDescent="0.2">
      <c r="A875" s="155">
        <v>6077</v>
      </c>
      <c r="B875" s="156">
        <v>1</v>
      </c>
      <c r="C875" s="157" t="s">
        <v>261</v>
      </c>
      <c r="D875" s="158" t="s">
        <v>464</v>
      </c>
      <c r="E875" s="159" t="s">
        <v>357</v>
      </c>
      <c r="F875" s="160">
        <v>0.25</v>
      </c>
      <c r="G875" s="160">
        <v>14.7</v>
      </c>
      <c r="H875" s="160">
        <v>27.3</v>
      </c>
      <c r="I875" s="160">
        <v>102.6</v>
      </c>
      <c r="J875" s="157">
        <v>8.77</v>
      </c>
      <c r="K875" s="161">
        <v>0.99</v>
      </c>
      <c r="L875" s="161">
        <v>0.76</v>
      </c>
      <c r="M875" s="161">
        <v>0.66</v>
      </c>
      <c r="N875" s="160">
        <v>2.4066999999999998</v>
      </c>
      <c r="O875" s="161">
        <v>3.335</v>
      </c>
      <c r="P875" s="161">
        <v>9.6649999999999991</v>
      </c>
      <c r="Q875" s="161">
        <v>0.35499999999999998</v>
      </c>
      <c r="R875" s="161">
        <v>25.341899999999999</v>
      </c>
      <c r="S875" s="161">
        <v>0.74099999999999999</v>
      </c>
      <c r="T875" s="161">
        <v>17.399999999999999</v>
      </c>
      <c r="U875" s="161">
        <v>7.9419000000000004</v>
      </c>
      <c r="V875" s="161">
        <v>54.605800000000002</v>
      </c>
      <c r="W875" s="161">
        <v>0.51500000000000001</v>
      </c>
    </row>
    <row r="876" spans="1:23" ht="16" x14ac:dyDescent="0.2">
      <c r="A876" s="155">
        <v>6078</v>
      </c>
      <c r="B876" s="156">
        <v>2</v>
      </c>
      <c r="C876" s="157" t="s">
        <v>258</v>
      </c>
      <c r="D876" s="158" t="s">
        <v>464</v>
      </c>
      <c r="E876" s="159" t="s">
        <v>465</v>
      </c>
      <c r="F876" s="160">
        <v>2.5</v>
      </c>
      <c r="G876" s="160">
        <v>14.9</v>
      </c>
      <c r="H876" s="160">
        <v>29.5</v>
      </c>
      <c r="I876" s="160">
        <v>91</v>
      </c>
      <c r="J876" s="157">
        <v>7.64</v>
      </c>
    </row>
    <row r="877" spans="1:23" ht="16" x14ac:dyDescent="0.2">
      <c r="A877" s="155">
        <v>6079</v>
      </c>
      <c r="B877" s="156">
        <v>2</v>
      </c>
      <c r="C877" s="157" t="s">
        <v>261</v>
      </c>
      <c r="D877" s="158" t="s">
        <v>464</v>
      </c>
      <c r="E877" s="159" t="s">
        <v>465</v>
      </c>
      <c r="F877" s="160">
        <v>0.25</v>
      </c>
      <c r="G877" s="160">
        <v>14.8</v>
      </c>
      <c r="H877" s="160">
        <v>27.7</v>
      </c>
      <c r="I877" s="160">
        <v>105.9</v>
      </c>
      <c r="J877" s="157">
        <v>9.01</v>
      </c>
      <c r="K877" s="161">
        <v>2.5</v>
      </c>
      <c r="L877" s="161">
        <v>1.1200000000000001</v>
      </c>
      <c r="M877" s="161">
        <v>0.64</v>
      </c>
      <c r="N877" s="160">
        <v>1.1114999999999999</v>
      </c>
      <c r="O877" s="161">
        <v>1.101</v>
      </c>
      <c r="P877" s="161">
        <v>14.778</v>
      </c>
      <c r="Q877" s="161">
        <v>0.22800000000000001</v>
      </c>
      <c r="R877" s="161">
        <v>21.1814</v>
      </c>
      <c r="S877" s="161">
        <v>0.64600000000000002</v>
      </c>
      <c r="T877" s="161">
        <v>15.9</v>
      </c>
      <c r="U877" s="161">
        <v>5.2813999999999997</v>
      </c>
      <c r="V877" s="161">
        <v>46.912100000000002</v>
      </c>
      <c r="W877" s="161">
        <v>0.52100000000000002</v>
      </c>
    </row>
    <row r="878" spans="1:23" ht="16" x14ac:dyDescent="0.2">
      <c r="A878" s="155">
        <v>6084</v>
      </c>
      <c r="B878" s="156">
        <v>3</v>
      </c>
      <c r="C878" s="157" t="s">
        <v>258</v>
      </c>
      <c r="D878" s="158" t="s">
        <v>464</v>
      </c>
      <c r="E878" s="159" t="s">
        <v>288</v>
      </c>
      <c r="F878" s="160">
        <v>1.25</v>
      </c>
      <c r="G878" s="160">
        <v>14.8</v>
      </c>
      <c r="H878" s="160">
        <v>28.3</v>
      </c>
      <c r="I878" s="160">
        <v>94.3</v>
      </c>
      <c r="J878" s="157">
        <v>8.0399999999999991</v>
      </c>
    </row>
    <row r="879" spans="1:23" ht="16" x14ac:dyDescent="0.2">
      <c r="A879" s="155">
        <v>6085</v>
      </c>
      <c r="B879" s="156">
        <v>3</v>
      </c>
      <c r="C879" s="157" t="s">
        <v>261</v>
      </c>
      <c r="D879" s="158" t="s">
        <v>464</v>
      </c>
      <c r="E879" s="159" t="s">
        <v>288</v>
      </c>
      <c r="F879" s="160">
        <v>0.25</v>
      </c>
      <c r="G879" s="160">
        <v>14.7</v>
      </c>
      <c r="H879" s="160">
        <v>28.2</v>
      </c>
      <c r="I879" s="160">
        <v>94.5</v>
      </c>
      <c r="J879" s="157">
        <v>8.0299999999999994</v>
      </c>
      <c r="K879" s="161">
        <v>2.66</v>
      </c>
      <c r="L879" s="161">
        <v>1.23</v>
      </c>
      <c r="M879" s="161">
        <v>0.73</v>
      </c>
      <c r="N879" s="160">
        <v>1.478</v>
      </c>
      <c r="O879" s="161">
        <v>0.35399999999999998</v>
      </c>
      <c r="P879" s="161">
        <v>6.7919999999999998</v>
      </c>
      <c r="Q879" s="161">
        <v>0.128</v>
      </c>
      <c r="R879" s="161">
        <v>20.5322</v>
      </c>
      <c r="S879" s="161">
        <v>0.63300000000000001</v>
      </c>
      <c r="T879" s="161">
        <v>16.8</v>
      </c>
      <c r="U879" s="161">
        <v>3.7322000000000002</v>
      </c>
      <c r="V879" s="161">
        <v>45.456000000000003</v>
      </c>
      <c r="W879" s="161">
        <v>0.34</v>
      </c>
    </row>
    <row r="880" spans="1:23" ht="16" x14ac:dyDescent="0.2">
      <c r="A880" s="155">
        <v>6086</v>
      </c>
      <c r="B880" s="156">
        <v>4</v>
      </c>
      <c r="C880" s="157" t="s">
        <v>258</v>
      </c>
      <c r="D880" s="158" t="s">
        <v>464</v>
      </c>
      <c r="E880" s="159" t="s">
        <v>355</v>
      </c>
      <c r="F880" s="160">
        <v>0.75</v>
      </c>
      <c r="G880" s="160">
        <v>14.7</v>
      </c>
      <c r="H880" s="160">
        <v>28</v>
      </c>
      <c r="I880" s="160">
        <v>84.9</v>
      </c>
      <c r="J880" s="157">
        <v>7.29</v>
      </c>
    </row>
    <row r="881" spans="1:23" ht="16" x14ac:dyDescent="0.2">
      <c r="A881" s="155">
        <v>6087</v>
      </c>
      <c r="B881" s="156">
        <v>4</v>
      </c>
      <c r="C881" s="157" t="s">
        <v>261</v>
      </c>
      <c r="D881" s="158" t="s">
        <v>464</v>
      </c>
      <c r="E881" s="159" t="s">
        <v>355</v>
      </c>
      <c r="F881" s="160">
        <v>0.25</v>
      </c>
      <c r="G881" s="160">
        <v>14.7</v>
      </c>
      <c r="H881" s="160">
        <v>27.9</v>
      </c>
      <c r="I881" s="160">
        <v>89.1</v>
      </c>
      <c r="J881" s="157">
        <v>7.56</v>
      </c>
      <c r="K881" s="161">
        <v>3.36</v>
      </c>
      <c r="L881" s="161">
        <v>1.82</v>
      </c>
      <c r="M881" s="161">
        <v>1.04</v>
      </c>
      <c r="N881" s="160">
        <v>1.1408</v>
      </c>
      <c r="O881" s="161">
        <v>0.70299999999999996</v>
      </c>
      <c r="P881" s="161">
        <v>11.342000000000001</v>
      </c>
      <c r="Q881" s="161">
        <v>6.8000000000000005E-2</v>
      </c>
      <c r="R881" s="161">
        <v>24.3733</v>
      </c>
      <c r="S881" s="161">
        <v>0.61299999999999999</v>
      </c>
      <c r="T881" s="161">
        <v>20.6</v>
      </c>
      <c r="U881" s="161">
        <v>3.7732999999999999</v>
      </c>
      <c r="V881" s="161">
        <v>43.74</v>
      </c>
      <c r="W881" s="161">
        <v>0.434</v>
      </c>
    </row>
    <row r="882" spans="1:23" ht="16" x14ac:dyDescent="0.2">
      <c r="A882" s="155">
        <v>6088</v>
      </c>
      <c r="B882" s="156">
        <v>5</v>
      </c>
      <c r="C882" s="157" t="s">
        <v>258</v>
      </c>
      <c r="D882" s="158" t="s">
        <v>464</v>
      </c>
      <c r="E882" s="159" t="s">
        <v>264</v>
      </c>
      <c r="F882" s="160">
        <v>0.5</v>
      </c>
      <c r="G882" s="160">
        <v>15</v>
      </c>
      <c r="H882" s="160">
        <v>9.1</v>
      </c>
      <c r="I882" s="160">
        <v>109.5</v>
      </c>
      <c r="J882" s="157">
        <v>10.43</v>
      </c>
    </row>
    <row r="883" spans="1:23" ht="16" x14ac:dyDescent="0.2">
      <c r="A883" s="155">
        <v>6089</v>
      </c>
      <c r="B883" s="156">
        <v>5</v>
      </c>
      <c r="C883" s="157" t="s">
        <v>261</v>
      </c>
      <c r="D883" s="158" t="s">
        <v>464</v>
      </c>
      <c r="E883" s="159" t="s">
        <v>264</v>
      </c>
      <c r="F883" s="160">
        <v>0.25</v>
      </c>
      <c r="G883" s="160">
        <v>13.5</v>
      </c>
      <c r="H883" s="160">
        <v>1.5</v>
      </c>
      <c r="I883" s="160">
        <v>112</v>
      </c>
      <c r="J883" s="157">
        <v>11.7</v>
      </c>
      <c r="K883" s="161">
        <v>55.28</v>
      </c>
      <c r="L883" s="161">
        <v>0.25</v>
      </c>
      <c r="M883" s="161">
        <v>3.39</v>
      </c>
      <c r="N883" s="160">
        <v>0.62490000000000001</v>
      </c>
      <c r="O883" s="161">
        <v>4.8360000000000003</v>
      </c>
      <c r="P883" s="161">
        <v>46.264000000000003</v>
      </c>
      <c r="Q883" s="161">
        <v>0.13900000000000001</v>
      </c>
      <c r="R883" s="161">
        <v>53.978200000000001</v>
      </c>
      <c r="S883" s="161">
        <v>1.95</v>
      </c>
      <c r="T883" s="161">
        <v>24.5</v>
      </c>
      <c r="U883" s="161">
        <v>29.478200000000001</v>
      </c>
      <c r="V883" s="161">
        <v>204.08590000000001</v>
      </c>
      <c r="W883" s="161">
        <v>0.57299999999999995</v>
      </c>
    </row>
    <row r="884" spans="1:23" ht="16" x14ac:dyDescent="0.2">
      <c r="A884" s="155">
        <v>6080</v>
      </c>
      <c r="B884" s="156">
        <v>9</v>
      </c>
      <c r="C884" s="157" t="s">
        <v>258</v>
      </c>
      <c r="D884" s="158" t="s">
        <v>464</v>
      </c>
      <c r="E884" s="159" t="s">
        <v>466</v>
      </c>
      <c r="F884" s="160">
        <v>2</v>
      </c>
      <c r="G884" s="160">
        <v>15.2</v>
      </c>
      <c r="H884" s="160">
        <v>31</v>
      </c>
      <c r="I884" s="160">
        <v>103.1</v>
      </c>
      <c r="J884" s="157">
        <v>8.48</v>
      </c>
    </row>
    <row r="885" spans="1:23" ht="16" x14ac:dyDescent="0.2">
      <c r="A885" s="155">
        <v>6081</v>
      </c>
      <c r="B885" s="156">
        <v>9</v>
      </c>
      <c r="C885" s="157" t="s">
        <v>261</v>
      </c>
      <c r="D885" s="158" t="s">
        <v>464</v>
      </c>
      <c r="E885" s="159" t="s">
        <v>466</v>
      </c>
      <c r="F885" s="160">
        <v>0.25</v>
      </c>
      <c r="G885" s="160">
        <v>15.2</v>
      </c>
      <c r="H885" s="160">
        <v>31.1</v>
      </c>
      <c r="I885" s="160">
        <v>101.2</v>
      </c>
      <c r="J885" s="157">
        <v>8.4</v>
      </c>
      <c r="K885" s="161">
        <v>1.8</v>
      </c>
      <c r="L885" s="161">
        <v>0.86</v>
      </c>
      <c r="M885" s="161">
        <v>0.46</v>
      </c>
      <c r="N885" s="160">
        <v>0.82840000000000003</v>
      </c>
      <c r="O885" s="161">
        <v>0.379</v>
      </c>
      <c r="P885" s="161">
        <v>2.2040000000000002</v>
      </c>
      <c r="Q885" s="161">
        <v>0.41399999999999998</v>
      </c>
      <c r="R885" s="161">
        <v>16.171099999999999</v>
      </c>
      <c r="S885" s="161">
        <v>0.76300000000000001</v>
      </c>
      <c r="T885" s="161">
        <v>13.1</v>
      </c>
      <c r="U885" s="161">
        <v>3.0710999999999999</v>
      </c>
      <c r="V885" s="161">
        <v>40.106499999999997</v>
      </c>
      <c r="W885" s="161">
        <v>0.79300000000000004</v>
      </c>
    </row>
    <row r="886" spans="1:23" ht="16" x14ac:dyDescent="0.2">
      <c r="A886" s="155">
        <v>6082</v>
      </c>
      <c r="B886" s="156">
        <v>10</v>
      </c>
      <c r="C886" s="157" t="s">
        <v>258</v>
      </c>
      <c r="D886" s="158" t="s">
        <v>464</v>
      </c>
      <c r="E886" s="159" t="s">
        <v>305</v>
      </c>
      <c r="F886" s="160">
        <v>2</v>
      </c>
      <c r="G886" s="160">
        <v>14.9</v>
      </c>
      <c r="H886" s="160">
        <v>29.2</v>
      </c>
      <c r="I886" s="160">
        <v>104.8</v>
      </c>
      <c r="J886" s="157">
        <v>8.9</v>
      </c>
    </row>
    <row r="887" spans="1:23" ht="16" x14ac:dyDescent="0.2">
      <c r="A887" s="155">
        <v>6083</v>
      </c>
      <c r="B887" s="156">
        <v>10</v>
      </c>
      <c r="C887" s="157" t="s">
        <v>261</v>
      </c>
      <c r="D887" s="158" t="s">
        <v>464</v>
      </c>
      <c r="E887" s="159" t="s">
        <v>305</v>
      </c>
      <c r="F887" s="160">
        <v>0.25</v>
      </c>
      <c r="G887" s="160">
        <v>14.7</v>
      </c>
      <c r="H887" s="160">
        <v>29.1</v>
      </c>
      <c r="I887" s="160">
        <v>106.5</v>
      </c>
      <c r="J887" s="157">
        <v>9</v>
      </c>
      <c r="K887" s="161">
        <v>3.61</v>
      </c>
      <c r="L887" s="161">
        <v>0.56000000000000005</v>
      </c>
      <c r="M887" s="161">
        <v>0.43</v>
      </c>
      <c r="N887" s="160">
        <v>0.4546</v>
      </c>
      <c r="O887" s="161">
        <v>0.191</v>
      </c>
      <c r="P887" s="161">
        <v>5.9130000000000003</v>
      </c>
      <c r="Q887" s="161">
        <v>0.16500000000000001</v>
      </c>
      <c r="R887" s="161">
        <v>25.317299999999999</v>
      </c>
      <c r="S887" s="161">
        <v>0.54900000000000004</v>
      </c>
      <c r="T887" s="161">
        <v>22.1</v>
      </c>
      <c r="U887" s="161">
        <v>3.2172999999999998</v>
      </c>
      <c r="V887" s="161">
        <v>55.171300000000002</v>
      </c>
      <c r="W887" s="161">
        <v>0.432</v>
      </c>
    </row>
    <row r="888" spans="1:23" ht="16" x14ac:dyDescent="0.2">
      <c r="A888" s="155">
        <v>6096</v>
      </c>
      <c r="B888" s="156">
        <v>6</v>
      </c>
      <c r="C888" s="157" t="s">
        <v>258</v>
      </c>
      <c r="D888" s="158" t="s">
        <v>467</v>
      </c>
      <c r="E888" s="159" t="s">
        <v>268</v>
      </c>
      <c r="F888" s="160">
        <v>1</v>
      </c>
      <c r="G888" s="160">
        <v>8.1999999999999993</v>
      </c>
      <c r="H888" s="160">
        <v>29.8</v>
      </c>
      <c r="I888" s="160">
        <v>98.2</v>
      </c>
      <c r="J888" s="157">
        <v>9.5500000000000007</v>
      </c>
    </row>
    <row r="889" spans="1:23" ht="16" x14ac:dyDescent="0.2">
      <c r="A889" s="155">
        <v>6097</v>
      </c>
      <c r="B889" s="156">
        <v>6</v>
      </c>
      <c r="C889" s="157" t="s">
        <v>261</v>
      </c>
      <c r="D889" s="158" t="s">
        <v>467</v>
      </c>
      <c r="E889" s="159" t="s">
        <v>268</v>
      </c>
      <c r="F889" s="160">
        <v>0.25</v>
      </c>
      <c r="G889" s="160">
        <v>8.1999999999999993</v>
      </c>
      <c r="H889" s="160">
        <v>29.7</v>
      </c>
      <c r="I889" s="160">
        <v>97.9</v>
      </c>
      <c r="J889" s="157">
        <v>9.52</v>
      </c>
      <c r="K889" s="161">
        <v>1.4</v>
      </c>
      <c r="L889" s="161">
        <v>0.75</v>
      </c>
      <c r="M889" s="161">
        <v>0.59</v>
      </c>
      <c r="N889" s="160">
        <v>0.63780000000000003</v>
      </c>
      <c r="O889" s="161">
        <v>0.51200000000000001</v>
      </c>
      <c r="P889" s="161">
        <v>2.8149999999999999</v>
      </c>
      <c r="Q889" s="161">
        <v>0.56799999999999995</v>
      </c>
      <c r="R889" s="161">
        <v>15.3942</v>
      </c>
      <c r="S889" s="161">
        <v>0.96899999999999997</v>
      </c>
      <c r="T889" s="161">
        <v>14.3</v>
      </c>
      <c r="U889" s="161">
        <v>1.0942000000000001</v>
      </c>
      <c r="V889" s="161">
        <v>42.811700000000002</v>
      </c>
      <c r="W889" s="161">
        <v>0.65700000000000003</v>
      </c>
    </row>
    <row r="890" spans="1:23" ht="16" x14ac:dyDescent="0.2">
      <c r="A890" s="155">
        <v>6098</v>
      </c>
      <c r="B890" s="156">
        <v>7</v>
      </c>
      <c r="C890" s="157" t="s">
        <v>258</v>
      </c>
      <c r="D890" s="158" t="s">
        <v>467</v>
      </c>
      <c r="E890" s="159" t="s">
        <v>401</v>
      </c>
      <c r="F890" s="160">
        <v>1</v>
      </c>
      <c r="G890" s="160">
        <v>8.5</v>
      </c>
      <c r="H890" s="160">
        <v>25.3</v>
      </c>
      <c r="I890" s="160">
        <v>88.2</v>
      </c>
      <c r="J890" s="157">
        <v>8.67</v>
      </c>
    </row>
    <row r="891" spans="1:23" ht="16" x14ac:dyDescent="0.2">
      <c r="A891" s="155">
        <v>6099</v>
      </c>
      <c r="B891" s="156">
        <v>7</v>
      </c>
      <c r="C891" s="157" t="s">
        <v>261</v>
      </c>
      <c r="D891" s="158" t="s">
        <v>467</v>
      </c>
      <c r="E891" s="159" t="s">
        <v>401</v>
      </c>
      <c r="F891" s="160">
        <v>0.25</v>
      </c>
      <c r="G891" s="160">
        <v>7.2</v>
      </c>
      <c r="H891" s="160">
        <v>24</v>
      </c>
      <c r="I891" s="160">
        <v>85.3</v>
      </c>
      <c r="J891" s="157">
        <v>9.7100000000000009</v>
      </c>
      <c r="K891" s="161">
        <v>14.8</v>
      </c>
      <c r="L891" s="161">
        <v>6.23</v>
      </c>
      <c r="M891" s="161">
        <v>1.99</v>
      </c>
      <c r="N891" s="160">
        <v>1.7299</v>
      </c>
      <c r="O891" s="161">
        <v>4.8570000000000002</v>
      </c>
      <c r="P891" s="161">
        <v>22.059000000000001</v>
      </c>
      <c r="Q891" s="161">
        <v>0.115</v>
      </c>
      <c r="R891" s="161">
        <v>31.027200000000001</v>
      </c>
      <c r="S891" s="161">
        <v>1.75</v>
      </c>
      <c r="T891" s="161">
        <v>19.8</v>
      </c>
      <c r="U891" s="161">
        <v>11.2272</v>
      </c>
      <c r="V891" s="161">
        <v>115.5424</v>
      </c>
      <c r="W891" s="161">
        <v>0.60699999999999998</v>
      </c>
    </row>
    <row r="892" spans="1:23" ht="16" x14ac:dyDescent="0.2">
      <c r="A892" s="155">
        <v>6100</v>
      </c>
      <c r="B892" s="156">
        <v>8</v>
      </c>
      <c r="C892" s="157" t="s">
        <v>258</v>
      </c>
      <c r="D892" s="158" t="s">
        <v>467</v>
      </c>
      <c r="E892" s="159" t="s">
        <v>355</v>
      </c>
      <c r="F892" s="160">
        <v>1</v>
      </c>
      <c r="G892" s="160">
        <v>7.3</v>
      </c>
      <c r="H892" s="160">
        <v>29.2</v>
      </c>
      <c r="I892" s="160">
        <v>86</v>
      </c>
      <c r="J892" s="157">
        <v>8.5299999999999994</v>
      </c>
    </row>
    <row r="893" spans="1:23" ht="16" x14ac:dyDescent="0.2">
      <c r="A893" s="155">
        <v>6101</v>
      </c>
      <c r="B893" s="156">
        <v>8</v>
      </c>
      <c r="C893" s="157" t="s">
        <v>261</v>
      </c>
      <c r="D893" s="158" t="s">
        <v>467</v>
      </c>
      <c r="E893" s="159" t="s">
        <v>355</v>
      </c>
      <c r="F893" s="160">
        <v>0.25</v>
      </c>
      <c r="G893" s="160">
        <v>6.4</v>
      </c>
      <c r="H893" s="160">
        <v>26.3</v>
      </c>
      <c r="I893" s="160">
        <v>92.6</v>
      </c>
      <c r="J893" s="157">
        <v>9.7899999999999991</v>
      </c>
      <c r="K893" s="161">
        <v>1.9</v>
      </c>
      <c r="L893" s="161">
        <v>0.85</v>
      </c>
      <c r="M893" s="161">
        <v>0.63</v>
      </c>
      <c r="N893" s="160">
        <v>0.99629999999999996</v>
      </c>
      <c r="O893" s="161">
        <v>1.2809999999999999</v>
      </c>
      <c r="P893" s="161">
        <v>3.722</v>
      </c>
      <c r="Q893" s="161">
        <v>0.26300000000000001</v>
      </c>
      <c r="R893" s="161">
        <v>15.432399999999999</v>
      </c>
      <c r="S893" s="161">
        <v>0.81799999999999995</v>
      </c>
      <c r="T893" s="161">
        <v>13.4</v>
      </c>
      <c r="U893" s="161">
        <v>2.0324</v>
      </c>
      <c r="V893" s="161">
        <v>52.431899999999999</v>
      </c>
      <c r="W893" s="161">
        <v>0.60699999999999998</v>
      </c>
    </row>
    <row r="894" spans="1:23" ht="16" x14ac:dyDescent="0.2">
      <c r="A894" s="155">
        <v>6102</v>
      </c>
      <c r="B894" s="156">
        <v>6</v>
      </c>
      <c r="C894" s="157" t="s">
        <v>258</v>
      </c>
      <c r="D894" s="158" t="s">
        <v>468</v>
      </c>
      <c r="E894" s="159" t="s">
        <v>326</v>
      </c>
      <c r="F894" s="160">
        <v>2.5</v>
      </c>
      <c r="G894" s="160">
        <v>4.5</v>
      </c>
      <c r="H894" s="160">
        <v>29.1</v>
      </c>
      <c r="I894" s="160">
        <v>98</v>
      </c>
      <c r="J894" s="157">
        <v>10.43</v>
      </c>
    </row>
    <row r="895" spans="1:23" ht="16" x14ac:dyDescent="0.2">
      <c r="A895" s="155">
        <v>6103</v>
      </c>
      <c r="B895" s="156">
        <v>6</v>
      </c>
      <c r="C895" s="157" t="s">
        <v>261</v>
      </c>
      <c r="D895" s="158" t="s">
        <v>468</v>
      </c>
      <c r="E895" s="159" t="s">
        <v>326</v>
      </c>
      <c r="F895" s="160">
        <v>0.25</v>
      </c>
      <c r="G895" s="160">
        <v>4.5</v>
      </c>
      <c r="H895" s="160">
        <v>29.1</v>
      </c>
      <c r="I895" s="160">
        <v>99</v>
      </c>
      <c r="J895" s="157">
        <v>10.5</v>
      </c>
      <c r="K895" s="161">
        <v>2</v>
      </c>
      <c r="L895" s="161">
        <v>0.31</v>
      </c>
      <c r="M895" s="161">
        <v>1.01</v>
      </c>
      <c r="N895" s="160">
        <v>0.6905</v>
      </c>
      <c r="O895" s="161">
        <v>0.87</v>
      </c>
      <c r="P895" s="161">
        <v>1.583</v>
      </c>
      <c r="Q895" s="161">
        <v>0.35899999999999999</v>
      </c>
      <c r="R895" s="161">
        <v>19.0397</v>
      </c>
      <c r="S895" s="161">
        <v>0.78700000000000003</v>
      </c>
      <c r="T895" s="161">
        <v>15.5</v>
      </c>
      <c r="U895" s="161">
        <v>3.5396999999999998</v>
      </c>
      <c r="V895" s="161">
        <v>49.927900000000001</v>
      </c>
      <c r="W895" s="161">
        <v>0.622</v>
      </c>
    </row>
    <row r="896" spans="1:23" ht="16" x14ac:dyDescent="0.2">
      <c r="A896" s="155">
        <v>6104</v>
      </c>
      <c r="B896" s="156">
        <v>7</v>
      </c>
      <c r="C896" s="157" t="s">
        <v>258</v>
      </c>
      <c r="D896" s="158" t="s">
        <v>468</v>
      </c>
      <c r="E896" s="159" t="s">
        <v>272</v>
      </c>
      <c r="G896" s="160">
        <v>6.6</v>
      </c>
      <c r="H896" s="160">
        <v>22.3</v>
      </c>
      <c r="I896" s="160">
        <v>80</v>
      </c>
      <c r="J896" s="157">
        <v>8.6</v>
      </c>
    </row>
    <row r="897" spans="1:23" ht="16" x14ac:dyDescent="0.2">
      <c r="A897" s="155">
        <v>6105</v>
      </c>
      <c r="B897" s="156">
        <v>7</v>
      </c>
      <c r="C897" s="157" t="s">
        <v>261</v>
      </c>
      <c r="D897" s="158" t="s">
        <v>468</v>
      </c>
      <c r="E897" s="159" t="s">
        <v>272</v>
      </c>
      <c r="F897" s="160">
        <v>0.25</v>
      </c>
      <c r="G897" s="160">
        <v>6.2</v>
      </c>
      <c r="H897" s="160">
        <v>7.7</v>
      </c>
      <c r="I897" s="160">
        <v>85</v>
      </c>
      <c r="J897" s="157">
        <v>9.82</v>
      </c>
      <c r="K897" s="161">
        <v>1</v>
      </c>
      <c r="L897" s="161">
        <v>1.34</v>
      </c>
      <c r="M897" s="161">
        <v>1.95</v>
      </c>
      <c r="N897" s="160">
        <v>3.85</v>
      </c>
      <c r="O897" s="161">
        <v>52.682000000000002</v>
      </c>
      <c r="P897" s="161">
        <v>57.418999999999997</v>
      </c>
      <c r="Q897" s="161">
        <v>0.55800000000000005</v>
      </c>
      <c r="R897" s="161">
        <v>68.132499999999993</v>
      </c>
      <c r="S897" s="161">
        <v>1.49</v>
      </c>
      <c r="T897" s="161">
        <v>62.1</v>
      </c>
      <c r="U897" s="161">
        <v>6.0324999999999998</v>
      </c>
      <c r="V897" s="161">
        <v>66.043400000000005</v>
      </c>
      <c r="W897" s="161">
        <v>0.88500000000000001</v>
      </c>
    </row>
    <row r="898" spans="1:23" ht="16" x14ac:dyDescent="0.2">
      <c r="A898" s="155">
        <v>6106</v>
      </c>
      <c r="B898" s="156">
        <v>8</v>
      </c>
      <c r="C898" s="157" t="s">
        <v>258</v>
      </c>
      <c r="D898" s="158" t="s">
        <v>468</v>
      </c>
      <c r="E898" s="159" t="s">
        <v>266</v>
      </c>
      <c r="F898" s="160">
        <v>0.4</v>
      </c>
      <c r="G898" s="160">
        <v>5</v>
      </c>
      <c r="H898" s="160">
        <v>27.8</v>
      </c>
      <c r="I898" s="160">
        <v>95</v>
      </c>
      <c r="J898" s="157">
        <v>10.06</v>
      </c>
    </row>
    <row r="899" spans="1:23" ht="16" x14ac:dyDescent="0.2">
      <c r="A899" s="155">
        <v>6107</v>
      </c>
      <c r="B899" s="156">
        <v>8</v>
      </c>
      <c r="C899" s="157" t="s">
        <v>261</v>
      </c>
      <c r="D899" s="158" t="s">
        <v>468</v>
      </c>
      <c r="E899" s="159" t="s">
        <v>266</v>
      </c>
      <c r="F899" s="160">
        <v>0.25</v>
      </c>
      <c r="G899" s="160">
        <v>3.5</v>
      </c>
      <c r="H899" s="160">
        <v>25.4</v>
      </c>
      <c r="I899" s="160">
        <v>99</v>
      </c>
      <c r="J899" s="157">
        <v>11</v>
      </c>
      <c r="K899" s="161">
        <v>2.7</v>
      </c>
      <c r="L899" s="161">
        <v>1.87</v>
      </c>
      <c r="M899" s="161">
        <v>0.74</v>
      </c>
      <c r="N899" s="160">
        <v>1.56</v>
      </c>
      <c r="O899" s="161">
        <v>9.4060000000000006</v>
      </c>
      <c r="P899" s="161">
        <v>10.257999999999999</v>
      </c>
      <c r="Q899" s="161">
        <v>0.22500000000000001</v>
      </c>
      <c r="R899" s="161">
        <v>32.137500000000003</v>
      </c>
      <c r="S899" s="161">
        <v>0.82399999999999995</v>
      </c>
      <c r="T899" s="161">
        <v>26.8</v>
      </c>
      <c r="U899" s="161">
        <v>5.3375000000000004</v>
      </c>
      <c r="V899" s="161">
        <v>42.834499999999998</v>
      </c>
      <c r="W899" s="161">
        <v>0.61</v>
      </c>
    </row>
    <row r="900" spans="1:23" ht="16" x14ac:dyDescent="0.2">
      <c r="A900" s="155">
        <v>6108</v>
      </c>
      <c r="B900" s="156">
        <v>6</v>
      </c>
      <c r="C900" s="157" t="s">
        <v>258</v>
      </c>
      <c r="D900" s="158" t="s">
        <v>469</v>
      </c>
      <c r="E900" s="159" t="s">
        <v>274</v>
      </c>
      <c r="F900" s="160">
        <v>2</v>
      </c>
      <c r="G900" s="160">
        <v>3.8</v>
      </c>
      <c r="H900" s="160">
        <v>29.3</v>
      </c>
      <c r="I900" s="160">
        <v>83</v>
      </c>
      <c r="J900" s="157">
        <v>8.9600000000000009</v>
      </c>
    </row>
    <row r="901" spans="1:23" ht="16" x14ac:dyDescent="0.2">
      <c r="A901" s="155">
        <v>6109</v>
      </c>
      <c r="B901" s="156">
        <v>6</v>
      </c>
      <c r="C901" s="157" t="s">
        <v>261</v>
      </c>
      <c r="D901" s="158" t="s">
        <v>469</v>
      </c>
      <c r="E901" s="159" t="s">
        <v>274</v>
      </c>
      <c r="F901" s="160">
        <v>0.25</v>
      </c>
      <c r="G901" s="160">
        <v>3.8</v>
      </c>
      <c r="H901" s="160">
        <v>29.4</v>
      </c>
      <c r="I901" s="160">
        <v>82</v>
      </c>
      <c r="J901" s="157">
        <v>8.7799999999999994</v>
      </c>
      <c r="K901" s="161">
        <v>2.4</v>
      </c>
      <c r="L901" s="161">
        <v>0.87</v>
      </c>
      <c r="M901" s="161">
        <v>0.94</v>
      </c>
      <c r="N901" s="160">
        <v>0.75419999999999998</v>
      </c>
      <c r="O901" s="161">
        <v>0.71399999999999997</v>
      </c>
      <c r="P901" s="161">
        <v>1.4810000000000001</v>
      </c>
      <c r="Q901" s="161">
        <v>0.30399999999999999</v>
      </c>
      <c r="R901" s="161">
        <v>17.694700000000001</v>
      </c>
      <c r="S901" s="161">
        <v>0.72599999999999998</v>
      </c>
      <c r="T901" s="161">
        <v>13.3</v>
      </c>
      <c r="U901" s="161">
        <v>4.3947000000000003</v>
      </c>
      <c r="V901" s="161">
        <v>36.066099999999999</v>
      </c>
      <c r="W901" s="161">
        <v>0.48499999999999999</v>
      </c>
    </row>
    <row r="902" spans="1:23" ht="16" x14ac:dyDescent="0.2">
      <c r="A902" s="155">
        <v>6110</v>
      </c>
      <c r="B902" s="156">
        <v>7</v>
      </c>
      <c r="C902" s="157" t="s">
        <v>258</v>
      </c>
      <c r="D902" s="158" t="s">
        <v>469</v>
      </c>
      <c r="E902" s="159" t="s">
        <v>266</v>
      </c>
      <c r="F902" s="160">
        <v>0.75</v>
      </c>
      <c r="G902" s="160">
        <v>5.3</v>
      </c>
      <c r="H902" s="160">
        <v>25.5</v>
      </c>
      <c r="I902" s="160">
        <v>82</v>
      </c>
      <c r="J902" s="157">
        <v>8.73</v>
      </c>
    </row>
    <row r="903" spans="1:23" ht="16" x14ac:dyDescent="0.2">
      <c r="A903" s="155">
        <v>6111</v>
      </c>
      <c r="B903" s="156">
        <v>7</v>
      </c>
      <c r="C903" s="157" t="s">
        <v>261</v>
      </c>
      <c r="D903" s="158" t="s">
        <v>469</v>
      </c>
      <c r="E903" s="159" t="s">
        <v>266</v>
      </c>
      <c r="F903" s="160">
        <v>0.25</v>
      </c>
      <c r="G903" s="160">
        <v>5.3</v>
      </c>
      <c r="H903" s="160">
        <v>25</v>
      </c>
      <c r="I903" s="160">
        <v>83</v>
      </c>
      <c r="J903" s="157">
        <v>9.1999999999999993</v>
      </c>
      <c r="K903" s="161">
        <v>2.6</v>
      </c>
      <c r="L903" s="161">
        <v>1.81</v>
      </c>
      <c r="M903" s="161">
        <v>1.1200000000000001</v>
      </c>
      <c r="N903" s="160">
        <v>1.9898</v>
      </c>
      <c r="O903" s="161">
        <v>17.289000000000001</v>
      </c>
      <c r="P903" s="161">
        <v>28.265000000000001</v>
      </c>
      <c r="Q903" s="161">
        <v>0.182</v>
      </c>
      <c r="R903" s="161">
        <v>33.7624</v>
      </c>
      <c r="S903" s="161">
        <v>1.18</v>
      </c>
      <c r="T903" s="161">
        <v>27</v>
      </c>
      <c r="U903" s="161">
        <v>6.7624000000000004</v>
      </c>
      <c r="V903" s="161">
        <v>53.466299999999997</v>
      </c>
      <c r="W903" s="161">
        <v>0.36599999999999999</v>
      </c>
    </row>
    <row r="904" spans="1:23" ht="16" x14ac:dyDescent="0.2">
      <c r="A904" s="155">
        <v>6112</v>
      </c>
      <c r="B904" s="156">
        <v>8</v>
      </c>
      <c r="C904" s="157" t="s">
        <v>258</v>
      </c>
      <c r="D904" s="158" t="s">
        <v>469</v>
      </c>
      <c r="E904" s="159" t="s">
        <v>272</v>
      </c>
      <c r="F904" s="160">
        <v>0.75</v>
      </c>
      <c r="G904" s="160">
        <v>2.5</v>
      </c>
      <c r="H904" s="160">
        <v>27.8</v>
      </c>
      <c r="I904" s="160">
        <v>85</v>
      </c>
      <c r="J904" s="157">
        <v>9.5299999999999994</v>
      </c>
    </row>
    <row r="905" spans="1:23" ht="16" x14ac:dyDescent="0.2">
      <c r="A905" s="155">
        <v>6113</v>
      </c>
      <c r="B905" s="156">
        <v>8</v>
      </c>
      <c r="C905" s="157" t="s">
        <v>261</v>
      </c>
      <c r="D905" s="158" t="s">
        <v>469</v>
      </c>
      <c r="E905" s="159" t="s">
        <v>272</v>
      </c>
      <c r="F905" s="160">
        <v>0.25</v>
      </c>
      <c r="G905" s="160">
        <v>2.5</v>
      </c>
      <c r="H905" s="160">
        <v>27.8</v>
      </c>
      <c r="I905" s="160">
        <v>86</v>
      </c>
      <c r="J905" s="157">
        <v>9.59</v>
      </c>
      <c r="K905" s="161">
        <v>2.9</v>
      </c>
      <c r="L905" s="161">
        <v>1.91</v>
      </c>
      <c r="M905" s="161">
        <v>0.86</v>
      </c>
      <c r="N905" s="160">
        <v>1.7060999999999999</v>
      </c>
      <c r="O905" s="161">
        <v>4.3630000000000004</v>
      </c>
      <c r="P905" s="161">
        <v>5.2439999999999998</v>
      </c>
      <c r="Q905" s="161">
        <v>0.16600000000000001</v>
      </c>
      <c r="R905" s="161">
        <v>19.975100000000001</v>
      </c>
      <c r="S905" s="161">
        <v>0.70899999999999996</v>
      </c>
      <c r="T905" s="161">
        <v>15.3</v>
      </c>
      <c r="U905" s="161">
        <v>4.6750999999999996</v>
      </c>
      <c r="V905" s="161">
        <v>42.857199999999999</v>
      </c>
      <c r="W905" s="161">
        <v>0.29799999999999999</v>
      </c>
    </row>
    <row r="906" spans="1:23" ht="16" x14ac:dyDescent="0.2">
      <c r="A906" s="155">
        <v>6114</v>
      </c>
      <c r="B906" s="156">
        <v>6</v>
      </c>
      <c r="C906" s="157" t="s">
        <v>258</v>
      </c>
      <c r="D906" s="158" t="s">
        <v>470</v>
      </c>
      <c r="E906" s="159" t="s">
        <v>324</v>
      </c>
      <c r="F906" s="160">
        <v>4</v>
      </c>
      <c r="G906" s="160">
        <v>2.2000000000000002</v>
      </c>
      <c r="H906" s="160">
        <v>30.4</v>
      </c>
      <c r="I906" s="160">
        <v>97.1</v>
      </c>
      <c r="J906" s="157">
        <v>10.84</v>
      </c>
    </row>
    <row r="907" spans="1:23" ht="16" x14ac:dyDescent="0.2">
      <c r="A907" s="155">
        <v>6115</v>
      </c>
      <c r="B907" s="156">
        <v>6</v>
      </c>
      <c r="C907" s="157" t="s">
        <v>261</v>
      </c>
      <c r="D907" s="158" t="s">
        <v>470</v>
      </c>
      <c r="E907" s="159" t="s">
        <v>324</v>
      </c>
      <c r="F907" s="160">
        <v>0.25</v>
      </c>
      <c r="G907" s="160">
        <v>2.2000000000000002</v>
      </c>
      <c r="H907" s="160">
        <v>30.4</v>
      </c>
      <c r="I907" s="160">
        <v>101.6</v>
      </c>
      <c r="J907" s="157">
        <v>11.34</v>
      </c>
      <c r="K907" s="161">
        <v>2.5</v>
      </c>
      <c r="L907" s="161">
        <v>1.07</v>
      </c>
      <c r="M907" s="161">
        <v>1.17</v>
      </c>
      <c r="N907" s="160">
        <v>1.3416999999999999</v>
      </c>
      <c r="O907" s="161">
        <v>0.67400000000000004</v>
      </c>
      <c r="P907" s="161">
        <v>1.6919999999999999</v>
      </c>
      <c r="Q907" s="161">
        <v>0.22800000000000001</v>
      </c>
      <c r="R907" s="161">
        <v>17.803599999999999</v>
      </c>
      <c r="S907" s="161">
        <v>0.63700000000000001</v>
      </c>
      <c r="T907" s="161">
        <v>15.2</v>
      </c>
      <c r="U907" s="161">
        <v>2.6036000000000001</v>
      </c>
      <c r="V907" s="161">
        <v>52.381700000000002</v>
      </c>
      <c r="W907" s="161">
        <v>0.31</v>
      </c>
    </row>
    <row r="908" spans="1:23" ht="16" x14ac:dyDescent="0.2">
      <c r="A908" s="155">
        <v>6116</v>
      </c>
      <c r="B908" s="156">
        <v>7</v>
      </c>
      <c r="C908" s="157" t="s">
        <v>258</v>
      </c>
      <c r="D908" s="158" t="s">
        <v>470</v>
      </c>
      <c r="E908" s="159" t="s">
        <v>265</v>
      </c>
      <c r="F908" s="160">
        <v>0.75</v>
      </c>
      <c r="G908" s="160">
        <v>3.7</v>
      </c>
      <c r="H908" s="160">
        <v>22.1</v>
      </c>
      <c r="I908" s="160">
        <v>98.8</v>
      </c>
      <c r="J908" s="157">
        <v>11.22</v>
      </c>
    </row>
    <row r="909" spans="1:23" ht="16" x14ac:dyDescent="0.2">
      <c r="A909" s="155">
        <v>6117</v>
      </c>
      <c r="B909" s="156">
        <v>7</v>
      </c>
      <c r="C909" s="157" t="s">
        <v>261</v>
      </c>
      <c r="D909" s="158" t="s">
        <v>470</v>
      </c>
      <c r="E909" s="159" t="s">
        <v>265</v>
      </c>
      <c r="F909" s="160">
        <v>0.25</v>
      </c>
      <c r="G909" s="160">
        <v>3.3</v>
      </c>
      <c r="H909" s="160">
        <v>11.8</v>
      </c>
      <c r="I909" s="160">
        <v>93.3</v>
      </c>
      <c r="J909" s="157">
        <v>11.35</v>
      </c>
      <c r="K909" s="161">
        <v>1.5</v>
      </c>
      <c r="L909" s="161">
        <v>2.31</v>
      </c>
      <c r="M909" s="161">
        <v>1.6</v>
      </c>
      <c r="N909" s="160">
        <v>2.3022</v>
      </c>
      <c r="O909" s="161">
        <v>46.423000000000002</v>
      </c>
      <c r="P909" s="161">
        <v>24.812999999999999</v>
      </c>
      <c r="Q909" s="161">
        <v>0.251</v>
      </c>
      <c r="R909" s="161">
        <v>55.346200000000003</v>
      </c>
      <c r="S909" s="161">
        <v>0.82199999999999995</v>
      </c>
      <c r="T909" s="161">
        <v>52.4</v>
      </c>
      <c r="U909" s="161">
        <v>2.9462000000000002</v>
      </c>
      <c r="V909" s="161">
        <v>48.792400000000001</v>
      </c>
      <c r="W909" s="161">
        <v>0.13300000000000001</v>
      </c>
    </row>
    <row r="910" spans="1:23" ht="16" x14ac:dyDescent="0.2">
      <c r="A910" s="155">
        <v>6118</v>
      </c>
      <c r="B910" s="156">
        <v>8</v>
      </c>
      <c r="C910" s="157" t="s">
        <v>258</v>
      </c>
      <c r="D910" s="158" t="s">
        <v>470</v>
      </c>
      <c r="E910" s="159" t="s">
        <v>266</v>
      </c>
      <c r="F910" s="160">
        <v>0.5</v>
      </c>
      <c r="G910" s="160">
        <v>1.9</v>
      </c>
      <c r="H910" s="160">
        <v>28</v>
      </c>
      <c r="I910" s="160">
        <v>100.2</v>
      </c>
      <c r="J910" s="157">
        <v>11.6</v>
      </c>
    </row>
    <row r="911" spans="1:23" ht="16" x14ac:dyDescent="0.2">
      <c r="A911" s="155">
        <v>6119</v>
      </c>
      <c r="B911" s="156">
        <v>8</v>
      </c>
      <c r="C911" s="157" t="s">
        <v>261</v>
      </c>
      <c r="D911" s="158" t="s">
        <v>470</v>
      </c>
      <c r="E911" s="159" t="s">
        <v>266</v>
      </c>
      <c r="F911" s="160">
        <v>0.25</v>
      </c>
      <c r="G911" s="160">
        <v>2</v>
      </c>
      <c r="H911" s="160">
        <v>27.8</v>
      </c>
      <c r="I911" s="160">
        <v>99.5</v>
      </c>
      <c r="J911" s="157">
        <v>11.33</v>
      </c>
      <c r="K911" s="161">
        <v>1.7</v>
      </c>
      <c r="L911" s="161">
        <v>1.29</v>
      </c>
      <c r="M911" s="161">
        <v>1.76</v>
      </c>
      <c r="N911" s="160">
        <v>1.28</v>
      </c>
      <c r="O911" s="161">
        <v>8.2149999999999999</v>
      </c>
      <c r="P911" s="161">
        <v>7.1120000000000001</v>
      </c>
      <c r="Q911" s="161">
        <v>0.13600000000000001</v>
      </c>
      <c r="R911" s="161">
        <v>15.268800000000001</v>
      </c>
      <c r="S911" s="161">
        <v>0.57099999999999995</v>
      </c>
      <c r="T911" s="161">
        <v>13.4</v>
      </c>
      <c r="U911" s="161">
        <v>1.8688</v>
      </c>
      <c r="V911" s="161">
        <v>42.138599999999997</v>
      </c>
      <c r="W911" s="161">
        <v>0.32200000000000001</v>
      </c>
    </row>
    <row r="912" spans="1:23" ht="16" x14ac:dyDescent="0.2">
      <c r="A912" s="155">
        <v>6120</v>
      </c>
      <c r="B912" s="156">
        <v>6</v>
      </c>
      <c r="C912" s="157" t="s">
        <v>258</v>
      </c>
      <c r="D912" s="158" t="s">
        <v>471</v>
      </c>
      <c r="E912" s="159" t="s">
        <v>370</v>
      </c>
      <c r="F912" s="160">
        <v>2.75</v>
      </c>
      <c r="G912" s="160">
        <v>7.6</v>
      </c>
      <c r="H912" s="160">
        <v>29</v>
      </c>
      <c r="I912" s="160">
        <v>100</v>
      </c>
      <c r="J912" s="157">
        <v>10.06</v>
      </c>
    </row>
    <row r="913" spans="1:23" ht="16" x14ac:dyDescent="0.2">
      <c r="A913" s="155">
        <v>6121</v>
      </c>
      <c r="B913" s="156">
        <v>6</v>
      </c>
      <c r="C913" s="157" t="s">
        <v>261</v>
      </c>
      <c r="D913" s="158" t="s">
        <v>471</v>
      </c>
      <c r="E913" s="159" t="s">
        <v>370</v>
      </c>
      <c r="F913" s="160">
        <v>0.25</v>
      </c>
      <c r="G913" s="160">
        <v>7</v>
      </c>
      <c r="H913" s="160">
        <v>28.9</v>
      </c>
      <c r="I913" s="160">
        <v>103</v>
      </c>
      <c r="J913" s="157">
        <v>10.23</v>
      </c>
      <c r="K913" s="161">
        <v>2.2000000000000002</v>
      </c>
      <c r="L913" s="161">
        <v>0.92</v>
      </c>
      <c r="M913" s="161">
        <v>0.97</v>
      </c>
      <c r="N913" s="160">
        <v>0.53339999999999999</v>
      </c>
      <c r="O913" s="161">
        <v>0.38400000000000001</v>
      </c>
      <c r="P913" s="161">
        <v>0.94299999999999995</v>
      </c>
      <c r="Q913" s="161">
        <v>0.10299999999999999</v>
      </c>
      <c r="R913" s="161">
        <v>19.325900000000001</v>
      </c>
      <c r="S913" s="161">
        <v>0.68300000000000005</v>
      </c>
      <c r="T913" s="161">
        <v>11.6</v>
      </c>
      <c r="U913" s="161">
        <v>7.7259000000000002</v>
      </c>
      <c r="V913" s="161">
        <v>115.6533</v>
      </c>
      <c r="W913" s="161">
        <v>0.20100000000000001</v>
      </c>
    </row>
    <row r="914" spans="1:23" ht="16" x14ac:dyDescent="0.2">
      <c r="A914" s="155">
        <v>6122</v>
      </c>
      <c r="B914" s="156">
        <v>7</v>
      </c>
      <c r="C914" s="157" t="s">
        <v>258</v>
      </c>
      <c r="D914" s="158" t="s">
        <v>471</v>
      </c>
      <c r="E914" s="159" t="s">
        <v>326</v>
      </c>
      <c r="F914" s="160">
        <v>0.5</v>
      </c>
      <c r="G914" s="160">
        <v>7.8</v>
      </c>
      <c r="H914" s="160">
        <v>29</v>
      </c>
      <c r="I914" s="160">
        <v>99</v>
      </c>
      <c r="J914" s="157">
        <v>9.74</v>
      </c>
    </row>
    <row r="915" spans="1:23" ht="16" x14ac:dyDescent="0.2">
      <c r="A915" s="155">
        <v>6123</v>
      </c>
      <c r="B915" s="156">
        <v>7</v>
      </c>
      <c r="C915" s="157" t="s">
        <v>261</v>
      </c>
      <c r="D915" s="158" t="s">
        <v>471</v>
      </c>
      <c r="E915" s="159" t="s">
        <v>326</v>
      </c>
      <c r="F915" s="160">
        <v>0.25</v>
      </c>
      <c r="G915" s="160">
        <v>7.8</v>
      </c>
      <c r="H915" s="160">
        <v>28.8</v>
      </c>
      <c r="I915" s="160">
        <v>99</v>
      </c>
      <c r="J915" s="157">
        <v>9.76</v>
      </c>
      <c r="K915" s="161">
        <v>1.9</v>
      </c>
      <c r="L915" s="161">
        <v>1.1399999999999999</v>
      </c>
      <c r="M915" s="161">
        <v>0.8</v>
      </c>
      <c r="N915" s="160">
        <v>1.8557999999999999</v>
      </c>
      <c r="O915" s="161">
        <v>43.896000000000001</v>
      </c>
      <c r="P915" s="161">
        <v>64.876999999999995</v>
      </c>
      <c r="Q915" s="161">
        <v>0.155</v>
      </c>
      <c r="R915" s="161">
        <v>61.090600000000002</v>
      </c>
      <c r="S915" s="161">
        <v>2.2400000000000002</v>
      </c>
      <c r="T915" s="161">
        <v>54.9</v>
      </c>
      <c r="U915" s="161">
        <v>6.1905999999999999</v>
      </c>
      <c r="V915" s="161">
        <v>57.865299999999998</v>
      </c>
      <c r="W915" s="161">
        <v>0.28199999999999997</v>
      </c>
    </row>
    <row r="916" spans="1:23" ht="16" x14ac:dyDescent="0.2">
      <c r="A916" s="155">
        <v>6124</v>
      </c>
      <c r="B916" s="156">
        <v>8</v>
      </c>
      <c r="C916" s="157" t="s">
        <v>258</v>
      </c>
      <c r="D916" s="158" t="s">
        <v>471</v>
      </c>
      <c r="E916" s="159" t="s">
        <v>466</v>
      </c>
      <c r="F916" s="160">
        <v>0.75</v>
      </c>
      <c r="G916" s="160">
        <v>9.3000000000000007</v>
      </c>
      <c r="H916" s="160">
        <v>26</v>
      </c>
      <c r="I916" s="160">
        <v>107</v>
      </c>
      <c r="J916" s="157">
        <v>10.49</v>
      </c>
    </row>
    <row r="917" spans="1:23" ht="16" x14ac:dyDescent="0.2">
      <c r="A917" s="155">
        <v>6125</v>
      </c>
      <c r="B917" s="156">
        <v>8</v>
      </c>
      <c r="C917" s="157" t="s">
        <v>261</v>
      </c>
      <c r="D917" s="158" t="s">
        <v>471</v>
      </c>
      <c r="E917" s="159" t="s">
        <v>466</v>
      </c>
      <c r="F917" s="160">
        <v>0.25</v>
      </c>
      <c r="G917" s="160">
        <v>9.6</v>
      </c>
      <c r="H917" s="160">
        <v>4.9000000000000004</v>
      </c>
      <c r="I917" s="160">
        <v>87</v>
      </c>
      <c r="J917" s="157">
        <v>9.51</v>
      </c>
      <c r="K917" s="161">
        <v>2.1</v>
      </c>
      <c r="L917" s="161">
        <v>0.41</v>
      </c>
      <c r="M917" s="161">
        <v>0.76</v>
      </c>
      <c r="N917" s="160">
        <v>0.74229999999999996</v>
      </c>
      <c r="O917" s="161">
        <v>0.53600000000000003</v>
      </c>
      <c r="P917" s="161">
        <v>1.9330000000000001</v>
      </c>
      <c r="Q917" s="161">
        <v>0.02</v>
      </c>
      <c r="R917" s="161">
        <v>17.808700000000002</v>
      </c>
      <c r="S917" s="161">
        <v>0.496</v>
      </c>
      <c r="T917" s="161">
        <v>12.5</v>
      </c>
      <c r="U917" s="161">
        <v>5.3087</v>
      </c>
      <c r="V917" s="161">
        <v>54.700200000000002</v>
      </c>
      <c r="W917" s="161">
        <v>0.26100000000000001</v>
      </c>
    </row>
    <row r="918" spans="1:23" ht="16" x14ac:dyDescent="0.2">
      <c r="A918" s="155">
        <v>6126</v>
      </c>
      <c r="B918" s="156">
        <v>6</v>
      </c>
      <c r="C918" s="157" t="s">
        <v>258</v>
      </c>
      <c r="D918" s="158" t="s">
        <v>472</v>
      </c>
      <c r="E918" s="159" t="s">
        <v>364</v>
      </c>
      <c r="G918" s="160">
        <v>7</v>
      </c>
      <c r="H918" s="160">
        <v>29.7</v>
      </c>
      <c r="I918" s="160">
        <v>103.6</v>
      </c>
      <c r="J918" s="157">
        <v>10.34</v>
      </c>
    </row>
    <row r="919" spans="1:23" ht="16" x14ac:dyDescent="0.2">
      <c r="A919" s="155">
        <v>6127</v>
      </c>
      <c r="B919" s="156">
        <v>6</v>
      </c>
      <c r="C919" s="157" t="s">
        <v>261</v>
      </c>
      <c r="D919" s="158" t="s">
        <v>472</v>
      </c>
      <c r="E919" s="159" t="s">
        <v>364</v>
      </c>
      <c r="F919" s="160">
        <v>0.25</v>
      </c>
      <c r="G919" s="160">
        <v>7</v>
      </c>
      <c r="H919" s="160">
        <v>29.8</v>
      </c>
      <c r="I919" s="160">
        <v>102.4</v>
      </c>
      <c r="J919" s="157">
        <v>10.210000000000001</v>
      </c>
      <c r="K919" s="161">
        <v>2.6</v>
      </c>
      <c r="L919" s="161">
        <v>0.9</v>
      </c>
      <c r="M919" s="161">
        <v>1.71</v>
      </c>
      <c r="N919" s="160">
        <v>0.54120000000000001</v>
      </c>
      <c r="O919" s="161">
        <v>0.21199999999999999</v>
      </c>
      <c r="P919" s="161">
        <v>1.036</v>
      </c>
      <c r="Q919" s="161">
        <v>0.14099999999999999</v>
      </c>
      <c r="R919" s="161">
        <v>14.3782</v>
      </c>
      <c r="S919" s="161">
        <v>0.89100000000000001</v>
      </c>
      <c r="T919" s="161">
        <v>7.98</v>
      </c>
      <c r="U919" s="161">
        <v>6.3982000000000001</v>
      </c>
      <c r="V919" s="161">
        <v>69.351200000000006</v>
      </c>
      <c r="W919" s="161">
        <v>0.53100000000000003</v>
      </c>
    </row>
    <row r="920" spans="1:23" ht="16" x14ac:dyDescent="0.2">
      <c r="A920" s="155">
        <v>6128</v>
      </c>
      <c r="B920" s="156">
        <v>7</v>
      </c>
      <c r="C920" s="157" t="s">
        <v>258</v>
      </c>
      <c r="D920" s="158" t="s">
        <v>472</v>
      </c>
      <c r="E920" s="159" t="s">
        <v>334</v>
      </c>
      <c r="F920" s="160">
        <v>0.5</v>
      </c>
      <c r="G920" s="160">
        <v>11</v>
      </c>
      <c r="H920" s="160">
        <v>23.2</v>
      </c>
      <c r="I920" s="160">
        <v>134</v>
      </c>
    </row>
    <row r="921" spans="1:23" ht="16" x14ac:dyDescent="0.2">
      <c r="A921" s="155">
        <v>6129</v>
      </c>
      <c r="B921" s="156">
        <v>7</v>
      </c>
      <c r="C921" s="157" t="s">
        <v>261</v>
      </c>
      <c r="D921" s="158" t="s">
        <v>472</v>
      </c>
      <c r="E921" s="159" t="s">
        <v>334</v>
      </c>
      <c r="F921" s="160">
        <v>0.25</v>
      </c>
      <c r="G921" s="160">
        <v>9</v>
      </c>
      <c r="H921" s="160">
        <v>9.5</v>
      </c>
      <c r="I921" s="160">
        <v>107.2</v>
      </c>
      <c r="J921" s="157">
        <v>16.440000000000001</v>
      </c>
      <c r="K921" s="161">
        <v>8.3000000000000007</v>
      </c>
      <c r="L921" s="161">
        <v>0.05</v>
      </c>
      <c r="M921" s="161">
        <v>4.01</v>
      </c>
      <c r="N921" s="160">
        <v>0.42609999999999998</v>
      </c>
      <c r="O921" s="161">
        <v>32.139000000000003</v>
      </c>
      <c r="P921" s="161">
        <v>55.174999999999997</v>
      </c>
      <c r="Q921" s="161">
        <v>7.0000000000000007E-2</v>
      </c>
      <c r="R921" s="161">
        <v>97.111400000000003</v>
      </c>
      <c r="S921" s="161">
        <v>3.84</v>
      </c>
      <c r="T921" s="161">
        <v>42.9</v>
      </c>
      <c r="U921" s="161">
        <v>54.211399999999998</v>
      </c>
      <c r="V921" s="161">
        <v>352.88819999999998</v>
      </c>
      <c r="W921" s="161">
        <v>0.32600000000000001</v>
      </c>
    </row>
    <row r="922" spans="1:23" ht="16" x14ac:dyDescent="0.2">
      <c r="A922" s="155">
        <v>6130</v>
      </c>
      <c r="B922" s="156">
        <v>8</v>
      </c>
      <c r="C922" s="157" t="s">
        <v>258</v>
      </c>
      <c r="D922" s="158" t="s">
        <v>472</v>
      </c>
      <c r="E922" s="159" t="s">
        <v>324</v>
      </c>
      <c r="F922" s="160">
        <v>0.75</v>
      </c>
      <c r="G922" s="160">
        <v>8.4</v>
      </c>
      <c r="H922" s="160">
        <v>27.8</v>
      </c>
      <c r="I922" s="160">
        <v>91.1</v>
      </c>
      <c r="J922" s="157">
        <v>8.9</v>
      </c>
    </row>
    <row r="923" spans="1:23" ht="16" x14ac:dyDescent="0.2">
      <c r="A923" s="155">
        <v>6131</v>
      </c>
      <c r="B923" s="156">
        <v>8</v>
      </c>
      <c r="C923" s="157" t="s">
        <v>261</v>
      </c>
      <c r="D923" s="158" t="s">
        <v>472</v>
      </c>
      <c r="E923" s="159" t="s">
        <v>324</v>
      </c>
      <c r="F923" s="160">
        <v>0.25</v>
      </c>
      <c r="G923" s="160">
        <v>7.2</v>
      </c>
      <c r="H923" s="160">
        <v>26.2</v>
      </c>
      <c r="I923" s="160">
        <v>101.8</v>
      </c>
      <c r="J923" s="157">
        <v>10.37</v>
      </c>
      <c r="K923" s="161">
        <v>0.9</v>
      </c>
      <c r="L923" s="161">
        <v>0.41</v>
      </c>
      <c r="M923" s="161">
        <v>0.79</v>
      </c>
      <c r="N923" s="160">
        <v>1.7203999999999999</v>
      </c>
      <c r="O923" s="161">
        <v>10.141999999999999</v>
      </c>
      <c r="P923" s="161">
        <v>6.8780000000000001</v>
      </c>
      <c r="Q923" s="161">
        <v>0.02</v>
      </c>
      <c r="R923" s="161">
        <v>25.475999999999999</v>
      </c>
      <c r="S923" s="161">
        <v>0.496</v>
      </c>
      <c r="T923" s="161">
        <v>18.100000000000001</v>
      </c>
      <c r="U923" s="161">
        <v>7.3760000000000003</v>
      </c>
      <c r="V923" s="161">
        <v>76.720500000000001</v>
      </c>
      <c r="W923" s="161">
        <v>0.23100000000000001</v>
      </c>
    </row>
    <row r="924" spans="1:23" ht="16" x14ac:dyDescent="0.2">
      <c r="A924" s="155">
        <v>6143</v>
      </c>
      <c r="B924" s="156">
        <v>3</v>
      </c>
      <c r="C924" s="157" t="s">
        <v>261</v>
      </c>
      <c r="D924" s="158" t="s">
        <v>473</v>
      </c>
      <c r="E924" s="159" t="s">
        <v>396</v>
      </c>
      <c r="F924" s="160">
        <v>0.25</v>
      </c>
      <c r="G924" s="160">
        <v>16.899999999999999</v>
      </c>
      <c r="H924" s="160">
        <v>28.29</v>
      </c>
      <c r="I924" s="160">
        <v>73.8</v>
      </c>
      <c r="J924" s="157">
        <v>6</v>
      </c>
      <c r="K924" s="161">
        <v>8.35</v>
      </c>
      <c r="L924" s="161">
        <v>2.62</v>
      </c>
      <c r="M924" s="161">
        <v>3.7</v>
      </c>
      <c r="N924" s="160">
        <v>0.34260000000000002</v>
      </c>
      <c r="O924" s="161">
        <v>0.11899999999999999</v>
      </c>
      <c r="P924" s="161">
        <v>1.0660000000000001</v>
      </c>
      <c r="Q924" s="161">
        <v>0.02</v>
      </c>
      <c r="R924" s="161">
        <v>45.807299999999998</v>
      </c>
      <c r="S924" s="161">
        <v>2.23</v>
      </c>
      <c r="T924" s="161">
        <v>19.899999999999999</v>
      </c>
      <c r="U924" s="161">
        <v>25.907299999999999</v>
      </c>
      <c r="V924" s="161">
        <v>194.87780000000001</v>
      </c>
      <c r="W924" s="161">
        <v>0.79100000000000004</v>
      </c>
    </row>
    <row r="925" spans="1:23" ht="16" x14ac:dyDescent="0.2">
      <c r="A925" s="155">
        <v>6144</v>
      </c>
      <c r="B925" s="156">
        <v>4</v>
      </c>
      <c r="C925" s="157" t="s">
        <v>261</v>
      </c>
      <c r="D925" s="158" t="s">
        <v>473</v>
      </c>
      <c r="E925" s="159" t="s">
        <v>405</v>
      </c>
      <c r="F925" s="160">
        <v>0.25</v>
      </c>
      <c r="G925" s="160">
        <v>17.399999999999999</v>
      </c>
      <c r="H925" s="160">
        <v>26.52</v>
      </c>
      <c r="I925" s="160">
        <v>64.900000000000006</v>
      </c>
      <c r="J925" s="157">
        <v>5.32</v>
      </c>
      <c r="K925" s="161">
        <v>7.28</v>
      </c>
      <c r="L925" s="161">
        <v>2.36</v>
      </c>
      <c r="M925" s="161">
        <v>3.51</v>
      </c>
      <c r="N925" s="160">
        <v>2.3932000000000002</v>
      </c>
      <c r="O925" s="161">
        <v>5.077</v>
      </c>
      <c r="P925" s="161">
        <v>15.911</v>
      </c>
      <c r="Q925" s="161">
        <v>9.9000000000000005E-2</v>
      </c>
      <c r="R925" s="161">
        <v>48.768700000000003</v>
      </c>
      <c r="S925" s="161">
        <v>1.38</v>
      </c>
      <c r="T925" s="161">
        <v>32.299999999999997</v>
      </c>
      <c r="U925" s="161">
        <v>16.468699999999998</v>
      </c>
      <c r="V925" s="161">
        <v>107.79859999999999</v>
      </c>
      <c r="W925" s="161">
        <v>0.94099999999999995</v>
      </c>
    </row>
    <row r="926" spans="1:23" ht="16" x14ac:dyDescent="0.2">
      <c r="A926" s="155">
        <v>6145</v>
      </c>
      <c r="B926" s="156">
        <v>5</v>
      </c>
      <c r="C926" s="157" t="s">
        <v>261</v>
      </c>
      <c r="D926" s="158" t="s">
        <v>473</v>
      </c>
      <c r="E926" s="159" t="s">
        <v>474</v>
      </c>
      <c r="F926" s="160">
        <v>0.25</v>
      </c>
      <c r="G926" s="160">
        <v>14.1</v>
      </c>
      <c r="H926" s="160">
        <v>0.56000000000000005</v>
      </c>
      <c r="I926" s="160">
        <v>75</v>
      </c>
      <c r="J926" s="157">
        <v>7.76</v>
      </c>
      <c r="K926" s="161">
        <v>3.17</v>
      </c>
      <c r="L926" s="161">
        <v>2.61</v>
      </c>
      <c r="M926" s="161">
        <v>1.46</v>
      </c>
      <c r="N926" s="160">
        <v>0.84289999999999998</v>
      </c>
      <c r="O926" s="161">
        <v>16.178000000000001</v>
      </c>
      <c r="P926" s="161">
        <v>52.798999999999999</v>
      </c>
      <c r="Q926" s="161">
        <v>0.18</v>
      </c>
      <c r="R926" s="161">
        <v>34.025199999999998</v>
      </c>
      <c r="S926" s="161">
        <v>0.80200000000000005</v>
      </c>
      <c r="T926" s="161">
        <v>27.2</v>
      </c>
      <c r="U926" s="161">
        <v>6.8251999999999997</v>
      </c>
      <c r="V926" s="161">
        <v>70.343299999999999</v>
      </c>
      <c r="W926" s="161">
        <v>0.29299999999999998</v>
      </c>
    </row>
    <row r="927" spans="1:23" ht="16" x14ac:dyDescent="0.2">
      <c r="A927" s="155">
        <v>6140</v>
      </c>
      <c r="B927" s="156">
        <v>6</v>
      </c>
      <c r="C927" s="157" t="s">
        <v>261</v>
      </c>
      <c r="D927" s="158" t="s">
        <v>473</v>
      </c>
      <c r="E927" s="159" t="s">
        <v>475</v>
      </c>
      <c r="F927" s="160">
        <v>0.25</v>
      </c>
      <c r="G927" s="160">
        <v>14.9</v>
      </c>
      <c r="H927" s="160">
        <v>30.52</v>
      </c>
      <c r="I927" s="160">
        <v>81.7</v>
      </c>
      <c r="J927" s="157">
        <v>6.82</v>
      </c>
      <c r="K927" s="161">
        <v>2.33</v>
      </c>
      <c r="L927" s="161">
        <v>1.48</v>
      </c>
      <c r="M927" s="161">
        <v>1.7</v>
      </c>
      <c r="N927" s="160">
        <v>1.3112999999999999</v>
      </c>
      <c r="O927" s="161">
        <v>1.3</v>
      </c>
      <c r="P927" s="161">
        <v>5.7729999999999997</v>
      </c>
      <c r="Q927" s="161">
        <v>0.29399999999999998</v>
      </c>
      <c r="R927" s="161">
        <v>22.5625</v>
      </c>
      <c r="S927" s="161">
        <v>0.97499999999999998</v>
      </c>
      <c r="T927" s="161">
        <v>16.399999999999999</v>
      </c>
      <c r="U927" s="161">
        <v>6.1624999999999996</v>
      </c>
      <c r="V927" s="161">
        <v>55.568800000000003</v>
      </c>
      <c r="W927" s="161">
        <v>0.70099999999999996</v>
      </c>
    </row>
    <row r="928" spans="1:23" ht="16" x14ac:dyDescent="0.2">
      <c r="A928" s="155">
        <v>6141</v>
      </c>
      <c r="B928" s="156">
        <v>7</v>
      </c>
      <c r="C928" s="157" t="s">
        <v>261</v>
      </c>
      <c r="D928" s="158" t="s">
        <v>473</v>
      </c>
      <c r="E928" s="159" t="s">
        <v>476</v>
      </c>
      <c r="F928" s="160">
        <v>0.25</v>
      </c>
      <c r="G928" s="160">
        <v>13.5</v>
      </c>
      <c r="H928" s="160">
        <v>3.87</v>
      </c>
      <c r="I928" s="160">
        <v>73.599999999999994</v>
      </c>
      <c r="J928" s="157">
        <v>7.49</v>
      </c>
      <c r="K928" s="161">
        <v>2.89</v>
      </c>
      <c r="L928" s="161">
        <v>2.02</v>
      </c>
      <c r="M928" s="161">
        <v>1.67</v>
      </c>
      <c r="N928" s="160">
        <v>1.1840999999999999</v>
      </c>
      <c r="O928" s="161">
        <v>67.575000000000003</v>
      </c>
      <c r="P928" s="161">
        <v>81.606999999999999</v>
      </c>
      <c r="Q928" s="161">
        <v>0.316</v>
      </c>
      <c r="R928" s="161">
        <v>85.907799999999995</v>
      </c>
      <c r="S928" s="161">
        <v>1.1299999999999999</v>
      </c>
      <c r="T928" s="161">
        <v>78.400000000000006</v>
      </c>
      <c r="U928" s="161">
        <v>7.5077999999999996</v>
      </c>
      <c r="V928" s="161">
        <v>64.938500000000005</v>
      </c>
      <c r="W928" s="161">
        <v>0.48399999999999999</v>
      </c>
    </row>
    <row r="929" spans="1:23" ht="16" x14ac:dyDescent="0.2">
      <c r="A929" s="155">
        <v>6142</v>
      </c>
      <c r="B929" s="156">
        <v>8</v>
      </c>
      <c r="C929" s="157" t="s">
        <v>261</v>
      </c>
      <c r="D929" s="158" t="s">
        <v>473</v>
      </c>
      <c r="E929" s="159" t="s">
        <v>477</v>
      </c>
      <c r="F929" s="160">
        <v>0.25</v>
      </c>
      <c r="G929" s="160">
        <v>16.7</v>
      </c>
      <c r="H929" s="160">
        <v>27.38</v>
      </c>
      <c r="I929" s="160">
        <v>105</v>
      </c>
      <c r="J929" s="157">
        <v>8.6300000000000008</v>
      </c>
      <c r="K929" s="161">
        <v>2.74</v>
      </c>
      <c r="L929" s="161">
        <v>1.1100000000000001</v>
      </c>
      <c r="M929" s="161">
        <v>1.73</v>
      </c>
      <c r="N929" s="160">
        <v>1.9933000000000001</v>
      </c>
      <c r="O929" s="161">
        <v>9.0980000000000008</v>
      </c>
      <c r="P929" s="161">
        <v>9.4890000000000008</v>
      </c>
      <c r="Q929" s="161">
        <v>0.02</v>
      </c>
      <c r="R929" s="161">
        <v>40.090600000000002</v>
      </c>
      <c r="S929" s="161">
        <v>0.88600000000000001</v>
      </c>
      <c r="T929" s="161">
        <v>30.2</v>
      </c>
      <c r="U929" s="161">
        <v>9.8905999999999992</v>
      </c>
      <c r="V929" s="161">
        <v>76.609700000000004</v>
      </c>
      <c r="W929" s="161">
        <v>0.54800000000000004</v>
      </c>
    </row>
    <row r="930" spans="1:23" ht="16" x14ac:dyDescent="0.2">
      <c r="A930" s="155">
        <v>6132</v>
      </c>
      <c r="B930" s="156">
        <v>1</v>
      </c>
      <c r="C930" s="157" t="s">
        <v>258</v>
      </c>
      <c r="D930" s="158" t="s">
        <v>478</v>
      </c>
      <c r="E930" s="159" t="s">
        <v>479</v>
      </c>
      <c r="F930" s="160">
        <v>1.5</v>
      </c>
      <c r="G930" s="160">
        <v>15</v>
      </c>
      <c r="H930" s="160">
        <v>28.2</v>
      </c>
      <c r="I930" s="160">
        <v>70.5</v>
      </c>
      <c r="J930" s="157">
        <v>5.97</v>
      </c>
    </row>
    <row r="931" spans="1:23" ht="16" x14ac:dyDescent="0.2">
      <c r="A931" s="155">
        <v>6133</v>
      </c>
      <c r="B931" s="156">
        <v>1</v>
      </c>
      <c r="C931" s="157" t="s">
        <v>261</v>
      </c>
      <c r="D931" s="158" t="s">
        <v>478</v>
      </c>
      <c r="E931" s="159" t="s">
        <v>479</v>
      </c>
      <c r="F931" s="160">
        <v>0.25</v>
      </c>
      <c r="G931" s="160">
        <v>15</v>
      </c>
      <c r="H931" s="160">
        <v>27.4</v>
      </c>
      <c r="I931" s="160">
        <v>71.099999999999994</v>
      </c>
      <c r="J931" s="157">
        <v>6.05</v>
      </c>
      <c r="K931" s="161">
        <v>2.74</v>
      </c>
      <c r="L931" s="161">
        <v>1.49</v>
      </c>
      <c r="M931" s="161">
        <v>4.3099999999999996</v>
      </c>
      <c r="N931" s="160">
        <v>2.5669</v>
      </c>
      <c r="O931" s="161">
        <v>6.4169999999999998</v>
      </c>
      <c r="P931" s="161">
        <v>15.733000000000001</v>
      </c>
      <c r="Q931" s="161">
        <v>0.159</v>
      </c>
      <c r="R931" s="161">
        <v>29.777699999999999</v>
      </c>
      <c r="S931" s="161">
        <v>0.95599999999999996</v>
      </c>
      <c r="T931" s="161">
        <v>24.5</v>
      </c>
      <c r="U931" s="161">
        <v>5.2777000000000003</v>
      </c>
      <c r="V931" s="161">
        <v>44.951999999999998</v>
      </c>
      <c r="W931" s="161">
        <v>0.48599999999999999</v>
      </c>
    </row>
    <row r="932" spans="1:23" ht="16" x14ac:dyDescent="0.2">
      <c r="A932" s="155">
        <v>6134</v>
      </c>
      <c r="B932" s="156">
        <v>2</v>
      </c>
      <c r="C932" s="157" t="s">
        <v>258</v>
      </c>
      <c r="D932" s="158" t="s">
        <v>478</v>
      </c>
      <c r="E932" s="159" t="s">
        <v>480</v>
      </c>
      <c r="F932" s="160">
        <v>2</v>
      </c>
      <c r="G932" s="160">
        <v>15.3</v>
      </c>
      <c r="H932" s="160">
        <v>29.9</v>
      </c>
      <c r="I932" s="160">
        <v>51.8</v>
      </c>
      <c r="J932" s="157">
        <v>4.3</v>
      </c>
    </row>
    <row r="933" spans="1:23" ht="16" x14ac:dyDescent="0.2">
      <c r="A933" s="155">
        <v>6135</v>
      </c>
      <c r="B933" s="156">
        <v>2</v>
      </c>
      <c r="C933" s="157" t="s">
        <v>261</v>
      </c>
      <c r="D933" s="158" t="s">
        <v>478</v>
      </c>
      <c r="E933" s="159" t="s">
        <v>480</v>
      </c>
      <c r="F933" s="160">
        <v>0.25</v>
      </c>
      <c r="G933" s="160">
        <v>15.8</v>
      </c>
      <c r="H933" s="160">
        <v>29.4</v>
      </c>
      <c r="I933" s="160">
        <v>57.6</v>
      </c>
      <c r="J933" s="157">
        <v>4.79</v>
      </c>
      <c r="K933" s="161">
        <v>3.81</v>
      </c>
      <c r="L933" s="161">
        <v>1.39</v>
      </c>
      <c r="M933" s="161">
        <v>2.15</v>
      </c>
      <c r="N933" s="160">
        <v>2.3685</v>
      </c>
      <c r="O933" s="161">
        <v>0.29599999999999999</v>
      </c>
      <c r="P933" s="161">
        <v>6.2320000000000002</v>
      </c>
      <c r="Q933" s="161">
        <v>0.24299999999999999</v>
      </c>
      <c r="R933" s="161">
        <v>23.710999999999999</v>
      </c>
      <c r="S933" s="161">
        <v>1.18</v>
      </c>
      <c r="T933" s="161">
        <v>17.3</v>
      </c>
      <c r="U933" s="161">
        <v>6.4109999999999996</v>
      </c>
      <c r="V933" s="161">
        <v>50.8506</v>
      </c>
      <c r="W933" s="161">
        <v>0.79700000000000004</v>
      </c>
    </row>
    <row r="934" spans="1:23" ht="16" x14ac:dyDescent="0.2">
      <c r="A934" s="155">
        <v>6136</v>
      </c>
      <c r="B934" s="156">
        <v>9</v>
      </c>
      <c r="C934" s="157" t="s">
        <v>258</v>
      </c>
      <c r="D934" s="158" t="s">
        <v>478</v>
      </c>
      <c r="E934" s="159" t="s">
        <v>330</v>
      </c>
      <c r="F934" s="160">
        <v>1.5</v>
      </c>
      <c r="G934" s="160">
        <v>14.2</v>
      </c>
      <c r="H934" s="160">
        <v>29.5</v>
      </c>
      <c r="I934" s="160">
        <v>88.4</v>
      </c>
      <c r="J934" s="157">
        <v>7.56</v>
      </c>
    </row>
    <row r="935" spans="1:23" ht="16" x14ac:dyDescent="0.2">
      <c r="A935" s="155">
        <v>6137</v>
      </c>
      <c r="B935" s="156">
        <v>9</v>
      </c>
      <c r="C935" s="157" t="s">
        <v>261</v>
      </c>
      <c r="D935" s="158" t="s">
        <v>478</v>
      </c>
      <c r="E935" s="159" t="s">
        <v>330</v>
      </c>
      <c r="F935" s="160">
        <v>0.25</v>
      </c>
      <c r="G935" s="160">
        <v>14.3</v>
      </c>
      <c r="H935" s="160">
        <v>29.2</v>
      </c>
      <c r="I935" s="160">
        <v>86.5</v>
      </c>
      <c r="J935" s="157">
        <v>7.4</v>
      </c>
      <c r="K935" s="161">
        <v>2.62</v>
      </c>
      <c r="L935" s="161">
        <v>1.01</v>
      </c>
      <c r="M935" s="161">
        <v>2.11</v>
      </c>
      <c r="N935" s="160">
        <v>0.95730000000000004</v>
      </c>
      <c r="O935" s="161">
        <v>0.46600000000000003</v>
      </c>
      <c r="P935" s="161">
        <v>4.6310000000000002</v>
      </c>
      <c r="Q935" s="161">
        <v>0.154</v>
      </c>
      <c r="R935" s="161">
        <v>21.297599999999999</v>
      </c>
      <c r="S935" s="161">
        <v>0.89</v>
      </c>
      <c r="T935" s="161">
        <v>16.399999999999999</v>
      </c>
      <c r="U935" s="161">
        <v>4.8975999999999997</v>
      </c>
      <c r="V935" s="161">
        <v>37.729599999999998</v>
      </c>
      <c r="W935" s="161">
        <v>0.51700000000000002</v>
      </c>
    </row>
    <row r="936" spans="1:23" ht="16" x14ac:dyDescent="0.2">
      <c r="A936" s="155">
        <v>6138</v>
      </c>
      <c r="B936" s="156">
        <v>10</v>
      </c>
      <c r="C936" s="157" t="s">
        <v>258</v>
      </c>
      <c r="D936" s="158" t="s">
        <v>478</v>
      </c>
      <c r="E936" s="159" t="s">
        <v>481</v>
      </c>
      <c r="F936" s="160">
        <v>1.5</v>
      </c>
      <c r="G936" s="160">
        <v>14.3</v>
      </c>
      <c r="H936" s="160">
        <v>30.9</v>
      </c>
      <c r="I936" s="160">
        <v>76.599999999999994</v>
      </c>
      <c r="J936" s="157">
        <v>6.39</v>
      </c>
    </row>
    <row r="937" spans="1:23" ht="16" x14ac:dyDescent="0.2">
      <c r="A937" s="155">
        <v>6139</v>
      </c>
      <c r="B937" s="156">
        <v>10</v>
      </c>
      <c r="C937" s="157" t="s">
        <v>261</v>
      </c>
      <c r="D937" s="158" t="s">
        <v>478</v>
      </c>
      <c r="E937" s="159" t="s">
        <v>481</v>
      </c>
      <c r="F937" s="160">
        <v>0.25</v>
      </c>
      <c r="G937" s="160">
        <v>14.7</v>
      </c>
      <c r="H937" s="160">
        <v>26.9</v>
      </c>
      <c r="I937" s="160">
        <v>76.900000000000006</v>
      </c>
      <c r="J937" s="157">
        <v>6.61</v>
      </c>
      <c r="K937" s="161">
        <v>3</v>
      </c>
      <c r="L937" s="161">
        <v>1.51</v>
      </c>
      <c r="M937" s="161">
        <v>2.13</v>
      </c>
      <c r="N937" s="160">
        <v>1.2090000000000001</v>
      </c>
      <c r="O937" s="161">
        <v>1.431</v>
      </c>
      <c r="P937" s="161">
        <v>10.491</v>
      </c>
      <c r="Q937" s="161">
        <v>0.16600000000000001</v>
      </c>
      <c r="R937" s="161">
        <v>26.901599999999998</v>
      </c>
      <c r="S937" s="161">
        <v>1.0900000000000001</v>
      </c>
      <c r="T937" s="161">
        <v>20.5</v>
      </c>
      <c r="U937" s="161">
        <v>6.4016000000000002</v>
      </c>
      <c r="V937" s="161">
        <v>45.533700000000003</v>
      </c>
      <c r="W937" s="161">
        <v>0.50800000000000001</v>
      </c>
    </row>
    <row r="938" spans="1:23" ht="16" x14ac:dyDescent="0.2">
      <c r="A938" s="155">
        <v>6158</v>
      </c>
      <c r="B938" s="156">
        <v>1</v>
      </c>
      <c r="C938" s="157" t="s">
        <v>258</v>
      </c>
      <c r="D938" s="158" t="s">
        <v>482</v>
      </c>
      <c r="E938" s="159" t="s">
        <v>410</v>
      </c>
      <c r="F938" s="160">
        <v>2.75</v>
      </c>
      <c r="G938" s="160">
        <v>19.2</v>
      </c>
      <c r="H938" s="160">
        <v>30.3</v>
      </c>
      <c r="I938" s="160">
        <v>74</v>
      </c>
      <c r="J938" s="157">
        <v>5.7</v>
      </c>
    </row>
    <row r="939" spans="1:23" ht="16" x14ac:dyDescent="0.2">
      <c r="A939" s="155">
        <v>6159</v>
      </c>
      <c r="B939" s="156">
        <v>1</v>
      </c>
      <c r="C939" s="157" t="s">
        <v>261</v>
      </c>
      <c r="D939" s="158" t="s">
        <v>482</v>
      </c>
      <c r="E939" s="159" t="s">
        <v>410</v>
      </c>
      <c r="F939" s="160">
        <v>0.25</v>
      </c>
      <c r="G939" s="160">
        <v>20</v>
      </c>
      <c r="H939" s="160">
        <v>24.8</v>
      </c>
      <c r="I939" s="160">
        <v>81.2</v>
      </c>
      <c r="J939" s="157">
        <v>6.29</v>
      </c>
      <c r="K939" s="161">
        <v>4.9800000000000004</v>
      </c>
      <c r="L939" s="161">
        <v>2.97</v>
      </c>
      <c r="M939" s="161">
        <v>2.59</v>
      </c>
      <c r="N939" s="160">
        <v>0.37409999999999999</v>
      </c>
      <c r="O939" s="161">
        <v>2.6</v>
      </c>
      <c r="P939" s="161">
        <v>17.082999999999998</v>
      </c>
      <c r="Q939" s="161">
        <v>5.8000000000000003E-2</v>
      </c>
      <c r="R939" s="161">
        <v>30.129000000000001</v>
      </c>
      <c r="S939" s="161">
        <v>1.3</v>
      </c>
      <c r="T939" s="161">
        <v>20.100000000000001</v>
      </c>
      <c r="U939" s="161">
        <v>10.029</v>
      </c>
      <c r="V939" s="161">
        <v>79.185500000000005</v>
      </c>
      <c r="W939" s="161">
        <v>0.42</v>
      </c>
    </row>
    <row r="940" spans="1:23" ht="16" x14ac:dyDescent="0.2">
      <c r="A940" s="155">
        <v>6160</v>
      </c>
      <c r="B940" s="156">
        <v>2</v>
      </c>
      <c r="C940" s="157" t="s">
        <v>258</v>
      </c>
      <c r="D940" s="158" t="s">
        <v>482</v>
      </c>
      <c r="E940" s="159" t="s">
        <v>483</v>
      </c>
      <c r="F940" s="160">
        <v>2</v>
      </c>
      <c r="G940" s="160">
        <v>19.399999999999999</v>
      </c>
      <c r="H940" s="160">
        <v>29.9</v>
      </c>
      <c r="I940" s="160">
        <v>58.2</v>
      </c>
      <c r="J940" s="157">
        <v>4.41</v>
      </c>
    </row>
    <row r="941" spans="1:23" ht="16" x14ac:dyDescent="0.2">
      <c r="A941" s="155">
        <v>6161</v>
      </c>
      <c r="B941" s="156">
        <v>2</v>
      </c>
      <c r="C941" s="157" t="s">
        <v>261</v>
      </c>
      <c r="D941" s="158" t="s">
        <v>482</v>
      </c>
      <c r="E941" s="159" t="s">
        <v>483</v>
      </c>
      <c r="F941" s="160">
        <v>0.25</v>
      </c>
      <c r="G941" s="160">
        <v>19.600000000000001</v>
      </c>
      <c r="H941" s="160">
        <v>29.3</v>
      </c>
      <c r="I941" s="160">
        <v>83.7</v>
      </c>
      <c r="J941" s="157">
        <v>6.46</v>
      </c>
      <c r="K941" s="161">
        <v>3.68</v>
      </c>
      <c r="L941" s="161">
        <v>1.48</v>
      </c>
      <c r="M941" s="161">
        <v>2.4700000000000002</v>
      </c>
      <c r="N941" s="160">
        <v>0.73119999999999996</v>
      </c>
      <c r="O941" s="161">
        <v>0.214</v>
      </c>
      <c r="P941" s="161">
        <v>12.297000000000001</v>
      </c>
      <c r="Q941" s="161">
        <v>6.8000000000000005E-2</v>
      </c>
      <c r="R941" s="161">
        <v>23.119299999999999</v>
      </c>
      <c r="S941" s="161">
        <v>1.06</v>
      </c>
      <c r="T941" s="161">
        <v>16.399999999999999</v>
      </c>
      <c r="U941" s="161">
        <v>6.7192999999999996</v>
      </c>
      <c r="V941" s="161">
        <v>61.775599999999997</v>
      </c>
      <c r="W941" s="161">
        <v>0.42599999999999999</v>
      </c>
    </row>
    <row r="942" spans="1:23" ht="16" x14ac:dyDescent="0.2">
      <c r="A942" s="155">
        <v>6152</v>
      </c>
      <c r="B942" s="156">
        <v>3</v>
      </c>
      <c r="C942" s="157" t="s">
        <v>258</v>
      </c>
      <c r="D942" s="158" t="s">
        <v>482</v>
      </c>
      <c r="E942" s="159" t="s">
        <v>484</v>
      </c>
      <c r="F942" s="160">
        <v>0.75</v>
      </c>
      <c r="G942" s="160">
        <v>19.899999999999999</v>
      </c>
      <c r="H942" s="160">
        <v>30.44</v>
      </c>
      <c r="I942" s="160">
        <v>65.3</v>
      </c>
      <c r="J942" s="157">
        <v>4.97</v>
      </c>
    </row>
    <row r="943" spans="1:23" ht="16" x14ac:dyDescent="0.2">
      <c r="A943" s="155">
        <v>6153</v>
      </c>
      <c r="B943" s="156">
        <v>3</v>
      </c>
      <c r="C943" s="157" t="s">
        <v>261</v>
      </c>
      <c r="D943" s="158" t="s">
        <v>482</v>
      </c>
      <c r="E943" s="159" t="s">
        <v>484</v>
      </c>
      <c r="F943" s="160">
        <v>0.25</v>
      </c>
      <c r="G943" s="160">
        <v>20.100000000000001</v>
      </c>
      <c r="H943" s="160">
        <v>30.08</v>
      </c>
      <c r="I943" s="160">
        <v>78.5</v>
      </c>
      <c r="J943" s="157">
        <v>5.97</v>
      </c>
      <c r="K943" s="161">
        <v>2.44</v>
      </c>
      <c r="L943" s="161">
        <v>1.67</v>
      </c>
      <c r="M943" s="161">
        <v>1.75</v>
      </c>
      <c r="N943" s="160">
        <v>0.73070000000000002</v>
      </c>
      <c r="O943" s="161">
        <v>0.05</v>
      </c>
      <c r="P943" s="161">
        <v>8.6850000000000005</v>
      </c>
      <c r="Q943" s="161">
        <v>9.0999999999999998E-2</v>
      </c>
      <c r="R943" s="161">
        <v>36.0379</v>
      </c>
      <c r="S943" s="161">
        <v>1.2</v>
      </c>
      <c r="T943" s="161">
        <v>25.2</v>
      </c>
      <c r="U943" s="161">
        <v>10.837899999999999</v>
      </c>
      <c r="V943" s="161">
        <v>79.16</v>
      </c>
      <c r="W943" s="161">
        <v>0.92400000000000004</v>
      </c>
    </row>
    <row r="944" spans="1:23" ht="16" x14ac:dyDescent="0.2">
      <c r="A944" s="155">
        <v>6154</v>
      </c>
      <c r="B944" s="156">
        <v>4</v>
      </c>
      <c r="C944" s="157" t="s">
        <v>258</v>
      </c>
      <c r="D944" s="158" t="s">
        <v>482</v>
      </c>
      <c r="E944" s="159" t="s">
        <v>410</v>
      </c>
      <c r="F944" s="160">
        <v>0.5</v>
      </c>
      <c r="G944" s="160">
        <v>20.3</v>
      </c>
      <c r="H944" s="160">
        <v>28.1</v>
      </c>
      <c r="I944" s="160">
        <v>68.8</v>
      </c>
      <c r="J944" s="157">
        <v>5.28</v>
      </c>
    </row>
    <row r="945" spans="1:23" ht="16" x14ac:dyDescent="0.2">
      <c r="A945" s="155">
        <v>6155</v>
      </c>
      <c r="B945" s="156">
        <v>4</v>
      </c>
      <c r="C945" s="157" t="s">
        <v>261</v>
      </c>
      <c r="D945" s="158" t="s">
        <v>482</v>
      </c>
      <c r="E945" s="159" t="s">
        <v>410</v>
      </c>
      <c r="F945" s="160">
        <v>0.25</v>
      </c>
      <c r="G945" s="160">
        <v>19.5</v>
      </c>
      <c r="H945" s="160">
        <v>26.9</v>
      </c>
      <c r="I945" s="160">
        <v>47.6</v>
      </c>
      <c r="J945" s="157">
        <v>3.74</v>
      </c>
      <c r="K945" s="161">
        <v>2.57</v>
      </c>
      <c r="L945" s="161">
        <v>1.53</v>
      </c>
      <c r="M945" s="161">
        <v>1.93</v>
      </c>
      <c r="N945" s="160">
        <v>1.6236999999999999</v>
      </c>
      <c r="O945" s="161">
        <v>1.762</v>
      </c>
      <c r="P945" s="161">
        <v>14.84</v>
      </c>
      <c r="Q945" s="161">
        <v>0.125</v>
      </c>
      <c r="R945" s="161">
        <v>46.040799999999997</v>
      </c>
      <c r="S945" s="161">
        <v>0.94799999999999995</v>
      </c>
      <c r="T945" s="161">
        <v>35.1</v>
      </c>
      <c r="U945" s="161">
        <v>10.940799999999999</v>
      </c>
      <c r="V945" s="161">
        <v>82.838499999999996</v>
      </c>
      <c r="W945" s="161">
        <v>0.60699999999999998</v>
      </c>
    </row>
    <row r="946" spans="1:23" ht="16" x14ac:dyDescent="0.2">
      <c r="A946" s="155">
        <v>6156</v>
      </c>
      <c r="B946" s="156">
        <v>5</v>
      </c>
      <c r="C946" s="157" t="s">
        <v>258</v>
      </c>
      <c r="D946" s="158" t="s">
        <v>482</v>
      </c>
      <c r="E946" s="159" t="s">
        <v>297</v>
      </c>
      <c r="F946" s="160">
        <v>0.4</v>
      </c>
      <c r="G946" s="160">
        <v>18.899999999999999</v>
      </c>
      <c r="H946" s="160">
        <v>10.74</v>
      </c>
      <c r="I946" s="160">
        <v>81.3</v>
      </c>
      <c r="J946" s="157">
        <v>7.24</v>
      </c>
    </row>
    <row r="947" spans="1:23" ht="16" x14ac:dyDescent="0.2">
      <c r="A947" s="155">
        <v>6157</v>
      </c>
      <c r="B947" s="156">
        <v>5</v>
      </c>
      <c r="C947" s="157" t="s">
        <v>261</v>
      </c>
      <c r="D947" s="158" t="s">
        <v>482</v>
      </c>
      <c r="E947" s="159" t="s">
        <v>297</v>
      </c>
      <c r="F947" s="160">
        <v>0.25</v>
      </c>
      <c r="G947" s="160">
        <v>17.600000000000001</v>
      </c>
      <c r="H947" s="160">
        <v>7.36</v>
      </c>
      <c r="I947" s="160">
        <v>78.8</v>
      </c>
      <c r="J947" s="157">
        <v>7.2</v>
      </c>
      <c r="K947" s="161">
        <v>1.88</v>
      </c>
      <c r="L947" s="161">
        <v>2.64</v>
      </c>
      <c r="M947" s="161">
        <v>0.89</v>
      </c>
      <c r="N947" s="160">
        <v>2.5508999999999999</v>
      </c>
      <c r="O947" s="161">
        <v>17.334</v>
      </c>
      <c r="P947" s="161">
        <v>84.966999999999999</v>
      </c>
      <c r="Q947" s="161">
        <v>9.9000000000000005E-2</v>
      </c>
      <c r="R947" s="161">
        <v>40.011400000000002</v>
      </c>
      <c r="S947" s="161">
        <v>0.70099999999999996</v>
      </c>
      <c r="T947" s="161">
        <v>32.9</v>
      </c>
      <c r="U947" s="161">
        <v>7.1113999999999997</v>
      </c>
      <c r="V947" s="161">
        <v>66.279300000000006</v>
      </c>
      <c r="W947" s="161">
        <v>0.20799999999999999</v>
      </c>
    </row>
    <row r="948" spans="1:23" ht="16" x14ac:dyDescent="0.2">
      <c r="A948" s="155">
        <v>6146</v>
      </c>
      <c r="B948" s="156">
        <v>6</v>
      </c>
      <c r="C948" s="157" t="s">
        <v>258</v>
      </c>
      <c r="D948" s="158" t="s">
        <v>482</v>
      </c>
      <c r="E948" s="159" t="s">
        <v>405</v>
      </c>
      <c r="F948" s="160">
        <v>1.75</v>
      </c>
      <c r="G948" s="160">
        <v>18.2</v>
      </c>
      <c r="H948" s="160">
        <v>31.27</v>
      </c>
      <c r="I948" s="160">
        <v>80</v>
      </c>
      <c r="J948" s="157">
        <v>6.22</v>
      </c>
    </row>
    <row r="949" spans="1:23" ht="16" x14ac:dyDescent="0.2">
      <c r="A949" s="155">
        <v>6147</v>
      </c>
      <c r="B949" s="156">
        <v>6</v>
      </c>
      <c r="C949" s="157" t="s">
        <v>261</v>
      </c>
      <c r="D949" s="158" t="s">
        <v>482</v>
      </c>
      <c r="E949" s="159" t="s">
        <v>405</v>
      </c>
      <c r="F949" s="160">
        <v>0.25</v>
      </c>
      <c r="G949" s="160">
        <v>18.100000000000001</v>
      </c>
      <c r="H949" s="160">
        <v>31.19</v>
      </c>
      <c r="I949" s="160">
        <v>80.400000000000006</v>
      </c>
      <c r="J949" s="157">
        <v>6.29</v>
      </c>
      <c r="K949" s="161">
        <v>4.32</v>
      </c>
      <c r="L949" s="161">
        <v>2.48</v>
      </c>
      <c r="M949" s="161">
        <v>2.36</v>
      </c>
      <c r="N949" s="160">
        <v>1.2213000000000001</v>
      </c>
      <c r="O949" s="161">
        <v>0.97799999999999998</v>
      </c>
      <c r="P949" s="161">
        <v>8.16</v>
      </c>
      <c r="Q949" s="161">
        <v>0.29099999999999998</v>
      </c>
      <c r="R949" s="161">
        <v>29.377500000000001</v>
      </c>
      <c r="S949" s="161">
        <v>1.2</v>
      </c>
      <c r="T949" s="161">
        <v>16.8</v>
      </c>
      <c r="U949" s="161">
        <v>12.577500000000001</v>
      </c>
      <c r="V949" s="161">
        <v>103.2384</v>
      </c>
      <c r="W949" s="161">
        <v>0.58899999999999997</v>
      </c>
    </row>
    <row r="950" spans="1:23" ht="16" x14ac:dyDescent="0.2">
      <c r="A950" s="155">
        <v>6148</v>
      </c>
      <c r="B950" s="156">
        <v>7</v>
      </c>
      <c r="C950" s="157" t="s">
        <v>258</v>
      </c>
      <c r="D950" s="158" t="s">
        <v>482</v>
      </c>
      <c r="E950" s="159" t="s">
        <v>330</v>
      </c>
      <c r="F950" s="160">
        <v>0.5</v>
      </c>
      <c r="G950" s="160">
        <v>20</v>
      </c>
      <c r="H950" s="160">
        <v>25.84</v>
      </c>
      <c r="I950" s="160">
        <v>63.1</v>
      </c>
      <c r="J950" s="157">
        <v>4.9400000000000004</v>
      </c>
    </row>
    <row r="951" spans="1:23" ht="16" x14ac:dyDescent="0.2">
      <c r="A951" s="155">
        <v>6149</v>
      </c>
      <c r="B951" s="156">
        <v>7</v>
      </c>
      <c r="C951" s="157" t="s">
        <v>261</v>
      </c>
      <c r="D951" s="158" t="s">
        <v>482</v>
      </c>
      <c r="E951" s="159" t="s">
        <v>330</v>
      </c>
      <c r="F951" s="160">
        <v>0.25</v>
      </c>
      <c r="G951" s="160">
        <v>19.399999999999999</v>
      </c>
      <c r="H951" s="160">
        <v>23.35</v>
      </c>
      <c r="I951" s="160">
        <v>67.599999999999994</v>
      </c>
      <c r="J951" s="157">
        <v>5.44</v>
      </c>
      <c r="K951" s="161">
        <v>6.36</v>
      </c>
      <c r="L951" s="161">
        <v>4.7300000000000004</v>
      </c>
      <c r="M951" s="161">
        <v>1.98</v>
      </c>
      <c r="N951" s="160">
        <v>2.7995000000000001</v>
      </c>
      <c r="O951" s="161">
        <v>14.835000000000001</v>
      </c>
      <c r="P951" s="161">
        <v>47.317</v>
      </c>
      <c r="Q951" s="161">
        <v>0.21</v>
      </c>
      <c r="R951" s="161">
        <v>51.0916</v>
      </c>
      <c r="S951" s="161">
        <v>1.61</v>
      </c>
      <c r="T951" s="161">
        <v>36.6</v>
      </c>
      <c r="U951" s="161">
        <v>14.4916</v>
      </c>
      <c r="V951" s="161">
        <v>99.002200000000002</v>
      </c>
      <c r="W951" s="161">
        <v>0.52900000000000003</v>
      </c>
    </row>
    <row r="952" spans="1:23" ht="16" x14ac:dyDescent="0.2">
      <c r="A952" s="155">
        <v>6150</v>
      </c>
      <c r="B952" s="156">
        <v>8</v>
      </c>
      <c r="C952" s="157" t="s">
        <v>258</v>
      </c>
      <c r="D952" s="158" t="s">
        <v>482</v>
      </c>
      <c r="E952" s="159" t="s">
        <v>446</v>
      </c>
      <c r="F952" s="160">
        <v>0.75</v>
      </c>
      <c r="G952" s="160">
        <v>18.8</v>
      </c>
      <c r="H952" s="160">
        <v>31.63</v>
      </c>
      <c r="I952" s="160">
        <v>68</v>
      </c>
      <c r="J952" s="157">
        <v>5.22</v>
      </c>
    </row>
    <row r="953" spans="1:23" ht="16" x14ac:dyDescent="0.2">
      <c r="A953" s="155">
        <v>6151</v>
      </c>
      <c r="B953" s="156">
        <v>8</v>
      </c>
      <c r="C953" s="157" t="s">
        <v>261</v>
      </c>
      <c r="D953" s="158" t="s">
        <v>482</v>
      </c>
      <c r="E953" s="159" t="s">
        <v>446</v>
      </c>
      <c r="F953" s="160">
        <v>0.25</v>
      </c>
      <c r="G953" s="160">
        <v>18.7</v>
      </c>
      <c r="H953" s="160">
        <v>29.53</v>
      </c>
      <c r="I953" s="160">
        <v>85.4</v>
      </c>
      <c r="J953" s="157">
        <v>6.67</v>
      </c>
      <c r="K953" s="161">
        <v>2.52</v>
      </c>
      <c r="L953" s="161">
        <v>1.71</v>
      </c>
      <c r="M953" s="161">
        <v>1.22</v>
      </c>
      <c r="N953" s="160">
        <v>1.7997000000000001</v>
      </c>
      <c r="O953" s="161">
        <v>2.3220000000000001</v>
      </c>
      <c r="P953" s="161">
        <v>10.314</v>
      </c>
      <c r="Q953" s="161">
        <v>5.8000000000000003E-2</v>
      </c>
      <c r="R953" s="161">
        <v>35.125300000000003</v>
      </c>
      <c r="S953" s="161">
        <v>1.1599999999999999</v>
      </c>
      <c r="T953" s="161">
        <v>25.2</v>
      </c>
      <c r="U953" s="161">
        <v>9.9253</v>
      </c>
      <c r="V953" s="161">
        <v>75.245000000000005</v>
      </c>
      <c r="W953" s="161">
        <v>0.51500000000000001</v>
      </c>
    </row>
    <row r="954" spans="1:23" ht="16" x14ac:dyDescent="0.2">
      <c r="A954" s="155">
        <v>6162</v>
      </c>
      <c r="B954" s="156">
        <v>9</v>
      </c>
      <c r="C954" s="157" t="s">
        <v>258</v>
      </c>
      <c r="D954" s="158" t="s">
        <v>482</v>
      </c>
      <c r="E954" s="159" t="s">
        <v>485</v>
      </c>
      <c r="F954" s="160">
        <v>1.5</v>
      </c>
      <c r="G954" s="160">
        <v>18.600000000000001</v>
      </c>
      <c r="H954" s="160">
        <v>29.8</v>
      </c>
      <c r="I954" s="160">
        <v>100.1</v>
      </c>
      <c r="J954" s="157">
        <v>7.84</v>
      </c>
    </row>
    <row r="955" spans="1:23" ht="16" x14ac:dyDescent="0.2">
      <c r="A955" s="155">
        <v>6163</v>
      </c>
      <c r="B955" s="156">
        <v>9</v>
      </c>
      <c r="C955" s="157" t="s">
        <v>261</v>
      </c>
      <c r="D955" s="158" t="s">
        <v>482</v>
      </c>
      <c r="E955" s="159" t="s">
        <v>485</v>
      </c>
      <c r="F955" s="160">
        <v>0.25</v>
      </c>
      <c r="G955" s="160">
        <v>18.600000000000001</v>
      </c>
      <c r="H955" s="160">
        <v>29.6</v>
      </c>
      <c r="I955" s="160">
        <v>99.6</v>
      </c>
      <c r="J955" s="157">
        <v>7.81</v>
      </c>
      <c r="K955" s="161">
        <v>2.59</v>
      </c>
      <c r="L955" s="161">
        <v>1.1000000000000001</v>
      </c>
      <c r="M955" s="161">
        <v>1.32</v>
      </c>
      <c r="N955" s="160">
        <v>0.4753</v>
      </c>
      <c r="O955" s="161">
        <v>5.6000000000000001E-2</v>
      </c>
      <c r="P955" s="161">
        <v>5.92</v>
      </c>
      <c r="Q955" s="161">
        <v>7.2999999999999995E-2</v>
      </c>
      <c r="R955" s="161">
        <v>19.8553</v>
      </c>
      <c r="S955" s="161">
        <v>0.877</v>
      </c>
      <c r="T955" s="161">
        <v>13.6</v>
      </c>
      <c r="U955" s="161">
        <v>6.2553000000000001</v>
      </c>
      <c r="V955" s="161">
        <v>48.551299999999998</v>
      </c>
      <c r="W955" s="161">
        <v>0.45800000000000002</v>
      </c>
    </row>
    <row r="956" spans="1:23" ht="16" x14ac:dyDescent="0.2">
      <c r="A956" s="155">
        <v>6164</v>
      </c>
      <c r="B956" s="156">
        <v>10</v>
      </c>
      <c r="C956" s="157" t="s">
        <v>258</v>
      </c>
      <c r="D956" s="158" t="s">
        <v>482</v>
      </c>
      <c r="E956" s="159" t="s">
        <v>321</v>
      </c>
      <c r="F956" s="160">
        <v>1.5</v>
      </c>
      <c r="G956" s="160">
        <v>18.8</v>
      </c>
      <c r="H956" s="160">
        <v>31</v>
      </c>
      <c r="I956" s="160">
        <v>57</v>
      </c>
      <c r="J956" s="157">
        <v>4.37</v>
      </c>
    </row>
    <row r="957" spans="1:23" ht="16" x14ac:dyDescent="0.2">
      <c r="A957" s="155">
        <v>6165</v>
      </c>
      <c r="B957" s="156">
        <v>10</v>
      </c>
      <c r="C957" s="157" t="s">
        <v>261</v>
      </c>
      <c r="D957" s="158" t="s">
        <v>482</v>
      </c>
      <c r="E957" s="159" t="s">
        <v>321</v>
      </c>
      <c r="F957" s="160">
        <v>0.25</v>
      </c>
      <c r="G957" s="160">
        <v>19.5</v>
      </c>
      <c r="H957" s="160">
        <v>28.3</v>
      </c>
      <c r="I957" s="160">
        <v>77.5</v>
      </c>
      <c r="J957" s="157">
        <v>6.04</v>
      </c>
      <c r="K957" s="161">
        <v>3.14</v>
      </c>
      <c r="L957" s="161">
        <v>2.04</v>
      </c>
      <c r="M957" s="161">
        <v>3.05</v>
      </c>
      <c r="N957" s="160">
        <v>0.60009999999999997</v>
      </c>
      <c r="O957" s="161">
        <v>0.65</v>
      </c>
      <c r="P957" s="161">
        <v>14.75</v>
      </c>
      <c r="Q957" s="161">
        <v>8.4000000000000005E-2</v>
      </c>
      <c r="R957" s="161">
        <v>33.472999999999999</v>
      </c>
      <c r="S957" s="161">
        <v>1.1000000000000001</v>
      </c>
      <c r="T957" s="161">
        <v>22.9</v>
      </c>
      <c r="U957" s="161">
        <v>10.573</v>
      </c>
      <c r="V957" s="161">
        <v>68.632199999999997</v>
      </c>
      <c r="W957" s="161">
        <v>0.54400000000000004</v>
      </c>
    </row>
    <row r="958" spans="1:23" ht="16" x14ac:dyDescent="0.2">
      <c r="A958" s="155">
        <v>6166</v>
      </c>
      <c r="B958" s="156">
        <v>1</v>
      </c>
      <c r="C958" s="157" t="s">
        <v>258</v>
      </c>
      <c r="D958" s="158" t="s">
        <v>486</v>
      </c>
      <c r="E958" s="159" t="s">
        <v>487</v>
      </c>
      <c r="F958" s="160">
        <v>2</v>
      </c>
      <c r="G958" s="160">
        <v>24.7</v>
      </c>
      <c r="H958" s="160">
        <v>27.3</v>
      </c>
      <c r="I958" s="160">
        <v>73.900000000000006</v>
      </c>
      <c r="J958" s="157">
        <v>5.23</v>
      </c>
    </row>
    <row r="959" spans="1:23" ht="16" x14ac:dyDescent="0.2">
      <c r="A959" s="155">
        <v>6167</v>
      </c>
      <c r="B959" s="156">
        <v>1</v>
      </c>
      <c r="C959" s="157" t="s">
        <v>261</v>
      </c>
      <c r="D959" s="158" t="s">
        <v>486</v>
      </c>
      <c r="E959" s="159" t="s">
        <v>487</v>
      </c>
      <c r="F959" s="160">
        <v>0.25</v>
      </c>
      <c r="G959" s="160">
        <v>24.6</v>
      </c>
      <c r="H959" s="160">
        <v>20.8</v>
      </c>
      <c r="I959" s="160">
        <v>97.3</v>
      </c>
      <c r="J959" s="157">
        <v>7.18</v>
      </c>
      <c r="K959" s="161">
        <v>10.8</v>
      </c>
      <c r="L959" s="161">
        <v>3.34</v>
      </c>
      <c r="M959" s="161">
        <v>2.79</v>
      </c>
      <c r="N959" s="160">
        <v>0.34420000000000001</v>
      </c>
      <c r="O959" s="161">
        <v>2.0270000000000001</v>
      </c>
      <c r="P959" s="161">
        <v>27.564</v>
      </c>
      <c r="Q959" s="161">
        <v>6.4000000000000001E-2</v>
      </c>
      <c r="R959" s="161">
        <v>36.193600000000004</v>
      </c>
      <c r="S959" s="161">
        <v>1.52</v>
      </c>
      <c r="T959" s="161">
        <v>22.8</v>
      </c>
      <c r="U959" s="161">
        <v>13.393599999999999</v>
      </c>
      <c r="V959" s="161">
        <v>96.739000000000004</v>
      </c>
      <c r="W959" s="161">
        <v>0.45</v>
      </c>
    </row>
    <row r="960" spans="1:23" ht="16" x14ac:dyDescent="0.2">
      <c r="A960" s="155">
        <v>6168</v>
      </c>
      <c r="B960" s="156">
        <v>2</v>
      </c>
      <c r="C960" s="157" t="s">
        <v>258</v>
      </c>
      <c r="D960" s="158" t="s">
        <v>486</v>
      </c>
      <c r="E960" s="159" t="s">
        <v>350</v>
      </c>
      <c r="F960" s="160">
        <v>2</v>
      </c>
      <c r="G960" s="160">
        <v>24.5</v>
      </c>
      <c r="H960" s="160">
        <v>29.6</v>
      </c>
      <c r="I960" s="160">
        <v>39.4</v>
      </c>
      <c r="J960" s="157">
        <v>2.76</v>
      </c>
    </row>
    <row r="961" spans="1:23" ht="16" x14ac:dyDescent="0.2">
      <c r="A961" s="155">
        <v>6169</v>
      </c>
      <c r="B961" s="156">
        <v>2</v>
      </c>
      <c r="C961" s="157" t="s">
        <v>261</v>
      </c>
      <c r="D961" s="158" t="s">
        <v>486</v>
      </c>
      <c r="E961" s="159" t="s">
        <v>350</v>
      </c>
      <c r="F961" s="160">
        <v>0.25</v>
      </c>
      <c r="G961" s="160">
        <v>24.5</v>
      </c>
      <c r="H961" s="160">
        <v>24.8</v>
      </c>
      <c r="I961" s="160">
        <v>110.7</v>
      </c>
      <c r="J961" s="157">
        <v>8.07</v>
      </c>
      <c r="K961" s="161">
        <v>17.09</v>
      </c>
      <c r="L961" s="161">
        <v>2.96</v>
      </c>
      <c r="M961" s="161">
        <v>2.84</v>
      </c>
      <c r="N961" s="160">
        <v>0.63529999999999998</v>
      </c>
      <c r="O961" s="161">
        <v>0.13400000000000001</v>
      </c>
      <c r="P961" s="161">
        <v>27.100999999999999</v>
      </c>
      <c r="Q961" s="161">
        <v>7.9000000000000001E-2</v>
      </c>
      <c r="R961" s="161">
        <v>37.86</v>
      </c>
      <c r="S961" s="161">
        <v>1.97</v>
      </c>
      <c r="T961" s="161">
        <v>21.7</v>
      </c>
      <c r="U961" s="161">
        <v>16.16</v>
      </c>
      <c r="V961" s="161">
        <v>125.0981</v>
      </c>
      <c r="W961" s="161">
        <v>0.44900000000000001</v>
      </c>
    </row>
    <row r="962" spans="1:23" ht="16" x14ac:dyDescent="0.2">
      <c r="A962" s="155">
        <v>6180</v>
      </c>
      <c r="B962" s="156">
        <v>3</v>
      </c>
      <c r="C962" s="157" t="s">
        <v>258</v>
      </c>
      <c r="D962" s="158" t="s">
        <v>486</v>
      </c>
      <c r="E962" s="159" t="s">
        <v>272</v>
      </c>
      <c r="F962" s="160">
        <v>0.75</v>
      </c>
      <c r="G962" s="160">
        <v>25.4</v>
      </c>
      <c r="H962" s="160">
        <v>30.61</v>
      </c>
      <c r="I962" s="160">
        <v>62.9</v>
      </c>
      <c r="J962" s="157">
        <v>4.33</v>
      </c>
    </row>
    <row r="963" spans="1:23" ht="16" x14ac:dyDescent="0.2">
      <c r="A963" s="155">
        <v>6181</v>
      </c>
      <c r="B963" s="156">
        <v>3</v>
      </c>
      <c r="C963" s="157" t="s">
        <v>261</v>
      </c>
      <c r="D963" s="158" t="s">
        <v>486</v>
      </c>
      <c r="E963" s="159" t="s">
        <v>272</v>
      </c>
      <c r="F963" s="160">
        <v>0.25</v>
      </c>
      <c r="G963" s="160">
        <v>25.1</v>
      </c>
      <c r="H963" s="160">
        <v>29.43</v>
      </c>
      <c r="I963" s="160">
        <v>82.3</v>
      </c>
      <c r="J963" s="157">
        <v>5.74</v>
      </c>
      <c r="K963" s="161">
        <v>6.7</v>
      </c>
      <c r="L963" s="161">
        <v>1.33</v>
      </c>
      <c r="M963" s="161">
        <v>1.95</v>
      </c>
      <c r="N963" s="160">
        <v>0.31590000000000001</v>
      </c>
      <c r="O963" s="161">
        <v>0.222</v>
      </c>
      <c r="P963" s="161">
        <v>3.5649999999999999</v>
      </c>
      <c r="Q963" s="161">
        <v>0.11700000000000001</v>
      </c>
      <c r="R963" s="161">
        <v>46.929499999999997</v>
      </c>
      <c r="S963" s="161">
        <v>1.31</v>
      </c>
      <c r="T963" s="161">
        <v>34.5</v>
      </c>
      <c r="U963" s="161">
        <v>12.429500000000001</v>
      </c>
      <c r="V963" s="161">
        <v>81.456999999999994</v>
      </c>
      <c r="W963" s="161">
        <v>1.0900000000000001</v>
      </c>
    </row>
    <row r="964" spans="1:23" ht="16" x14ac:dyDescent="0.2">
      <c r="A964" s="155">
        <v>6182</v>
      </c>
      <c r="B964" s="156">
        <v>4</v>
      </c>
      <c r="C964" s="157" t="s">
        <v>258</v>
      </c>
      <c r="D964" s="158" t="s">
        <v>486</v>
      </c>
      <c r="E964" s="159" t="s">
        <v>278</v>
      </c>
      <c r="F964" s="160">
        <v>0.5</v>
      </c>
      <c r="G964" s="160">
        <v>26</v>
      </c>
      <c r="H964" s="160">
        <v>29.3</v>
      </c>
      <c r="I964" s="160">
        <v>57.2</v>
      </c>
      <c r="J964" s="157">
        <v>3.94</v>
      </c>
    </row>
    <row r="965" spans="1:23" ht="16" x14ac:dyDescent="0.2">
      <c r="A965" s="155">
        <v>6183</v>
      </c>
      <c r="B965" s="156">
        <v>4</v>
      </c>
      <c r="C965" s="157" t="s">
        <v>261</v>
      </c>
      <c r="D965" s="158" t="s">
        <v>486</v>
      </c>
      <c r="E965" s="159" t="s">
        <v>278</v>
      </c>
      <c r="F965" s="160">
        <v>0.25</v>
      </c>
      <c r="G965" s="160">
        <v>25.8</v>
      </c>
      <c r="H965" s="160">
        <v>28.96</v>
      </c>
      <c r="I965" s="160">
        <v>54</v>
      </c>
      <c r="J965" s="157">
        <v>3.73</v>
      </c>
      <c r="K965" s="161">
        <v>6.77</v>
      </c>
      <c r="L965" s="161">
        <v>1.6</v>
      </c>
      <c r="M965" s="161">
        <v>3.03</v>
      </c>
      <c r="N965" s="160">
        <v>0.86760000000000004</v>
      </c>
      <c r="O965" s="161">
        <v>1.401</v>
      </c>
      <c r="P965" s="161">
        <v>18.975000000000001</v>
      </c>
      <c r="Q965" s="161">
        <v>8.1000000000000003E-2</v>
      </c>
      <c r="R965" s="161">
        <v>51.773000000000003</v>
      </c>
      <c r="S965" s="161">
        <v>0.755</v>
      </c>
      <c r="T965" s="161">
        <v>38.5</v>
      </c>
      <c r="U965" s="161">
        <v>13.273</v>
      </c>
      <c r="V965" s="161">
        <v>87.930999999999997</v>
      </c>
      <c r="W965" s="161">
        <v>0.68500000000000005</v>
      </c>
    </row>
    <row r="966" spans="1:23" ht="16" x14ac:dyDescent="0.2">
      <c r="A966" s="155">
        <v>6184</v>
      </c>
      <c r="B966" s="156">
        <v>5</v>
      </c>
      <c r="C966" s="157" t="s">
        <v>258</v>
      </c>
      <c r="D966" s="158" t="s">
        <v>486</v>
      </c>
      <c r="E966" s="159" t="s">
        <v>274</v>
      </c>
      <c r="F966" s="160">
        <v>0.4</v>
      </c>
      <c r="G966" s="160">
        <v>19.899999999999999</v>
      </c>
      <c r="H966" s="160">
        <v>1.03</v>
      </c>
      <c r="I966" s="160">
        <v>72.400000000000006</v>
      </c>
      <c r="J966" s="157">
        <v>6.57</v>
      </c>
    </row>
    <row r="967" spans="1:23" ht="16" x14ac:dyDescent="0.2">
      <c r="A967" s="155">
        <v>6185</v>
      </c>
      <c r="B967" s="156">
        <v>5</v>
      </c>
      <c r="C967" s="157" t="s">
        <v>261</v>
      </c>
      <c r="D967" s="158" t="s">
        <v>486</v>
      </c>
      <c r="E967" s="159" t="s">
        <v>274</v>
      </c>
      <c r="F967" s="160">
        <v>0.25</v>
      </c>
      <c r="G967" s="160">
        <v>19.8</v>
      </c>
      <c r="H967" s="160">
        <v>0.71</v>
      </c>
      <c r="I967" s="160">
        <v>76.3</v>
      </c>
      <c r="J967" s="157">
        <v>6.94</v>
      </c>
      <c r="K967" s="161">
        <v>3.25</v>
      </c>
      <c r="L967" s="161">
        <v>1.91</v>
      </c>
      <c r="M967" s="161">
        <v>1.69</v>
      </c>
      <c r="N967" s="160">
        <v>1.4950000000000001</v>
      </c>
      <c r="O967" s="161">
        <v>17.568000000000001</v>
      </c>
      <c r="P967" s="161">
        <v>27.952000000000002</v>
      </c>
      <c r="Q967" s="161">
        <v>0.216</v>
      </c>
      <c r="R967" s="161">
        <v>36.145200000000003</v>
      </c>
      <c r="S967" s="161">
        <v>0.78300000000000003</v>
      </c>
      <c r="T967" s="161">
        <v>29.8</v>
      </c>
      <c r="U967" s="161">
        <v>6.3452000000000002</v>
      </c>
      <c r="V967" s="161">
        <v>53.527000000000001</v>
      </c>
      <c r="W967" s="161">
        <v>0.31</v>
      </c>
    </row>
    <row r="968" spans="1:23" ht="16" x14ac:dyDescent="0.2">
      <c r="A968" s="155">
        <v>6174</v>
      </c>
      <c r="B968" s="156">
        <v>6</v>
      </c>
      <c r="C968" s="157" t="s">
        <v>258</v>
      </c>
      <c r="D968" s="158" t="s">
        <v>486</v>
      </c>
      <c r="E968" s="159" t="s">
        <v>488</v>
      </c>
      <c r="F968" s="160">
        <v>1.5</v>
      </c>
      <c r="G968" s="160">
        <v>22.6</v>
      </c>
      <c r="H968" s="160">
        <v>31.04</v>
      </c>
      <c r="I968" s="160">
        <v>80.2</v>
      </c>
      <c r="J968" s="157">
        <v>5.8</v>
      </c>
    </row>
    <row r="969" spans="1:23" ht="16" x14ac:dyDescent="0.2">
      <c r="A969" s="155">
        <v>6175</v>
      </c>
      <c r="B969" s="156">
        <v>6</v>
      </c>
      <c r="C969" s="157" t="s">
        <v>261</v>
      </c>
      <c r="D969" s="158" t="s">
        <v>486</v>
      </c>
      <c r="E969" s="159" t="s">
        <v>488</v>
      </c>
      <c r="F969" s="160">
        <v>0.25</v>
      </c>
      <c r="G969" s="160">
        <v>22.6</v>
      </c>
      <c r="H969" s="160">
        <v>31.02</v>
      </c>
      <c r="I969" s="160">
        <v>82.2</v>
      </c>
      <c r="J969" s="157">
        <v>5.93</v>
      </c>
      <c r="K969" s="161">
        <v>4.97</v>
      </c>
      <c r="L969" s="161">
        <v>1.98</v>
      </c>
      <c r="M969" s="161">
        <v>2.61</v>
      </c>
      <c r="N969" s="160">
        <v>1.0804</v>
      </c>
      <c r="O969" s="161">
        <v>0.92300000000000004</v>
      </c>
      <c r="P969" s="161">
        <v>9.1999999999999993</v>
      </c>
      <c r="Q969" s="161">
        <v>0.19700000000000001</v>
      </c>
      <c r="R969" s="161">
        <v>35.565800000000003</v>
      </c>
      <c r="S969" s="161">
        <v>1.27</v>
      </c>
      <c r="T969" s="161">
        <v>22.6</v>
      </c>
      <c r="U969" s="161">
        <v>12.9658</v>
      </c>
      <c r="V969" s="161">
        <v>94.248599999999996</v>
      </c>
      <c r="W969" s="161">
        <v>0.65200000000000002</v>
      </c>
    </row>
    <row r="970" spans="1:23" ht="16" x14ac:dyDescent="0.2">
      <c r="A970" s="155">
        <v>6176</v>
      </c>
      <c r="B970" s="156">
        <v>7</v>
      </c>
      <c r="C970" s="157" t="s">
        <v>258</v>
      </c>
      <c r="D970" s="158" t="s">
        <v>486</v>
      </c>
      <c r="E970" s="159" t="s">
        <v>283</v>
      </c>
      <c r="F970" s="160">
        <v>0.6</v>
      </c>
      <c r="G970" s="160">
        <v>25.3</v>
      </c>
      <c r="H970" s="160">
        <v>28.15</v>
      </c>
      <c r="I970" s="160">
        <v>48.6</v>
      </c>
      <c r="J970" s="157">
        <v>3.41</v>
      </c>
    </row>
    <row r="971" spans="1:23" ht="16" x14ac:dyDescent="0.2">
      <c r="A971" s="155">
        <v>6177</v>
      </c>
      <c r="B971" s="156">
        <v>7</v>
      </c>
      <c r="C971" s="157" t="s">
        <v>261</v>
      </c>
      <c r="D971" s="158" t="s">
        <v>486</v>
      </c>
      <c r="E971" s="159" t="s">
        <v>283</v>
      </c>
      <c r="F971" s="160">
        <v>0.25</v>
      </c>
      <c r="G971" s="160">
        <v>23.8</v>
      </c>
      <c r="H971" s="160">
        <v>20.239999999999998</v>
      </c>
      <c r="I971" s="160">
        <v>75.599999999999994</v>
      </c>
      <c r="J971" s="157">
        <v>5.7</v>
      </c>
      <c r="K971" s="161">
        <v>14.25</v>
      </c>
      <c r="L971" s="161">
        <v>4.5</v>
      </c>
      <c r="M971" s="161">
        <v>2.2400000000000002</v>
      </c>
      <c r="N971" s="160">
        <v>1.5979000000000001</v>
      </c>
      <c r="O971" s="161">
        <v>21.565999999999999</v>
      </c>
      <c r="P971" s="161">
        <v>31.678999999999998</v>
      </c>
      <c r="Q971" s="161">
        <v>0.20399999999999999</v>
      </c>
      <c r="R971" s="161">
        <v>74.0745</v>
      </c>
      <c r="S971" s="161">
        <v>1.83</v>
      </c>
      <c r="T971" s="161">
        <v>54.1</v>
      </c>
      <c r="U971" s="161">
        <v>19.974499999999999</v>
      </c>
      <c r="V971" s="161">
        <v>125.13930000000001</v>
      </c>
      <c r="W971" s="161">
        <v>0.92200000000000004</v>
      </c>
    </row>
    <row r="972" spans="1:23" ht="16" x14ac:dyDescent="0.2">
      <c r="A972" s="155">
        <v>6178</v>
      </c>
      <c r="B972" s="156">
        <v>8</v>
      </c>
      <c r="C972" s="157" t="s">
        <v>258</v>
      </c>
      <c r="D972" s="158" t="s">
        <v>486</v>
      </c>
      <c r="E972" s="159" t="s">
        <v>489</v>
      </c>
      <c r="F972" s="160">
        <v>0.75</v>
      </c>
      <c r="G972" s="160">
        <v>24.3</v>
      </c>
      <c r="H972" s="160">
        <v>31.71</v>
      </c>
      <c r="I972" s="160">
        <v>33</v>
      </c>
      <c r="J972" s="157">
        <v>2.31</v>
      </c>
    </row>
    <row r="973" spans="1:23" ht="16" x14ac:dyDescent="0.2">
      <c r="A973" s="155">
        <v>6179</v>
      </c>
      <c r="B973" s="156">
        <v>8</v>
      </c>
      <c r="C973" s="157" t="s">
        <v>261</v>
      </c>
      <c r="D973" s="158" t="s">
        <v>486</v>
      </c>
      <c r="E973" s="159" t="s">
        <v>489</v>
      </c>
      <c r="F973" s="160">
        <v>0.25</v>
      </c>
      <c r="G973" s="160">
        <v>25.2</v>
      </c>
      <c r="H973" s="160">
        <v>29.81</v>
      </c>
      <c r="I973" s="160">
        <v>81.400000000000006</v>
      </c>
      <c r="J973" s="157">
        <v>5.68</v>
      </c>
      <c r="K973" s="161">
        <v>8.6199999999999992</v>
      </c>
      <c r="L973" s="161">
        <v>2.29</v>
      </c>
      <c r="M973" s="161">
        <v>1.46</v>
      </c>
      <c r="N973" s="160">
        <v>1.1067</v>
      </c>
      <c r="O973" s="161">
        <v>0.34499999999999997</v>
      </c>
      <c r="P973" s="161">
        <v>1.8859999999999999</v>
      </c>
      <c r="Q973" s="161">
        <v>7.1999999999999995E-2</v>
      </c>
      <c r="R973" s="161">
        <v>30.065999999999999</v>
      </c>
      <c r="S973" s="161">
        <v>1.26</v>
      </c>
      <c r="T973" s="161">
        <v>24.2</v>
      </c>
      <c r="U973" s="161">
        <v>6.8659999999999997</v>
      </c>
      <c r="V973" s="161">
        <v>72.426000000000002</v>
      </c>
      <c r="W973" s="161">
        <v>0.85799999999999998</v>
      </c>
    </row>
    <row r="974" spans="1:23" ht="16" x14ac:dyDescent="0.2">
      <c r="A974" s="155">
        <v>6170</v>
      </c>
      <c r="B974" s="156">
        <v>9</v>
      </c>
      <c r="C974" s="157" t="s">
        <v>258</v>
      </c>
      <c r="D974" s="158" t="s">
        <v>486</v>
      </c>
      <c r="E974" s="159" t="s">
        <v>302</v>
      </c>
      <c r="F974" s="160">
        <v>1.75</v>
      </c>
      <c r="G974" s="160">
        <v>23.5</v>
      </c>
      <c r="H974" s="160">
        <v>30.6</v>
      </c>
      <c r="I974" s="160">
        <v>90</v>
      </c>
      <c r="J974" s="157">
        <v>6.39</v>
      </c>
    </row>
    <row r="975" spans="1:23" ht="16" x14ac:dyDescent="0.2">
      <c r="A975" s="155">
        <v>6171</v>
      </c>
      <c r="B975" s="156">
        <v>9</v>
      </c>
      <c r="C975" s="157" t="s">
        <v>261</v>
      </c>
      <c r="D975" s="158" t="s">
        <v>486</v>
      </c>
      <c r="E975" s="159" t="s">
        <v>302</v>
      </c>
      <c r="F975" s="160">
        <v>0.25</v>
      </c>
      <c r="G975" s="160">
        <v>24</v>
      </c>
      <c r="H975" s="160">
        <v>30.5</v>
      </c>
      <c r="I975" s="160">
        <v>83.4</v>
      </c>
      <c r="J975" s="157">
        <v>5.88</v>
      </c>
      <c r="K975" s="161">
        <v>4.68</v>
      </c>
      <c r="L975" s="161">
        <v>2.37</v>
      </c>
      <c r="M975" s="161">
        <v>3.76</v>
      </c>
      <c r="N975" s="160">
        <v>0.89970000000000006</v>
      </c>
      <c r="O975" s="161">
        <v>0.14499999999999999</v>
      </c>
      <c r="P975" s="161">
        <v>9.2119999999999997</v>
      </c>
      <c r="Q975" s="161">
        <v>0.108</v>
      </c>
      <c r="R975" s="161">
        <v>32.572600000000001</v>
      </c>
      <c r="S975" s="161">
        <v>1.26</v>
      </c>
      <c r="T975" s="161">
        <v>21.8</v>
      </c>
      <c r="U975" s="161">
        <v>10.772600000000001</v>
      </c>
      <c r="V975" s="161">
        <v>73.498199999999997</v>
      </c>
      <c r="W975" s="161">
        <v>0.60499999999999998</v>
      </c>
    </row>
    <row r="976" spans="1:23" ht="16" x14ac:dyDescent="0.2">
      <c r="A976" s="155">
        <v>6172</v>
      </c>
      <c r="B976" s="156">
        <v>10</v>
      </c>
      <c r="C976" s="157" t="s">
        <v>258</v>
      </c>
      <c r="D976" s="158" t="s">
        <v>486</v>
      </c>
      <c r="E976" s="159" t="s">
        <v>458</v>
      </c>
      <c r="F976" s="160">
        <v>1.5</v>
      </c>
      <c r="G976" s="160">
        <v>24.9</v>
      </c>
      <c r="H976" s="160">
        <v>29.7</v>
      </c>
      <c r="I976" s="160">
        <v>33.700000000000003</v>
      </c>
      <c r="J976" s="157">
        <v>2.34</v>
      </c>
    </row>
    <row r="977" spans="1:23" ht="16" x14ac:dyDescent="0.2">
      <c r="A977" s="155">
        <v>6173</v>
      </c>
      <c r="B977" s="156">
        <v>10</v>
      </c>
      <c r="C977" s="157" t="s">
        <v>261</v>
      </c>
      <c r="D977" s="158" t="s">
        <v>486</v>
      </c>
      <c r="E977" s="159" t="s">
        <v>458</v>
      </c>
      <c r="F977" s="160">
        <v>0.25</v>
      </c>
      <c r="G977" s="160">
        <v>24.7</v>
      </c>
      <c r="H977" s="160">
        <v>28.5</v>
      </c>
      <c r="I977" s="160">
        <v>76.2</v>
      </c>
      <c r="J977" s="157">
        <v>5.32</v>
      </c>
      <c r="K977" s="161">
        <v>9.5500000000000007</v>
      </c>
      <c r="L977" s="161">
        <v>2.58</v>
      </c>
      <c r="M977" s="161">
        <v>1.99</v>
      </c>
      <c r="N977" s="160">
        <v>0.5161</v>
      </c>
      <c r="O977" s="161">
        <v>7.6999999999999999E-2</v>
      </c>
      <c r="P977" s="161">
        <v>19.222999999999999</v>
      </c>
      <c r="Q977" s="161">
        <v>0.02</v>
      </c>
      <c r="R977" s="161">
        <v>32.838299999999997</v>
      </c>
      <c r="S977" s="161">
        <v>1.8</v>
      </c>
      <c r="T977" s="161">
        <v>16.899999999999999</v>
      </c>
      <c r="U977" s="161">
        <v>15.9383</v>
      </c>
      <c r="V977" s="161">
        <v>104.15309999999999</v>
      </c>
      <c r="W977" s="161">
        <v>0.36</v>
      </c>
    </row>
    <row r="978" spans="1:23" ht="16" x14ac:dyDescent="0.2">
      <c r="A978" s="155">
        <v>6200</v>
      </c>
      <c r="B978" s="156">
        <v>3</v>
      </c>
      <c r="C978" s="157" t="s">
        <v>258</v>
      </c>
      <c r="D978" s="158" t="s">
        <v>490</v>
      </c>
      <c r="E978" s="159" t="s">
        <v>262</v>
      </c>
      <c r="F978" s="160">
        <v>1</v>
      </c>
      <c r="G978" s="160">
        <v>23.8</v>
      </c>
      <c r="H978" s="160">
        <v>31.17</v>
      </c>
      <c r="I978" s="160">
        <v>56.9</v>
      </c>
      <c r="J978" s="157">
        <v>4.03</v>
      </c>
    </row>
    <row r="979" spans="1:23" ht="16" x14ac:dyDescent="0.2">
      <c r="A979" s="155">
        <v>6201</v>
      </c>
      <c r="B979" s="156">
        <v>3</v>
      </c>
      <c r="C979" s="157" t="s">
        <v>261</v>
      </c>
      <c r="D979" s="158" t="s">
        <v>490</v>
      </c>
      <c r="E979" s="159" t="s">
        <v>262</v>
      </c>
      <c r="F979" s="160">
        <v>0.25</v>
      </c>
      <c r="G979" s="160">
        <v>23.8</v>
      </c>
      <c r="H979" s="160">
        <v>31.06</v>
      </c>
      <c r="I979" s="160">
        <v>60.1</v>
      </c>
      <c r="J979" s="157">
        <v>4.25</v>
      </c>
      <c r="K979" s="161">
        <v>7.22</v>
      </c>
      <c r="L979" s="161">
        <v>2.79</v>
      </c>
      <c r="M979" s="161">
        <v>2.2999999999999998</v>
      </c>
      <c r="N979" s="160">
        <v>0.78339999999999999</v>
      </c>
      <c r="O979" s="161">
        <v>8.8999999999999996E-2</v>
      </c>
      <c r="P979" s="161">
        <v>16.71</v>
      </c>
      <c r="Q979" s="161">
        <v>0.28199999999999997</v>
      </c>
      <c r="R979" s="161">
        <v>35.616999999999997</v>
      </c>
      <c r="S979" s="161">
        <v>2.23</v>
      </c>
      <c r="T979" s="161">
        <v>23.9</v>
      </c>
      <c r="U979" s="161">
        <v>11.717000000000001</v>
      </c>
      <c r="V979" s="161">
        <v>186.07599999999999</v>
      </c>
      <c r="W979" s="161">
        <v>1.03</v>
      </c>
    </row>
    <row r="980" spans="1:23" ht="16" x14ac:dyDescent="0.2">
      <c r="A980" s="155">
        <v>6202</v>
      </c>
      <c r="B980" s="156">
        <v>4</v>
      </c>
      <c r="C980" s="157" t="s">
        <v>258</v>
      </c>
      <c r="D980" s="158" t="s">
        <v>490</v>
      </c>
      <c r="E980" s="159" t="s">
        <v>265</v>
      </c>
      <c r="F980" s="160">
        <v>0.75</v>
      </c>
      <c r="G980" s="160">
        <v>24.1</v>
      </c>
      <c r="H980" s="160">
        <v>30.4</v>
      </c>
      <c r="I980" s="160">
        <v>43.4</v>
      </c>
      <c r="J980" s="157">
        <v>3.06</v>
      </c>
    </row>
    <row r="981" spans="1:23" ht="16" x14ac:dyDescent="0.2">
      <c r="A981" s="155">
        <v>6203</v>
      </c>
      <c r="B981" s="156">
        <v>4</v>
      </c>
      <c r="C981" s="157" t="s">
        <v>261</v>
      </c>
      <c r="D981" s="158" t="s">
        <v>490</v>
      </c>
      <c r="E981" s="159" t="s">
        <v>265</v>
      </c>
      <c r="F981" s="160">
        <v>0.25</v>
      </c>
      <c r="G981" s="160">
        <v>24.1</v>
      </c>
      <c r="H981" s="160">
        <v>30.33</v>
      </c>
      <c r="I981" s="160">
        <v>44.6</v>
      </c>
      <c r="J981" s="157">
        <v>3.13</v>
      </c>
      <c r="K981" s="161">
        <v>6.37</v>
      </c>
      <c r="L981" s="161">
        <v>2.0699999999999998</v>
      </c>
      <c r="M981" s="161">
        <v>1.86</v>
      </c>
      <c r="N981" s="160">
        <v>2.1608000000000001</v>
      </c>
      <c r="O981" s="161">
        <v>0.23799999999999999</v>
      </c>
      <c r="P981" s="161">
        <v>30.178999999999998</v>
      </c>
      <c r="Q981" s="161">
        <v>0.18099999999999999</v>
      </c>
      <c r="R981" s="161">
        <v>47.873199999999997</v>
      </c>
      <c r="S981" s="161">
        <v>1.45</v>
      </c>
      <c r="T981" s="161">
        <v>35.1</v>
      </c>
      <c r="U981" s="161">
        <v>12.773199999999999</v>
      </c>
      <c r="V981" s="161">
        <v>87.768600000000006</v>
      </c>
      <c r="W981" s="161">
        <v>1.23</v>
      </c>
    </row>
    <row r="982" spans="1:23" ht="16" x14ac:dyDescent="0.2">
      <c r="A982" s="155">
        <v>6204</v>
      </c>
      <c r="B982" s="156">
        <v>5</v>
      </c>
      <c r="C982" s="157" t="s">
        <v>258</v>
      </c>
      <c r="D982" s="158" t="s">
        <v>490</v>
      </c>
      <c r="E982" s="159" t="s">
        <v>320</v>
      </c>
      <c r="F982" s="160">
        <v>0.5</v>
      </c>
      <c r="G982" s="160">
        <v>22.1</v>
      </c>
      <c r="H982" s="160">
        <v>8.3000000000000007</v>
      </c>
      <c r="I982" s="160">
        <v>87.1</v>
      </c>
      <c r="J982" s="157">
        <v>7.26</v>
      </c>
    </row>
    <row r="983" spans="1:23" ht="16" x14ac:dyDescent="0.2">
      <c r="A983" s="155">
        <v>6205</v>
      </c>
      <c r="B983" s="156">
        <v>5</v>
      </c>
      <c r="C983" s="157" t="s">
        <v>261</v>
      </c>
      <c r="D983" s="158" t="s">
        <v>490</v>
      </c>
      <c r="E983" s="159" t="s">
        <v>320</v>
      </c>
      <c r="F983" s="160">
        <v>0.25</v>
      </c>
      <c r="G983" s="160">
        <v>21.8</v>
      </c>
      <c r="H983" s="160">
        <v>7.56</v>
      </c>
      <c r="I983" s="160">
        <v>88.5</v>
      </c>
      <c r="J983" s="157">
        <v>7.46</v>
      </c>
      <c r="K983" s="161">
        <v>6.93</v>
      </c>
      <c r="L983" s="161">
        <v>1.83</v>
      </c>
      <c r="M983" s="161">
        <v>1.71</v>
      </c>
      <c r="N983" s="160">
        <v>1.1711</v>
      </c>
      <c r="O983" s="161">
        <v>8.0690000000000008</v>
      </c>
      <c r="P983" s="161">
        <v>87.808999999999997</v>
      </c>
      <c r="Q983" s="161">
        <v>7.8E-2</v>
      </c>
      <c r="R983" s="161">
        <v>41.831600000000002</v>
      </c>
      <c r="S983" s="161">
        <v>1.18</v>
      </c>
      <c r="T983" s="161">
        <v>27</v>
      </c>
      <c r="U983" s="161">
        <v>14.8316</v>
      </c>
      <c r="V983" s="161">
        <v>96.316800000000001</v>
      </c>
      <c r="W983" s="161">
        <v>0.57399999999999995</v>
      </c>
    </row>
    <row r="984" spans="1:23" ht="16" x14ac:dyDescent="0.2">
      <c r="A984" s="155">
        <v>6194</v>
      </c>
      <c r="B984" s="156">
        <v>6</v>
      </c>
      <c r="C984" s="157" t="s">
        <v>258</v>
      </c>
      <c r="D984" s="158" t="s">
        <v>490</v>
      </c>
      <c r="E984" s="159" t="s">
        <v>491</v>
      </c>
      <c r="F984" s="160">
        <v>2</v>
      </c>
      <c r="G984" s="160">
        <v>22.6</v>
      </c>
      <c r="H984" s="160">
        <v>32.35</v>
      </c>
      <c r="I984" s="160">
        <v>81.900000000000006</v>
      </c>
      <c r="J984" s="157">
        <v>5.88</v>
      </c>
    </row>
    <row r="985" spans="1:23" ht="16" x14ac:dyDescent="0.2">
      <c r="A985" s="155">
        <v>6195</v>
      </c>
      <c r="B985" s="156">
        <v>6</v>
      </c>
      <c r="C985" s="157" t="s">
        <v>261</v>
      </c>
      <c r="D985" s="158" t="s">
        <v>490</v>
      </c>
      <c r="E985" s="159" t="s">
        <v>491</v>
      </c>
      <c r="F985" s="160">
        <v>0.25</v>
      </c>
      <c r="G985" s="160">
        <v>22.5</v>
      </c>
      <c r="H985" s="160">
        <v>32.07</v>
      </c>
      <c r="I985" s="160">
        <v>83</v>
      </c>
      <c r="J985" s="157">
        <v>5.98</v>
      </c>
      <c r="K985" s="161">
        <v>3.34</v>
      </c>
      <c r="L985" s="161">
        <v>3.56</v>
      </c>
      <c r="M985" s="161">
        <v>1.74</v>
      </c>
      <c r="N985" s="160">
        <v>0.47889999999999999</v>
      </c>
      <c r="O985" s="161">
        <v>1.1319999999999999</v>
      </c>
      <c r="P985" s="161">
        <v>4.3079999999999998</v>
      </c>
      <c r="Q985" s="161">
        <v>0.42199999999999999</v>
      </c>
      <c r="R985" s="161">
        <v>42.648600000000002</v>
      </c>
      <c r="S985" s="161">
        <v>1.66</v>
      </c>
      <c r="T985" s="161">
        <v>26.5</v>
      </c>
      <c r="U985" s="161">
        <v>16.148599999999998</v>
      </c>
      <c r="V985" s="161">
        <v>137.47309999999999</v>
      </c>
      <c r="W985" s="161">
        <v>1.54</v>
      </c>
    </row>
    <row r="986" spans="1:23" ht="16" x14ac:dyDescent="0.2">
      <c r="A986" s="155">
        <v>6196</v>
      </c>
      <c r="B986" s="156">
        <v>7</v>
      </c>
      <c r="C986" s="157" t="s">
        <v>258</v>
      </c>
      <c r="D986" s="158" t="s">
        <v>490</v>
      </c>
      <c r="E986" s="159" t="s">
        <v>492</v>
      </c>
      <c r="F986" s="160">
        <v>0.8</v>
      </c>
      <c r="G986" s="160">
        <v>24.7</v>
      </c>
      <c r="H986" s="160">
        <v>27.68</v>
      </c>
      <c r="I986" s="160">
        <v>51.1</v>
      </c>
      <c r="J986" s="157">
        <v>3.63</v>
      </c>
    </row>
    <row r="987" spans="1:23" ht="16" x14ac:dyDescent="0.2">
      <c r="A987" s="155">
        <v>6197</v>
      </c>
      <c r="B987" s="156">
        <v>7</v>
      </c>
      <c r="C987" s="157" t="s">
        <v>261</v>
      </c>
      <c r="D987" s="158" t="s">
        <v>490</v>
      </c>
      <c r="E987" s="159" t="s">
        <v>492</v>
      </c>
      <c r="F987" s="160">
        <v>0.25</v>
      </c>
      <c r="G987" s="160">
        <v>20.9</v>
      </c>
      <c r="H987" s="160">
        <v>9.6300000000000008</v>
      </c>
      <c r="I987" s="160">
        <v>83.8</v>
      </c>
      <c r="J987" s="157">
        <v>6.96</v>
      </c>
      <c r="K987" s="161">
        <v>8.65</v>
      </c>
      <c r="L987" s="161">
        <v>2.35</v>
      </c>
      <c r="M987" s="161">
        <v>0.85</v>
      </c>
      <c r="N987" s="160">
        <v>3.6467000000000001</v>
      </c>
      <c r="O987" s="161">
        <v>38.548000000000002</v>
      </c>
      <c r="P987" s="161">
        <v>72.927999999999997</v>
      </c>
      <c r="Q987" s="161">
        <v>0.372</v>
      </c>
      <c r="R987" s="161">
        <v>82.336500000000001</v>
      </c>
      <c r="S987" s="161">
        <v>2</v>
      </c>
      <c r="T987" s="161">
        <v>66.2</v>
      </c>
      <c r="U987" s="161">
        <v>16.136500000000002</v>
      </c>
      <c r="V987" s="161">
        <v>95.907300000000006</v>
      </c>
      <c r="W987" s="161">
        <v>1.24</v>
      </c>
    </row>
    <row r="988" spans="1:23" ht="16" x14ac:dyDescent="0.2">
      <c r="A988" s="155">
        <v>6198</v>
      </c>
      <c r="B988" s="156">
        <v>8</v>
      </c>
      <c r="C988" s="157" t="s">
        <v>258</v>
      </c>
      <c r="D988" s="158" t="s">
        <v>490</v>
      </c>
      <c r="E988" s="159" t="s">
        <v>493</v>
      </c>
      <c r="F988" s="160">
        <v>0.75</v>
      </c>
      <c r="G988" s="160">
        <v>23.9</v>
      </c>
      <c r="H988" s="160">
        <v>31.13</v>
      </c>
      <c r="I988" s="160">
        <v>65.2</v>
      </c>
      <c r="J988" s="157">
        <v>4.5999999999999996</v>
      </c>
    </row>
    <row r="989" spans="1:23" ht="16" x14ac:dyDescent="0.2">
      <c r="A989" s="155">
        <v>6199</v>
      </c>
      <c r="B989" s="156">
        <v>8</v>
      </c>
      <c r="C989" s="157" t="s">
        <v>261</v>
      </c>
      <c r="D989" s="158" t="s">
        <v>490</v>
      </c>
      <c r="E989" s="159" t="s">
        <v>493</v>
      </c>
      <c r="F989" s="160">
        <v>0.25</v>
      </c>
      <c r="G989" s="160">
        <v>23.9</v>
      </c>
      <c r="H989" s="160">
        <v>31.07</v>
      </c>
      <c r="I989" s="160">
        <v>68.400000000000006</v>
      </c>
      <c r="J989" s="157">
        <v>4.83</v>
      </c>
      <c r="K989" s="161">
        <v>7.02</v>
      </c>
      <c r="L989" s="161">
        <v>2.86</v>
      </c>
      <c r="M989" s="161">
        <v>2.1800000000000002</v>
      </c>
      <c r="N989" s="160">
        <v>0.92720000000000002</v>
      </c>
      <c r="O989" s="161">
        <v>8.3000000000000004E-2</v>
      </c>
      <c r="P989" s="161">
        <v>6.62</v>
      </c>
      <c r="Q989" s="161">
        <v>0.20799999999999999</v>
      </c>
      <c r="R989" s="161">
        <v>47.744599999999998</v>
      </c>
      <c r="S989" s="161">
        <v>1.95</v>
      </c>
      <c r="T989" s="161">
        <v>32.200000000000003</v>
      </c>
      <c r="U989" s="161">
        <v>15.544600000000001</v>
      </c>
      <c r="V989" s="161">
        <v>101.28400000000001</v>
      </c>
      <c r="W989" s="161">
        <v>1.81</v>
      </c>
    </row>
    <row r="990" spans="1:23" ht="16" x14ac:dyDescent="0.2">
      <c r="A990" s="155">
        <v>6186</v>
      </c>
      <c r="B990" s="156">
        <v>1</v>
      </c>
      <c r="C990" s="157" t="s">
        <v>258</v>
      </c>
      <c r="D990" s="158" t="s">
        <v>494</v>
      </c>
      <c r="E990" s="159" t="s">
        <v>495</v>
      </c>
      <c r="F990" s="160">
        <v>1.25</v>
      </c>
      <c r="G990" s="160">
        <v>25</v>
      </c>
      <c r="H990" s="160">
        <v>28.8</v>
      </c>
      <c r="I990" s="160">
        <v>67.400000000000006</v>
      </c>
      <c r="J990" s="157">
        <v>4.74</v>
      </c>
    </row>
    <row r="991" spans="1:23" ht="16" x14ac:dyDescent="0.2">
      <c r="A991" s="155">
        <v>6187</v>
      </c>
      <c r="B991" s="156">
        <v>1</v>
      </c>
      <c r="C991" s="157" t="s">
        <v>261</v>
      </c>
      <c r="D991" s="158" t="s">
        <v>494</v>
      </c>
      <c r="E991" s="159" t="s">
        <v>495</v>
      </c>
      <c r="F991" s="160">
        <v>0.25</v>
      </c>
      <c r="G991" s="160">
        <v>25.3</v>
      </c>
      <c r="H991" s="160">
        <v>25.6</v>
      </c>
      <c r="I991" s="160">
        <v>81.099999999999994</v>
      </c>
      <c r="J991" s="157">
        <v>5.78</v>
      </c>
      <c r="K991" s="161">
        <v>13.58</v>
      </c>
      <c r="L991" s="161">
        <v>3.44</v>
      </c>
      <c r="M991" s="161">
        <v>2</v>
      </c>
      <c r="N991" s="160">
        <v>0.21629999999999999</v>
      </c>
      <c r="O991" s="161">
        <v>1.514</v>
      </c>
      <c r="P991" s="161">
        <v>24.405000000000001</v>
      </c>
      <c r="Q991" s="161">
        <v>0.107</v>
      </c>
      <c r="R991" s="161">
        <v>43.367800000000003</v>
      </c>
      <c r="S991" s="161">
        <v>2.39</v>
      </c>
      <c r="T991" s="161">
        <v>22.5</v>
      </c>
      <c r="U991" s="161">
        <v>20.867799999999999</v>
      </c>
      <c r="V991" s="161">
        <v>131.03569999999999</v>
      </c>
      <c r="W991" s="161">
        <v>0.68400000000000005</v>
      </c>
    </row>
    <row r="992" spans="1:23" ht="16" x14ac:dyDescent="0.2">
      <c r="A992" s="155">
        <v>6190</v>
      </c>
      <c r="B992" s="156">
        <v>2</v>
      </c>
      <c r="C992" s="157" t="s">
        <v>258</v>
      </c>
      <c r="D992" s="158" t="s">
        <v>494</v>
      </c>
      <c r="E992" s="159" t="s">
        <v>483</v>
      </c>
      <c r="F992" s="160">
        <v>2</v>
      </c>
      <c r="G992" s="160">
        <v>24.9</v>
      </c>
      <c r="H992" s="160">
        <v>29.9</v>
      </c>
      <c r="I992" s="160">
        <v>47.3</v>
      </c>
      <c r="J992" s="157">
        <v>3.31</v>
      </c>
    </row>
    <row r="993" spans="1:23" ht="16" x14ac:dyDescent="0.2">
      <c r="A993" s="155">
        <v>6191</v>
      </c>
      <c r="B993" s="156">
        <v>2</v>
      </c>
      <c r="C993" s="157" t="s">
        <v>261</v>
      </c>
      <c r="D993" s="158" t="s">
        <v>494</v>
      </c>
      <c r="E993" s="159" t="s">
        <v>483</v>
      </c>
      <c r="F993" s="160">
        <v>0.25</v>
      </c>
      <c r="G993" s="160">
        <v>24.7</v>
      </c>
      <c r="H993" s="160">
        <v>25.6</v>
      </c>
      <c r="I993" s="160">
        <v>75.400000000000006</v>
      </c>
      <c r="J993" s="157">
        <v>5.46</v>
      </c>
      <c r="K993" s="161">
        <v>11.02</v>
      </c>
      <c r="L993" s="161">
        <v>2.85</v>
      </c>
      <c r="M993" s="161">
        <v>1.77</v>
      </c>
      <c r="N993" s="160">
        <v>0.30840000000000001</v>
      </c>
      <c r="O993" s="161">
        <v>0.246</v>
      </c>
      <c r="P993" s="161">
        <v>36.116</v>
      </c>
      <c r="Q993" s="161">
        <v>0.13900000000000001</v>
      </c>
      <c r="R993" s="161">
        <v>33.213200000000001</v>
      </c>
      <c r="S993" s="161">
        <v>2.04</v>
      </c>
      <c r="T993" s="161">
        <v>15.2</v>
      </c>
      <c r="U993" s="161">
        <v>18.013200000000001</v>
      </c>
      <c r="V993" s="161">
        <v>110.1126</v>
      </c>
      <c r="W993" s="161">
        <v>0.41099999999999998</v>
      </c>
    </row>
    <row r="994" spans="1:23" ht="16" x14ac:dyDescent="0.2">
      <c r="A994" s="155">
        <v>6188</v>
      </c>
      <c r="B994" s="156">
        <v>9</v>
      </c>
      <c r="C994" s="157" t="s">
        <v>258</v>
      </c>
      <c r="D994" s="158" t="s">
        <v>494</v>
      </c>
      <c r="E994" s="159" t="s">
        <v>268</v>
      </c>
      <c r="F994" s="160">
        <v>1.5</v>
      </c>
      <c r="G994" s="160">
        <v>23.8</v>
      </c>
      <c r="H994" s="160">
        <v>31.1</v>
      </c>
      <c r="I994" s="160">
        <v>94.4</v>
      </c>
      <c r="J994" s="157">
        <v>6.66</v>
      </c>
    </row>
    <row r="995" spans="1:23" ht="16" x14ac:dyDescent="0.2">
      <c r="A995" s="155">
        <v>6189</v>
      </c>
      <c r="B995" s="156">
        <v>9</v>
      </c>
      <c r="C995" s="157" t="s">
        <v>261</v>
      </c>
      <c r="D995" s="158" t="s">
        <v>494</v>
      </c>
      <c r="E995" s="159" t="s">
        <v>268</v>
      </c>
      <c r="F995" s="160">
        <v>0.25</v>
      </c>
      <c r="G995" s="160">
        <v>23.9</v>
      </c>
      <c r="H995" s="160">
        <v>30.9</v>
      </c>
      <c r="I995" s="160">
        <v>96.1</v>
      </c>
      <c r="J995" s="157">
        <v>6.79</v>
      </c>
      <c r="K995" s="161">
        <v>3.03</v>
      </c>
      <c r="L995" s="161">
        <v>1.64</v>
      </c>
      <c r="M995" s="161">
        <v>1.74</v>
      </c>
      <c r="N995" s="160">
        <v>0.503</v>
      </c>
      <c r="O995" s="161">
        <v>0.05</v>
      </c>
      <c r="P995" s="161">
        <v>7.2889999999999997</v>
      </c>
      <c r="Q995" s="161">
        <v>0.29899999999999999</v>
      </c>
      <c r="R995" s="161">
        <v>23.695799999999998</v>
      </c>
      <c r="S995" s="161">
        <v>1.36</v>
      </c>
      <c r="T995" s="161">
        <v>16.2</v>
      </c>
      <c r="U995" s="161">
        <v>7.4958</v>
      </c>
      <c r="V995" s="161">
        <v>52.786900000000003</v>
      </c>
      <c r="W995" s="161">
        <v>0.79400000000000004</v>
      </c>
    </row>
    <row r="996" spans="1:23" ht="16" x14ac:dyDescent="0.2">
      <c r="A996" s="155">
        <v>6192</v>
      </c>
      <c r="B996" s="156">
        <v>10</v>
      </c>
      <c r="C996" s="157" t="s">
        <v>258</v>
      </c>
      <c r="D996" s="158" t="s">
        <v>494</v>
      </c>
      <c r="E996" s="159" t="s">
        <v>332</v>
      </c>
      <c r="F996" s="160">
        <v>1.75</v>
      </c>
      <c r="G996" s="160">
        <v>24.5</v>
      </c>
      <c r="H996" s="160">
        <v>30.2</v>
      </c>
      <c r="I996" s="160">
        <v>85.1</v>
      </c>
      <c r="J996" s="157">
        <v>5.97</v>
      </c>
    </row>
    <row r="997" spans="1:23" ht="16" x14ac:dyDescent="0.2">
      <c r="A997" s="155">
        <v>6193</v>
      </c>
      <c r="B997" s="156">
        <v>10</v>
      </c>
      <c r="C997" s="157" t="s">
        <v>261</v>
      </c>
      <c r="D997" s="158" t="s">
        <v>494</v>
      </c>
      <c r="E997" s="159" t="s">
        <v>332</v>
      </c>
      <c r="F997" s="160">
        <v>0.25</v>
      </c>
      <c r="G997" s="160">
        <v>24.5</v>
      </c>
      <c r="H997" s="160">
        <v>28.8</v>
      </c>
      <c r="I997" s="160">
        <v>86.8</v>
      </c>
      <c r="J997" s="157">
        <v>6.14</v>
      </c>
      <c r="K997" s="161">
        <v>8.35</v>
      </c>
      <c r="L997" s="161">
        <v>2.35</v>
      </c>
      <c r="M997" s="161">
        <v>2.12</v>
      </c>
      <c r="N997" s="160">
        <v>0.66290000000000004</v>
      </c>
      <c r="O997" s="161">
        <v>0.19</v>
      </c>
      <c r="P997" s="161">
        <v>27.672000000000001</v>
      </c>
      <c r="Q997" s="161">
        <v>0.20499999999999999</v>
      </c>
      <c r="R997" s="161">
        <v>33.775500000000001</v>
      </c>
      <c r="S997" s="161">
        <v>1.99</v>
      </c>
      <c r="T997" s="161">
        <v>18.2</v>
      </c>
      <c r="U997" s="161">
        <v>15.5755</v>
      </c>
      <c r="V997" s="161">
        <v>99.581000000000003</v>
      </c>
      <c r="W997" s="161">
        <v>0.68100000000000005</v>
      </c>
    </row>
    <row r="998" spans="1:23" ht="16" x14ac:dyDescent="0.2">
      <c r="A998" s="155">
        <v>6212</v>
      </c>
      <c r="B998" s="156">
        <v>1</v>
      </c>
      <c r="C998" s="157" t="s">
        <v>258</v>
      </c>
      <c r="D998" s="158" t="s">
        <v>496</v>
      </c>
      <c r="E998" s="159" t="s">
        <v>274</v>
      </c>
      <c r="F998" s="160">
        <v>2</v>
      </c>
      <c r="G998" s="160">
        <v>27</v>
      </c>
      <c r="H998" s="160">
        <v>29.3</v>
      </c>
      <c r="I998" s="160">
        <v>65</v>
      </c>
      <c r="J998" s="157">
        <v>4.58</v>
      </c>
    </row>
    <row r="999" spans="1:23" ht="16" x14ac:dyDescent="0.2">
      <c r="A999" s="155">
        <v>6213</v>
      </c>
      <c r="B999" s="156">
        <v>1</v>
      </c>
      <c r="C999" s="157" t="s">
        <v>261</v>
      </c>
      <c r="D999" s="158" t="s">
        <v>496</v>
      </c>
      <c r="E999" s="159" t="s">
        <v>274</v>
      </c>
      <c r="F999" s="160">
        <v>0.25</v>
      </c>
      <c r="G999" s="160">
        <v>27.1</v>
      </c>
      <c r="H999" s="160">
        <v>26.2</v>
      </c>
      <c r="I999" s="160">
        <v>79.099999999999994</v>
      </c>
      <c r="J999" s="157">
        <v>5.1100000000000003</v>
      </c>
      <c r="K999" s="161">
        <v>20.51</v>
      </c>
      <c r="L999" s="161">
        <v>5.08</v>
      </c>
      <c r="M999" s="161">
        <v>2.17</v>
      </c>
      <c r="N999" s="160">
        <v>0.40229999999999999</v>
      </c>
      <c r="O999" s="161">
        <v>0.74299999999999999</v>
      </c>
      <c r="P999" s="161">
        <v>16.88</v>
      </c>
      <c r="Q999" s="161">
        <v>0.13500000000000001</v>
      </c>
      <c r="R999" s="161">
        <v>32.642600000000002</v>
      </c>
      <c r="S999" s="161">
        <v>2.41</v>
      </c>
      <c r="T999" s="161">
        <v>19.2</v>
      </c>
      <c r="U999" s="161">
        <v>13.442600000000001</v>
      </c>
      <c r="V999" s="161">
        <v>114.7671</v>
      </c>
      <c r="W999" s="161">
        <v>0.497</v>
      </c>
    </row>
    <row r="1000" spans="1:23" ht="16" x14ac:dyDescent="0.2">
      <c r="A1000" s="155">
        <v>6214</v>
      </c>
      <c r="B1000" s="156">
        <v>2</v>
      </c>
      <c r="C1000" s="157" t="s">
        <v>258</v>
      </c>
      <c r="D1000" s="158" t="s">
        <v>496</v>
      </c>
      <c r="E1000" s="159" t="s">
        <v>295</v>
      </c>
      <c r="F1000" s="160">
        <v>2.25</v>
      </c>
      <c r="G1000" s="160">
        <v>26.8</v>
      </c>
      <c r="H1000" s="160">
        <v>30.4</v>
      </c>
      <c r="I1000" s="160">
        <v>63.5</v>
      </c>
      <c r="J1000" s="157">
        <v>4.24</v>
      </c>
    </row>
    <row r="1001" spans="1:23" ht="16" x14ac:dyDescent="0.2">
      <c r="A1001" s="155">
        <v>6215</v>
      </c>
      <c r="B1001" s="156">
        <v>2</v>
      </c>
      <c r="C1001" s="157" t="s">
        <v>261</v>
      </c>
      <c r="D1001" s="158" t="s">
        <v>496</v>
      </c>
      <c r="E1001" s="159" t="s">
        <v>295</v>
      </c>
      <c r="F1001" s="160">
        <v>0.25</v>
      </c>
      <c r="G1001" s="160">
        <v>27.1</v>
      </c>
      <c r="H1001" s="160">
        <v>29.5</v>
      </c>
      <c r="I1001" s="160">
        <v>71.2</v>
      </c>
      <c r="J1001" s="157">
        <v>4.82</v>
      </c>
      <c r="K1001" s="161">
        <v>18.63</v>
      </c>
      <c r="L1001" s="161">
        <v>3.27</v>
      </c>
      <c r="M1001" s="161">
        <v>1.95</v>
      </c>
      <c r="N1001" s="160">
        <v>0.14960000000000001</v>
      </c>
      <c r="O1001" s="161">
        <v>0.15</v>
      </c>
      <c r="P1001" s="161">
        <v>12.840999999999999</v>
      </c>
      <c r="Q1001" s="161">
        <v>0.41</v>
      </c>
      <c r="R1001" s="161">
        <v>32.068199999999997</v>
      </c>
      <c r="S1001" s="161">
        <v>2.91</v>
      </c>
      <c r="T1001" s="161">
        <v>18.7</v>
      </c>
      <c r="U1001" s="161">
        <v>13.3682</v>
      </c>
      <c r="V1001" s="161">
        <v>108.43899999999999</v>
      </c>
      <c r="W1001" s="161">
        <v>1.0900000000000001</v>
      </c>
    </row>
    <row r="1002" spans="1:23" ht="16" x14ac:dyDescent="0.2">
      <c r="A1002" s="155">
        <v>6206</v>
      </c>
      <c r="B1002" s="156">
        <v>6</v>
      </c>
      <c r="C1002" s="157" t="s">
        <v>258</v>
      </c>
      <c r="D1002" s="158" t="s">
        <v>496</v>
      </c>
      <c r="E1002" s="159" t="s">
        <v>497</v>
      </c>
      <c r="F1002" s="160">
        <v>2</v>
      </c>
      <c r="G1002" s="160">
        <v>24.7</v>
      </c>
      <c r="H1002" s="160">
        <v>31.1</v>
      </c>
      <c r="I1002" s="160">
        <v>87</v>
      </c>
      <c r="J1002" s="157">
        <v>6.11</v>
      </c>
    </row>
    <row r="1003" spans="1:23" ht="16" x14ac:dyDescent="0.2">
      <c r="A1003" s="155">
        <v>6207</v>
      </c>
      <c r="B1003" s="156">
        <v>6</v>
      </c>
      <c r="C1003" s="157" t="s">
        <v>261</v>
      </c>
      <c r="D1003" s="158" t="s">
        <v>496</v>
      </c>
      <c r="E1003" s="159" t="s">
        <v>497</v>
      </c>
      <c r="F1003" s="160">
        <v>0.25</v>
      </c>
      <c r="G1003" s="160">
        <v>24.7</v>
      </c>
      <c r="H1003" s="160">
        <v>31.1</v>
      </c>
      <c r="I1003" s="160">
        <v>85</v>
      </c>
      <c r="J1003" s="157">
        <v>5.92</v>
      </c>
      <c r="K1003" s="161">
        <v>2.92</v>
      </c>
      <c r="L1003" s="161">
        <v>1.41</v>
      </c>
      <c r="M1003" s="161">
        <v>0.76</v>
      </c>
      <c r="N1003" s="160">
        <v>0.72589999999999999</v>
      </c>
      <c r="O1003" s="161">
        <v>1.516</v>
      </c>
      <c r="P1003" s="161">
        <v>0.97799999999999998</v>
      </c>
      <c r="Q1003" s="161">
        <v>0.58599999999999997</v>
      </c>
      <c r="R1003" s="161">
        <v>19.566600000000001</v>
      </c>
      <c r="S1003" s="161">
        <v>1.24</v>
      </c>
      <c r="T1003" s="161">
        <v>15.3</v>
      </c>
      <c r="U1003" s="161">
        <v>4.2666000000000004</v>
      </c>
      <c r="V1003" s="161">
        <v>49.062399999999997</v>
      </c>
      <c r="W1003" s="161">
        <v>1.23</v>
      </c>
    </row>
    <row r="1004" spans="1:23" ht="16" x14ac:dyDescent="0.2">
      <c r="A1004" s="155">
        <v>6208</v>
      </c>
      <c r="B1004" s="156">
        <v>7</v>
      </c>
      <c r="C1004" s="157" t="s">
        <v>258</v>
      </c>
      <c r="D1004" s="158" t="s">
        <v>496</v>
      </c>
      <c r="E1004" s="159" t="s">
        <v>270</v>
      </c>
      <c r="F1004" s="160">
        <v>0.7</v>
      </c>
      <c r="G1004" s="160">
        <v>27.3</v>
      </c>
      <c r="H1004" s="160">
        <v>27.8</v>
      </c>
      <c r="I1004" s="160">
        <v>26</v>
      </c>
      <c r="J1004" s="157">
        <v>1.77</v>
      </c>
    </row>
    <row r="1005" spans="1:23" ht="16" x14ac:dyDescent="0.2">
      <c r="A1005" s="155">
        <v>6209</v>
      </c>
      <c r="B1005" s="156">
        <v>7</v>
      </c>
      <c r="C1005" s="157" t="s">
        <v>261</v>
      </c>
      <c r="D1005" s="158" t="s">
        <v>496</v>
      </c>
      <c r="E1005" s="159" t="s">
        <v>270</v>
      </c>
      <c r="F1005" s="160">
        <v>0.25</v>
      </c>
      <c r="G1005" s="160">
        <v>27</v>
      </c>
      <c r="H1005" s="160">
        <v>25.6</v>
      </c>
      <c r="I1005" s="160">
        <v>46</v>
      </c>
      <c r="J1005" s="157">
        <v>3.14</v>
      </c>
      <c r="K1005" s="161">
        <v>33.76</v>
      </c>
      <c r="L1005" s="161">
        <v>7.42</v>
      </c>
      <c r="M1005" s="161">
        <v>3.49</v>
      </c>
      <c r="N1005" s="160">
        <v>2.3250999999999999</v>
      </c>
      <c r="O1005" s="161">
        <v>11.173</v>
      </c>
      <c r="P1005" s="161">
        <v>47.798999999999999</v>
      </c>
      <c r="Q1005" s="161">
        <v>0.47799999999999998</v>
      </c>
      <c r="R1005" s="161">
        <v>63.1509</v>
      </c>
      <c r="S1005" s="161">
        <v>5.01</v>
      </c>
      <c r="T1005" s="161">
        <v>34.299999999999997</v>
      </c>
      <c r="U1005" s="161">
        <v>28.850899999999999</v>
      </c>
      <c r="V1005" s="161">
        <v>202.50569999999999</v>
      </c>
      <c r="W1005" s="161">
        <v>1.78</v>
      </c>
    </row>
    <row r="1006" spans="1:23" ht="16" x14ac:dyDescent="0.2">
      <c r="A1006" s="155">
        <v>6210</v>
      </c>
      <c r="B1006" s="156">
        <v>8</v>
      </c>
      <c r="C1006" s="157" t="s">
        <v>258</v>
      </c>
      <c r="D1006" s="158" t="s">
        <v>496</v>
      </c>
      <c r="E1006" s="159" t="s">
        <v>320</v>
      </c>
      <c r="F1006" s="160">
        <v>0.6</v>
      </c>
      <c r="G1006" s="160">
        <v>26.5</v>
      </c>
      <c r="H1006" s="160">
        <v>31.3</v>
      </c>
      <c r="I1006" s="160">
        <v>32</v>
      </c>
      <c r="J1006" s="157">
        <v>2.1</v>
      </c>
    </row>
    <row r="1007" spans="1:23" ht="16" x14ac:dyDescent="0.2">
      <c r="A1007" s="155">
        <v>6211</v>
      </c>
      <c r="B1007" s="156">
        <v>8</v>
      </c>
      <c r="C1007" s="157" t="s">
        <v>261</v>
      </c>
      <c r="D1007" s="158" t="s">
        <v>496</v>
      </c>
      <c r="E1007" s="159" t="s">
        <v>320</v>
      </c>
      <c r="F1007" s="160">
        <v>0.25</v>
      </c>
      <c r="G1007" s="160">
        <v>26.7</v>
      </c>
      <c r="H1007" s="160">
        <v>30.3</v>
      </c>
      <c r="I1007" s="160">
        <v>60</v>
      </c>
      <c r="J1007" s="157">
        <v>4.0999999999999996</v>
      </c>
      <c r="K1007" s="161">
        <v>11.94</v>
      </c>
      <c r="L1007" s="161">
        <v>3.56</v>
      </c>
      <c r="M1007" s="161">
        <v>1.96</v>
      </c>
      <c r="N1007" s="160">
        <v>1.2241</v>
      </c>
      <c r="O1007" s="161">
        <v>2.403</v>
      </c>
      <c r="P1007" s="161">
        <v>1.425</v>
      </c>
      <c r="Q1007" s="161">
        <v>8.1000000000000003E-2</v>
      </c>
      <c r="R1007" s="161">
        <v>38.905999999999999</v>
      </c>
      <c r="S1007" s="161">
        <v>2.14</v>
      </c>
      <c r="T1007" s="161">
        <v>27.6</v>
      </c>
      <c r="U1007" s="161">
        <v>11.305999999999999</v>
      </c>
      <c r="V1007" s="161">
        <v>101.9301</v>
      </c>
      <c r="W1007" s="161">
        <v>1.1000000000000001</v>
      </c>
    </row>
    <row r="1008" spans="1:23" ht="16" x14ac:dyDescent="0.2">
      <c r="A1008" s="155">
        <v>6216</v>
      </c>
      <c r="B1008" s="156">
        <v>9</v>
      </c>
      <c r="C1008" s="157" t="s">
        <v>258</v>
      </c>
      <c r="D1008" s="158" t="s">
        <v>496</v>
      </c>
      <c r="E1008" s="159" t="s">
        <v>266</v>
      </c>
      <c r="F1008" s="160">
        <v>2.5</v>
      </c>
      <c r="G1008" s="160">
        <v>26.1</v>
      </c>
      <c r="H1008" s="160">
        <v>30.5</v>
      </c>
      <c r="I1008" s="160">
        <v>95.6</v>
      </c>
      <c r="J1008" s="157">
        <v>6.54</v>
      </c>
    </row>
    <row r="1009" spans="1:23" ht="16" x14ac:dyDescent="0.2">
      <c r="A1009" s="155">
        <v>6217</v>
      </c>
      <c r="B1009" s="156">
        <v>9</v>
      </c>
      <c r="C1009" s="157" t="s">
        <v>261</v>
      </c>
      <c r="D1009" s="158" t="s">
        <v>496</v>
      </c>
      <c r="E1009" s="159" t="s">
        <v>266</v>
      </c>
      <c r="F1009" s="160">
        <v>0.25</v>
      </c>
      <c r="G1009" s="160">
        <v>26.1</v>
      </c>
      <c r="H1009" s="160">
        <v>30.4</v>
      </c>
      <c r="I1009" s="160">
        <v>97.2</v>
      </c>
      <c r="J1009" s="157">
        <v>6.62</v>
      </c>
      <c r="K1009" s="161">
        <v>8.31</v>
      </c>
      <c r="L1009" s="161">
        <v>1.98</v>
      </c>
      <c r="M1009" s="161">
        <v>1.34</v>
      </c>
      <c r="N1009" s="160">
        <v>0.30409999999999998</v>
      </c>
      <c r="O1009" s="161">
        <v>0.185</v>
      </c>
      <c r="P1009" s="161">
        <v>2.82</v>
      </c>
      <c r="Q1009" s="161">
        <v>0.20300000000000001</v>
      </c>
      <c r="R1009" s="161">
        <v>27.6264</v>
      </c>
      <c r="S1009" s="161">
        <v>1.62</v>
      </c>
      <c r="T1009" s="161">
        <v>18.8</v>
      </c>
      <c r="U1009" s="161">
        <v>8.8263999999999996</v>
      </c>
      <c r="V1009" s="161">
        <v>83.256600000000006</v>
      </c>
      <c r="W1009" s="161">
        <v>1.23</v>
      </c>
    </row>
    <row r="1010" spans="1:23" ht="16" x14ac:dyDescent="0.2">
      <c r="A1010" s="155">
        <v>6218</v>
      </c>
      <c r="B1010" s="156">
        <v>10</v>
      </c>
      <c r="C1010" s="157" t="s">
        <v>258</v>
      </c>
      <c r="D1010" s="158" t="s">
        <v>496</v>
      </c>
      <c r="E1010" s="159" t="s">
        <v>454</v>
      </c>
      <c r="F1010" s="160">
        <v>1.5</v>
      </c>
      <c r="G1010" s="160">
        <v>26.1</v>
      </c>
      <c r="H1010" s="160">
        <v>30.9</v>
      </c>
      <c r="I1010" s="160">
        <v>43.3</v>
      </c>
      <c r="J1010" s="157">
        <v>3.06</v>
      </c>
    </row>
    <row r="1011" spans="1:23" ht="16" x14ac:dyDescent="0.2">
      <c r="A1011" s="155">
        <v>6219</v>
      </c>
      <c r="B1011" s="156">
        <v>10</v>
      </c>
      <c r="C1011" s="157" t="s">
        <v>261</v>
      </c>
      <c r="D1011" s="158" t="s">
        <v>496</v>
      </c>
      <c r="E1011" s="159" t="s">
        <v>454</v>
      </c>
      <c r="F1011" s="160">
        <v>0.25</v>
      </c>
      <c r="G1011" s="160">
        <v>26.5</v>
      </c>
      <c r="H1011" s="160">
        <v>29.1</v>
      </c>
      <c r="I1011" s="160">
        <v>75.2</v>
      </c>
      <c r="J1011" s="157">
        <v>4.75</v>
      </c>
      <c r="K1011" s="161">
        <v>10.6</v>
      </c>
      <c r="L1011" s="161">
        <v>2.74</v>
      </c>
      <c r="M1011" s="161">
        <v>2.0099999999999998</v>
      </c>
      <c r="N1011" s="160">
        <v>0.1767</v>
      </c>
      <c r="O1011" s="161">
        <v>0.18099999999999999</v>
      </c>
      <c r="P1011" s="161">
        <v>12.365</v>
      </c>
      <c r="Q1011" s="161">
        <v>0.16200000000000001</v>
      </c>
      <c r="R1011" s="161">
        <v>35.671799999999998</v>
      </c>
      <c r="S1011" s="161">
        <v>2.5299999999999998</v>
      </c>
      <c r="T1011" s="161">
        <v>23.6</v>
      </c>
      <c r="U1011" s="161">
        <v>12.0718</v>
      </c>
      <c r="V1011" s="161">
        <v>101.7714</v>
      </c>
      <c r="W1011" s="161">
        <v>1.18</v>
      </c>
    </row>
    <row r="1012" spans="1:23" ht="16" x14ac:dyDescent="0.2">
      <c r="A1012" s="155">
        <v>6226</v>
      </c>
      <c r="B1012" s="156">
        <v>3</v>
      </c>
      <c r="C1012" s="157" t="s">
        <v>258</v>
      </c>
      <c r="D1012" s="158" t="s">
        <v>498</v>
      </c>
      <c r="E1012" s="159" t="s">
        <v>297</v>
      </c>
      <c r="F1012" s="160">
        <v>0.75</v>
      </c>
      <c r="G1012" s="160">
        <v>25.9</v>
      </c>
      <c r="H1012" s="160">
        <v>30.7</v>
      </c>
      <c r="I1012" s="160">
        <v>57.5</v>
      </c>
      <c r="J1012" s="157">
        <v>3.8</v>
      </c>
    </row>
    <row r="1013" spans="1:23" ht="16" x14ac:dyDescent="0.2">
      <c r="A1013" s="155">
        <v>6227</v>
      </c>
      <c r="B1013" s="156">
        <v>3</v>
      </c>
      <c r="C1013" s="157" t="s">
        <v>261</v>
      </c>
      <c r="D1013" s="158" t="s">
        <v>498</v>
      </c>
      <c r="E1013" s="159" t="s">
        <v>297</v>
      </c>
      <c r="F1013" s="160">
        <v>0.25</v>
      </c>
      <c r="G1013" s="160">
        <v>25.9</v>
      </c>
      <c r="H1013" s="160">
        <v>30.7</v>
      </c>
      <c r="I1013" s="160">
        <v>56.8</v>
      </c>
      <c r="J1013" s="157">
        <v>3.75</v>
      </c>
      <c r="K1013" s="161">
        <v>14.62</v>
      </c>
      <c r="L1013" s="161">
        <v>3.55</v>
      </c>
      <c r="M1013" s="161">
        <v>2.33</v>
      </c>
      <c r="N1013" s="160">
        <v>0.23419999999999999</v>
      </c>
      <c r="O1013" s="161">
        <v>0.74299999999999999</v>
      </c>
      <c r="P1013" s="161">
        <v>25.87</v>
      </c>
      <c r="Q1013" s="161">
        <v>0.02</v>
      </c>
      <c r="R1013" s="161">
        <v>40.273499999999999</v>
      </c>
      <c r="S1013" s="161">
        <v>2.4900000000000002</v>
      </c>
      <c r="T1013" s="161">
        <v>21.8</v>
      </c>
      <c r="U1013" s="161">
        <v>18.473500000000001</v>
      </c>
      <c r="V1013" s="161">
        <v>127.2839</v>
      </c>
      <c r="W1013" s="161">
        <v>0.60599999999999998</v>
      </c>
    </row>
    <row r="1014" spans="1:23" ht="16" x14ac:dyDescent="0.2">
      <c r="A1014" s="155">
        <v>6228</v>
      </c>
      <c r="B1014" s="156">
        <v>4</v>
      </c>
      <c r="C1014" s="157" t="s">
        <v>258</v>
      </c>
      <c r="D1014" s="158" t="s">
        <v>498</v>
      </c>
      <c r="E1014" s="159" t="s">
        <v>364</v>
      </c>
      <c r="F1014" s="160">
        <v>0.5</v>
      </c>
      <c r="G1014" s="160">
        <v>26.9</v>
      </c>
      <c r="H1014" s="160">
        <v>30.6</v>
      </c>
      <c r="I1014" s="160">
        <v>44.1</v>
      </c>
      <c r="J1014" s="157">
        <v>2.95</v>
      </c>
    </row>
    <row r="1015" spans="1:23" ht="16" x14ac:dyDescent="0.2">
      <c r="A1015" s="155">
        <v>6229</v>
      </c>
      <c r="B1015" s="156">
        <v>4</v>
      </c>
      <c r="C1015" s="157" t="s">
        <v>261</v>
      </c>
      <c r="D1015" s="158" t="s">
        <v>498</v>
      </c>
      <c r="E1015" s="159" t="s">
        <v>364</v>
      </c>
      <c r="F1015" s="160">
        <v>0.25</v>
      </c>
      <c r="G1015" s="160">
        <v>26.8</v>
      </c>
      <c r="H1015" s="160">
        <v>30.2</v>
      </c>
      <c r="I1015" s="160">
        <v>46.2</v>
      </c>
      <c r="J1015" s="157">
        <v>3.1</v>
      </c>
      <c r="K1015" s="161">
        <v>15.12</v>
      </c>
      <c r="L1015" s="161">
        <v>5.4</v>
      </c>
      <c r="M1015" s="161">
        <v>5.82</v>
      </c>
      <c r="N1015" s="160">
        <v>1.5443</v>
      </c>
      <c r="O1015" s="161">
        <v>0.78400000000000003</v>
      </c>
      <c r="P1015" s="161">
        <v>55.970999999999997</v>
      </c>
      <c r="Q1015" s="161">
        <v>0.21199999999999999</v>
      </c>
      <c r="R1015" s="161">
        <v>51.619900000000001</v>
      </c>
      <c r="S1015" s="161">
        <v>2.58</v>
      </c>
      <c r="T1015" s="161">
        <v>31.1</v>
      </c>
      <c r="U1015" s="161">
        <v>20.5199</v>
      </c>
      <c r="V1015" s="161">
        <v>136.20760000000001</v>
      </c>
      <c r="W1015" s="161">
        <v>0.85099999999999998</v>
      </c>
    </row>
    <row r="1016" spans="1:23" ht="16" x14ac:dyDescent="0.2">
      <c r="A1016" s="155">
        <v>6230</v>
      </c>
      <c r="B1016" s="156">
        <v>5</v>
      </c>
      <c r="C1016" s="157" t="s">
        <v>258</v>
      </c>
      <c r="D1016" s="158" t="s">
        <v>498</v>
      </c>
      <c r="E1016" s="159" t="s">
        <v>280</v>
      </c>
      <c r="F1016" s="160">
        <v>0.5</v>
      </c>
      <c r="G1016" s="160">
        <v>24.7</v>
      </c>
      <c r="H1016" s="160">
        <v>10.199999999999999</v>
      </c>
      <c r="I1016" s="160">
        <v>75.099999999999994</v>
      </c>
      <c r="J1016" s="157">
        <v>6.1</v>
      </c>
    </row>
    <row r="1017" spans="1:23" ht="16" x14ac:dyDescent="0.2">
      <c r="A1017" s="155">
        <v>6231</v>
      </c>
      <c r="B1017" s="156">
        <v>5</v>
      </c>
      <c r="C1017" s="157" t="s">
        <v>261</v>
      </c>
      <c r="D1017" s="158" t="s">
        <v>498</v>
      </c>
      <c r="E1017" s="159" t="s">
        <v>280</v>
      </c>
      <c r="F1017" s="160">
        <v>0.25</v>
      </c>
      <c r="G1017" s="160">
        <v>20.100000000000001</v>
      </c>
      <c r="H1017" s="160">
        <v>1.5</v>
      </c>
      <c r="I1017" s="160">
        <v>97.6</v>
      </c>
      <c r="J1017" s="157">
        <v>8.92</v>
      </c>
      <c r="K1017" s="161">
        <v>52.53</v>
      </c>
      <c r="L1017" s="161">
        <v>2.9</v>
      </c>
      <c r="M1017" s="161">
        <v>5.33</v>
      </c>
      <c r="N1017" s="160">
        <v>0.25059999999999999</v>
      </c>
      <c r="O1017" s="161">
        <v>2.2810000000000001</v>
      </c>
      <c r="P1017" s="161">
        <v>159.24299999999999</v>
      </c>
      <c r="Q1017" s="161">
        <v>0.113</v>
      </c>
      <c r="R1017" s="161">
        <v>54.2151</v>
      </c>
      <c r="S1017" s="161">
        <v>3.48</v>
      </c>
      <c r="T1017" s="161">
        <v>21.4</v>
      </c>
      <c r="U1017" s="161">
        <v>32.815100000000001</v>
      </c>
      <c r="V1017" s="161">
        <v>221.88740000000001</v>
      </c>
      <c r="W1017" s="161">
        <v>0.69599999999999995</v>
      </c>
    </row>
    <row r="1018" spans="1:23" ht="16" x14ac:dyDescent="0.2">
      <c r="A1018" s="155">
        <v>6220</v>
      </c>
      <c r="B1018" s="156">
        <v>6</v>
      </c>
      <c r="C1018" s="157" t="s">
        <v>258</v>
      </c>
      <c r="D1018" s="158" t="s">
        <v>498</v>
      </c>
      <c r="E1018" s="159" t="s">
        <v>418</v>
      </c>
      <c r="F1018" s="160">
        <v>4.5</v>
      </c>
      <c r="G1018" s="160">
        <v>25.4</v>
      </c>
      <c r="H1018" s="160">
        <v>30.7</v>
      </c>
      <c r="I1018" s="160">
        <v>77.2</v>
      </c>
      <c r="J1018" s="157">
        <v>5.33</v>
      </c>
    </row>
    <row r="1019" spans="1:23" ht="16" x14ac:dyDescent="0.2">
      <c r="A1019" s="155">
        <v>6221</v>
      </c>
      <c r="B1019" s="156">
        <v>6</v>
      </c>
      <c r="C1019" s="157" t="s">
        <v>261</v>
      </c>
      <c r="D1019" s="158" t="s">
        <v>498</v>
      </c>
      <c r="E1019" s="159" t="s">
        <v>418</v>
      </c>
      <c r="F1019" s="160">
        <v>0.25</v>
      </c>
      <c r="G1019" s="160">
        <v>25.4</v>
      </c>
      <c r="H1019" s="160">
        <v>30.7</v>
      </c>
      <c r="I1019" s="160">
        <v>77.099999999999994</v>
      </c>
      <c r="J1019" s="157">
        <v>5.26</v>
      </c>
      <c r="K1019" s="161">
        <v>6.3</v>
      </c>
      <c r="L1019" s="161">
        <v>2.35</v>
      </c>
      <c r="M1019" s="161">
        <v>2.2000000000000002</v>
      </c>
      <c r="N1019" s="160">
        <v>0.68510000000000004</v>
      </c>
      <c r="O1019" s="161">
        <v>0.83099999999999996</v>
      </c>
      <c r="P1019" s="161">
        <v>10.759</v>
      </c>
      <c r="Q1019" s="161">
        <v>0.40799999999999997</v>
      </c>
      <c r="R1019" s="161">
        <v>27.530100000000001</v>
      </c>
      <c r="S1019" s="161">
        <v>1.68</v>
      </c>
      <c r="T1019" s="161">
        <v>18.399999999999999</v>
      </c>
      <c r="U1019" s="161">
        <v>9.1301000000000005</v>
      </c>
      <c r="V1019" s="161">
        <v>71.674899999999994</v>
      </c>
      <c r="W1019" s="161">
        <v>1.1599999999999999</v>
      </c>
    </row>
    <row r="1020" spans="1:23" ht="16" x14ac:dyDescent="0.2">
      <c r="A1020" s="155">
        <v>6222</v>
      </c>
      <c r="B1020" s="156">
        <v>7</v>
      </c>
      <c r="C1020" s="157" t="s">
        <v>258</v>
      </c>
      <c r="D1020" s="158" t="s">
        <v>498</v>
      </c>
      <c r="E1020" s="159" t="s">
        <v>278</v>
      </c>
      <c r="F1020" s="160">
        <v>0.75</v>
      </c>
      <c r="G1020" s="160">
        <v>27.4</v>
      </c>
      <c r="H1020" s="160">
        <v>28.2</v>
      </c>
      <c r="I1020" s="160">
        <v>7.4</v>
      </c>
      <c r="J1020" s="157">
        <v>0.47</v>
      </c>
    </row>
    <row r="1021" spans="1:23" ht="16" x14ac:dyDescent="0.2">
      <c r="A1021" s="155">
        <v>6223</v>
      </c>
      <c r="B1021" s="156">
        <v>7</v>
      </c>
      <c r="C1021" s="157" t="s">
        <v>261</v>
      </c>
      <c r="D1021" s="158" t="s">
        <v>498</v>
      </c>
      <c r="E1021" s="159" t="s">
        <v>278</v>
      </c>
      <c r="F1021" s="160">
        <v>0.25</v>
      </c>
      <c r="G1021" s="160">
        <v>26.6</v>
      </c>
      <c r="H1021" s="160">
        <v>21.5</v>
      </c>
      <c r="I1021" s="160">
        <v>22.2</v>
      </c>
      <c r="J1021" s="157">
        <v>1.61</v>
      </c>
      <c r="K1021" s="161">
        <v>31.47</v>
      </c>
      <c r="L1021" s="161">
        <v>7.2</v>
      </c>
      <c r="M1021" s="161">
        <v>3.68</v>
      </c>
      <c r="N1021" s="160">
        <v>1.6592</v>
      </c>
      <c r="O1021" s="161">
        <v>8.3469999999999995</v>
      </c>
      <c r="P1021" s="161">
        <v>63.206000000000003</v>
      </c>
      <c r="Q1021" s="161">
        <v>0.72199999999999998</v>
      </c>
      <c r="R1021" s="161">
        <v>71.223100000000002</v>
      </c>
      <c r="S1021" s="161">
        <v>4.12</v>
      </c>
      <c r="T1021" s="161">
        <v>41.6</v>
      </c>
      <c r="U1021" s="161">
        <v>29.623100000000001</v>
      </c>
      <c r="V1021" s="161">
        <v>172.39449999999999</v>
      </c>
      <c r="W1021" s="161">
        <v>3.62</v>
      </c>
    </row>
    <row r="1022" spans="1:23" ht="16" x14ac:dyDescent="0.2">
      <c r="A1022" s="155">
        <v>6224</v>
      </c>
      <c r="B1022" s="156">
        <v>8</v>
      </c>
      <c r="C1022" s="157" t="s">
        <v>258</v>
      </c>
      <c r="D1022" s="158" t="s">
        <v>498</v>
      </c>
      <c r="E1022" s="159" t="s">
        <v>297</v>
      </c>
      <c r="F1022" s="160">
        <v>0.75</v>
      </c>
      <c r="G1022" s="160">
        <v>26.3</v>
      </c>
      <c r="H1022" s="160">
        <v>30.7</v>
      </c>
      <c r="I1022" s="160">
        <v>58.5</v>
      </c>
      <c r="J1022" s="157">
        <v>3.73</v>
      </c>
    </row>
    <row r="1023" spans="1:23" ht="16" x14ac:dyDescent="0.2">
      <c r="A1023" s="155">
        <v>6225</v>
      </c>
      <c r="B1023" s="156">
        <v>8</v>
      </c>
      <c r="C1023" s="157" t="s">
        <v>261</v>
      </c>
      <c r="D1023" s="158" t="s">
        <v>498</v>
      </c>
      <c r="E1023" s="159" t="s">
        <v>297</v>
      </c>
      <c r="F1023" s="160">
        <v>0.25</v>
      </c>
      <c r="G1023" s="160">
        <v>25.8</v>
      </c>
      <c r="H1023" s="160">
        <v>29.9</v>
      </c>
      <c r="I1023" s="160">
        <v>67.8</v>
      </c>
      <c r="J1023" s="157">
        <v>4.74</v>
      </c>
      <c r="K1023" s="161">
        <v>17.04</v>
      </c>
      <c r="L1023" s="161">
        <v>2.38</v>
      </c>
      <c r="M1023" s="161">
        <v>3.28</v>
      </c>
      <c r="N1023" s="160">
        <v>0.44180000000000003</v>
      </c>
      <c r="O1023" s="161">
        <v>2.7170000000000001</v>
      </c>
      <c r="P1023" s="161">
        <v>6.1340000000000003</v>
      </c>
      <c r="Q1023" s="161">
        <v>0.02</v>
      </c>
      <c r="R1023" s="161">
        <v>37.845399999999998</v>
      </c>
      <c r="S1023" s="161">
        <v>5.19</v>
      </c>
      <c r="T1023" s="161">
        <v>19.8</v>
      </c>
      <c r="U1023" s="161">
        <v>18.045400000000001</v>
      </c>
      <c r="V1023" s="161">
        <v>131.36359999999999</v>
      </c>
      <c r="W1023" s="161">
        <v>0.502</v>
      </c>
    </row>
    <row r="1024" spans="1:23" ht="16" x14ac:dyDescent="0.2">
      <c r="A1024" s="155">
        <v>6232</v>
      </c>
      <c r="B1024" s="156">
        <v>1</v>
      </c>
      <c r="C1024" s="157" t="s">
        <v>258</v>
      </c>
      <c r="D1024" s="158" t="s">
        <v>499</v>
      </c>
      <c r="E1024" s="159" t="s">
        <v>346</v>
      </c>
      <c r="F1024" s="160">
        <v>1.5</v>
      </c>
      <c r="G1024" s="160">
        <v>25.3</v>
      </c>
      <c r="H1024" s="160">
        <v>29.9</v>
      </c>
      <c r="I1024" s="160">
        <v>69.5</v>
      </c>
      <c r="J1024" s="157">
        <v>4.8099999999999996</v>
      </c>
    </row>
    <row r="1025" spans="1:23" ht="16" x14ac:dyDescent="0.2">
      <c r="A1025" s="155">
        <v>6233</v>
      </c>
      <c r="B1025" s="156">
        <v>1</v>
      </c>
      <c r="C1025" s="157" t="s">
        <v>261</v>
      </c>
      <c r="D1025" s="158" t="s">
        <v>499</v>
      </c>
      <c r="E1025" s="159" t="s">
        <v>346</v>
      </c>
      <c r="F1025" s="160">
        <v>0.25</v>
      </c>
      <c r="G1025" s="160">
        <v>25.3</v>
      </c>
      <c r="H1025" s="160">
        <v>27.1</v>
      </c>
      <c r="I1025" s="160">
        <v>56.8</v>
      </c>
      <c r="J1025" s="157">
        <v>4.04</v>
      </c>
      <c r="K1025" s="161">
        <v>12.11</v>
      </c>
      <c r="L1025" s="161">
        <v>4.29</v>
      </c>
      <c r="M1025" s="161">
        <v>3.03</v>
      </c>
      <c r="N1025" s="160">
        <v>3.5602</v>
      </c>
      <c r="O1025" s="161">
        <v>4.3979999999999997</v>
      </c>
      <c r="P1025" s="161">
        <v>35.988</v>
      </c>
      <c r="Q1025" s="161">
        <v>0.44600000000000001</v>
      </c>
      <c r="R1025" s="161">
        <v>35.419199999999996</v>
      </c>
      <c r="S1025" s="161">
        <v>2.21</v>
      </c>
      <c r="T1025" s="161">
        <v>21.9</v>
      </c>
      <c r="U1025" s="161">
        <v>13.5192</v>
      </c>
      <c r="V1025" s="161">
        <v>87.854500000000002</v>
      </c>
      <c r="W1025" s="161">
        <v>1.02</v>
      </c>
    </row>
    <row r="1026" spans="1:23" ht="16" x14ac:dyDescent="0.2">
      <c r="A1026" s="155">
        <v>6234</v>
      </c>
      <c r="B1026" s="156">
        <v>2</v>
      </c>
      <c r="C1026" s="157" t="s">
        <v>258</v>
      </c>
      <c r="D1026" s="158" t="s">
        <v>499</v>
      </c>
      <c r="E1026" s="159" t="s">
        <v>480</v>
      </c>
      <c r="F1026" s="160">
        <v>2</v>
      </c>
      <c r="G1026" s="160">
        <v>26.2</v>
      </c>
      <c r="H1026" s="160">
        <v>30.8</v>
      </c>
      <c r="I1026" s="160">
        <v>63.4</v>
      </c>
      <c r="J1026" s="157">
        <v>4.29</v>
      </c>
    </row>
    <row r="1027" spans="1:23" ht="16" x14ac:dyDescent="0.2">
      <c r="A1027" s="155">
        <v>6235</v>
      </c>
      <c r="B1027" s="156">
        <v>2</v>
      </c>
      <c r="C1027" s="157" t="s">
        <v>261</v>
      </c>
      <c r="D1027" s="158" t="s">
        <v>499</v>
      </c>
      <c r="E1027" s="159" t="s">
        <v>480</v>
      </c>
      <c r="F1027" s="160">
        <v>0.25</v>
      </c>
      <c r="G1027" s="160">
        <v>25.8</v>
      </c>
      <c r="H1027" s="160">
        <v>30.1</v>
      </c>
      <c r="I1027" s="160">
        <v>77</v>
      </c>
      <c r="J1027" s="157">
        <v>5.29</v>
      </c>
      <c r="K1027" s="161">
        <v>18.96</v>
      </c>
      <c r="L1027" s="161">
        <v>3.6</v>
      </c>
      <c r="N1027" s="160">
        <v>0.72099999999999997</v>
      </c>
      <c r="O1027" s="161">
        <v>0.22500000000000001</v>
      </c>
      <c r="P1027" s="161">
        <v>24.861000000000001</v>
      </c>
      <c r="Q1027" s="161">
        <v>0.46600000000000003</v>
      </c>
      <c r="R1027" s="161">
        <v>30.969100000000001</v>
      </c>
      <c r="S1027" s="161">
        <v>2.62</v>
      </c>
      <c r="T1027" s="161">
        <v>17.5</v>
      </c>
      <c r="U1027" s="161">
        <v>13.469099999999999</v>
      </c>
      <c r="V1027" s="161">
        <v>89.580799999999996</v>
      </c>
      <c r="W1027" s="161">
        <v>1.18</v>
      </c>
    </row>
    <row r="1028" spans="1:23" ht="16" x14ac:dyDescent="0.2">
      <c r="A1028" s="155">
        <v>6236</v>
      </c>
      <c r="B1028" s="156">
        <v>9</v>
      </c>
      <c r="C1028" s="157" t="s">
        <v>258</v>
      </c>
      <c r="D1028" s="158" t="s">
        <v>499</v>
      </c>
      <c r="E1028" s="159" t="s">
        <v>278</v>
      </c>
      <c r="F1028" s="160">
        <v>1.75</v>
      </c>
      <c r="G1028" s="160">
        <v>24.7</v>
      </c>
      <c r="H1028" s="160">
        <v>31.1</v>
      </c>
      <c r="I1028" s="160">
        <v>97.5</v>
      </c>
      <c r="J1028" s="157">
        <v>6.69</v>
      </c>
    </row>
    <row r="1029" spans="1:23" ht="16" x14ac:dyDescent="0.2">
      <c r="A1029" s="155">
        <v>6237</v>
      </c>
      <c r="B1029" s="156">
        <v>9</v>
      </c>
      <c r="C1029" s="157" t="s">
        <v>261</v>
      </c>
      <c r="D1029" s="158" t="s">
        <v>499</v>
      </c>
      <c r="E1029" s="159" t="s">
        <v>278</v>
      </c>
      <c r="F1029" s="160">
        <v>0.25</v>
      </c>
      <c r="G1029" s="160">
        <v>24.6</v>
      </c>
      <c r="H1029" s="160">
        <v>30.7</v>
      </c>
      <c r="I1029" s="160">
        <v>98.9</v>
      </c>
      <c r="J1029" s="157">
        <v>6.94</v>
      </c>
      <c r="K1029" s="161">
        <v>4.8899999999999997</v>
      </c>
      <c r="L1029" s="161">
        <v>2.7</v>
      </c>
      <c r="M1029" s="161">
        <v>1.74</v>
      </c>
      <c r="N1029" s="160">
        <v>0.25390000000000001</v>
      </c>
      <c r="O1029" s="161">
        <v>0.17</v>
      </c>
      <c r="P1029" s="161">
        <v>17.481000000000002</v>
      </c>
      <c r="Q1029" s="161">
        <v>0.34899999999999998</v>
      </c>
      <c r="R1029" s="161">
        <v>28.420999999999999</v>
      </c>
      <c r="S1029" s="161">
        <v>1.71</v>
      </c>
      <c r="T1029" s="161">
        <v>19.899999999999999</v>
      </c>
      <c r="U1029" s="161">
        <v>8.5210000000000008</v>
      </c>
      <c r="V1029" s="161">
        <v>58.891500000000001</v>
      </c>
      <c r="W1029" s="161">
        <v>1.1299999999999999</v>
      </c>
    </row>
    <row r="1030" spans="1:23" ht="16" x14ac:dyDescent="0.2">
      <c r="A1030" s="155">
        <v>6238</v>
      </c>
      <c r="B1030" s="156">
        <v>10</v>
      </c>
      <c r="C1030" s="157" t="s">
        <v>258</v>
      </c>
      <c r="D1030" s="158" t="s">
        <v>499</v>
      </c>
      <c r="E1030" s="159" t="s">
        <v>297</v>
      </c>
      <c r="F1030" s="160">
        <v>1.5</v>
      </c>
      <c r="G1030" s="160">
        <v>25.3</v>
      </c>
      <c r="H1030" s="160">
        <v>31.2</v>
      </c>
      <c r="I1030" s="160">
        <v>75.099999999999994</v>
      </c>
      <c r="J1030" s="157">
        <v>5.13</v>
      </c>
    </row>
    <row r="1031" spans="1:23" ht="16" x14ac:dyDescent="0.2">
      <c r="A1031" s="155">
        <v>6239</v>
      </c>
      <c r="B1031" s="156">
        <v>10</v>
      </c>
      <c r="C1031" s="157" t="s">
        <v>261</v>
      </c>
      <c r="D1031" s="158" t="s">
        <v>499</v>
      </c>
      <c r="E1031" s="159" t="s">
        <v>297</v>
      </c>
      <c r="F1031" s="160">
        <v>0.25</v>
      </c>
      <c r="G1031" s="160">
        <v>25.4</v>
      </c>
      <c r="H1031" s="160">
        <v>29.5</v>
      </c>
      <c r="I1031" s="160">
        <v>81.2</v>
      </c>
      <c r="J1031" s="157">
        <v>5.72</v>
      </c>
      <c r="K1031" s="161">
        <v>14.38</v>
      </c>
      <c r="L1031" s="161">
        <v>3.23</v>
      </c>
      <c r="M1031" s="161">
        <v>2.46</v>
      </c>
      <c r="N1031" s="160">
        <v>0.49580000000000002</v>
      </c>
      <c r="O1031" s="161">
        <v>0.30199999999999999</v>
      </c>
      <c r="P1031" s="161">
        <v>25.606000000000002</v>
      </c>
      <c r="Q1031" s="161">
        <v>0.34</v>
      </c>
      <c r="R1031" s="161">
        <v>29.7225</v>
      </c>
      <c r="S1031" s="161">
        <v>2.38</v>
      </c>
      <c r="T1031" s="161">
        <v>17.600000000000001</v>
      </c>
      <c r="U1031" s="161">
        <v>12.1225</v>
      </c>
      <c r="V1031" s="161">
        <v>81.330299999999994</v>
      </c>
      <c r="W1031" s="161">
        <v>1.03</v>
      </c>
    </row>
    <row r="1032" spans="1:23" ht="16" x14ac:dyDescent="0.2">
      <c r="A1032" s="155">
        <v>6246</v>
      </c>
      <c r="B1032" s="156">
        <v>1</v>
      </c>
      <c r="C1032" s="157" t="s">
        <v>258</v>
      </c>
      <c r="D1032" s="158" t="s">
        <v>500</v>
      </c>
      <c r="E1032" s="159" t="s">
        <v>318</v>
      </c>
      <c r="F1032" s="160">
        <v>3</v>
      </c>
      <c r="G1032" s="160">
        <v>23.9</v>
      </c>
      <c r="H1032" s="160">
        <v>30.3</v>
      </c>
      <c r="I1032" s="160">
        <v>89.7</v>
      </c>
      <c r="J1032" s="157">
        <v>6.31</v>
      </c>
    </row>
    <row r="1033" spans="1:23" ht="16" x14ac:dyDescent="0.2">
      <c r="A1033" s="155">
        <v>6247</v>
      </c>
      <c r="B1033" s="156">
        <v>1</v>
      </c>
      <c r="C1033" s="157" t="s">
        <v>261</v>
      </c>
      <c r="D1033" s="158" t="s">
        <v>500</v>
      </c>
      <c r="E1033" s="159" t="s">
        <v>318</v>
      </c>
      <c r="F1033" s="160">
        <v>0.25</v>
      </c>
      <c r="G1033" s="160">
        <v>23.9</v>
      </c>
      <c r="H1033" s="160">
        <v>29.9</v>
      </c>
      <c r="I1033" s="160">
        <v>88.4</v>
      </c>
      <c r="J1033" s="157">
        <v>6.25</v>
      </c>
      <c r="K1033" s="161">
        <v>10.56</v>
      </c>
      <c r="L1033" s="161">
        <v>5.55</v>
      </c>
      <c r="M1033" s="161">
        <v>2.0099999999999998</v>
      </c>
      <c r="N1033" s="160">
        <v>0.41099999999999998</v>
      </c>
      <c r="O1033" s="161">
        <v>2.3359999999999999</v>
      </c>
      <c r="P1033" s="161">
        <v>27.303000000000001</v>
      </c>
      <c r="Q1033" s="161">
        <v>0.02</v>
      </c>
      <c r="R1033" s="161">
        <v>31.726800000000001</v>
      </c>
      <c r="S1033" s="161">
        <v>1.55</v>
      </c>
      <c r="T1033" s="161">
        <v>17.8</v>
      </c>
      <c r="U1033" s="161">
        <v>13.9268</v>
      </c>
      <c r="V1033" s="161">
        <v>98.426100000000005</v>
      </c>
      <c r="W1033" s="161">
        <v>0.47499999999999998</v>
      </c>
    </row>
    <row r="1034" spans="1:23" ht="16" x14ac:dyDescent="0.2">
      <c r="A1034" s="155">
        <v>6248</v>
      </c>
      <c r="B1034" s="156">
        <v>2</v>
      </c>
      <c r="C1034" s="157" t="s">
        <v>258</v>
      </c>
      <c r="D1034" s="158" t="s">
        <v>500</v>
      </c>
      <c r="E1034" s="159" t="s">
        <v>355</v>
      </c>
      <c r="F1034" s="160">
        <v>1.5</v>
      </c>
      <c r="G1034" s="160">
        <v>22.8</v>
      </c>
      <c r="H1034" s="160">
        <v>30.6</v>
      </c>
      <c r="I1034" s="160">
        <v>91.9</v>
      </c>
      <c r="J1034" s="157">
        <v>6.36</v>
      </c>
    </row>
    <row r="1035" spans="1:23" ht="16" x14ac:dyDescent="0.2">
      <c r="A1035" s="155">
        <v>6249</v>
      </c>
      <c r="B1035" s="156">
        <v>2</v>
      </c>
      <c r="C1035" s="157" t="s">
        <v>261</v>
      </c>
      <c r="D1035" s="158" t="s">
        <v>500</v>
      </c>
      <c r="E1035" s="159" t="s">
        <v>355</v>
      </c>
      <c r="F1035" s="160">
        <v>0.25</v>
      </c>
      <c r="G1035" s="160">
        <v>22.6</v>
      </c>
      <c r="H1035" s="160">
        <v>25.6</v>
      </c>
      <c r="I1035" s="160">
        <v>90.2</v>
      </c>
      <c r="J1035" s="157">
        <v>6.68</v>
      </c>
      <c r="K1035" s="161">
        <v>5.46</v>
      </c>
      <c r="L1035" s="161">
        <v>2.68</v>
      </c>
      <c r="M1035" s="161">
        <v>1.69</v>
      </c>
      <c r="N1035" s="160">
        <v>0.41289999999999999</v>
      </c>
      <c r="O1035" s="161">
        <v>0.68400000000000005</v>
      </c>
      <c r="P1035" s="161">
        <v>47.628</v>
      </c>
      <c r="Q1035" s="161">
        <v>0.111</v>
      </c>
      <c r="R1035" s="161">
        <v>29.058</v>
      </c>
      <c r="S1035" s="161">
        <v>1.65</v>
      </c>
      <c r="T1035" s="161">
        <v>18.7</v>
      </c>
      <c r="U1035" s="161">
        <v>10.358000000000001</v>
      </c>
      <c r="V1035" s="161">
        <v>86.042000000000002</v>
      </c>
      <c r="W1035" s="161">
        <v>0.52</v>
      </c>
    </row>
    <row r="1036" spans="1:23" ht="16" x14ac:dyDescent="0.2">
      <c r="A1036" s="155">
        <v>6250</v>
      </c>
      <c r="B1036" s="156">
        <v>9</v>
      </c>
      <c r="C1036" s="157" t="s">
        <v>258</v>
      </c>
      <c r="D1036" s="158" t="s">
        <v>500</v>
      </c>
      <c r="E1036" s="159" t="s">
        <v>278</v>
      </c>
      <c r="F1036" s="160">
        <v>1.5</v>
      </c>
      <c r="G1036" s="160">
        <v>22.9</v>
      </c>
      <c r="H1036" s="160">
        <v>31</v>
      </c>
      <c r="I1036" s="160">
        <v>92.4</v>
      </c>
      <c r="J1036" s="157">
        <v>6.63</v>
      </c>
    </row>
    <row r="1037" spans="1:23" ht="16" x14ac:dyDescent="0.2">
      <c r="A1037" s="155">
        <v>6251</v>
      </c>
      <c r="B1037" s="156">
        <v>9</v>
      </c>
      <c r="C1037" s="157" t="s">
        <v>261</v>
      </c>
      <c r="D1037" s="158" t="s">
        <v>500</v>
      </c>
      <c r="E1037" s="159" t="s">
        <v>278</v>
      </c>
      <c r="F1037" s="160">
        <v>0.25</v>
      </c>
      <c r="G1037" s="160">
        <v>22.8</v>
      </c>
      <c r="H1037" s="160">
        <v>30.9</v>
      </c>
      <c r="I1037" s="160">
        <v>93.2</v>
      </c>
      <c r="J1037" s="157">
        <v>6.65</v>
      </c>
      <c r="K1037" s="161">
        <v>6.85</v>
      </c>
      <c r="L1037" s="161">
        <v>2.9</v>
      </c>
      <c r="M1037" s="161">
        <v>2.89</v>
      </c>
      <c r="N1037" s="160">
        <v>0.44779999999999998</v>
      </c>
      <c r="O1037" s="161">
        <v>0.34799999999999998</v>
      </c>
      <c r="P1037" s="161">
        <v>20.518999999999998</v>
      </c>
      <c r="Q1037" s="161">
        <v>0.19400000000000001</v>
      </c>
      <c r="R1037" s="161">
        <v>38.455599999999997</v>
      </c>
      <c r="S1037" s="161">
        <v>2.0099999999999998</v>
      </c>
      <c r="T1037" s="161">
        <v>21.8</v>
      </c>
      <c r="U1037" s="161">
        <v>16.6556</v>
      </c>
      <c r="V1037" s="161">
        <v>129.62260000000001</v>
      </c>
      <c r="W1037" s="161">
        <v>1.01</v>
      </c>
    </row>
    <row r="1038" spans="1:23" ht="16" x14ac:dyDescent="0.2">
      <c r="A1038" s="155">
        <v>6252</v>
      </c>
      <c r="B1038" s="156">
        <v>10</v>
      </c>
      <c r="C1038" s="157" t="s">
        <v>258</v>
      </c>
      <c r="D1038" s="158" t="s">
        <v>500</v>
      </c>
      <c r="E1038" s="159" t="s">
        <v>279</v>
      </c>
      <c r="F1038" s="160">
        <v>1.5</v>
      </c>
      <c r="G1038" s="160">
        <v>22.8</v>
      </c>
      <c r="H1038" s="160">
        <v>30.6</v>
      </c>
      <c r="I1038" s="160">
        <v>102</v>
      </c>
      <c r="J1038" s="157">
        <v>7.34</v>
      </c>
    </row>
    <row r="1039" spans="1:23" ht="16" x14ac:dyDescent="0.2">
      <c r="A1039" s="155">
        <v>6253</v>
      </c>
      <c r="B1039" s="156">
        <v>10</v>
      </c>
      <c r="C1039" s="157" t="s">
        <v>261</v>
      </c>
      <c r="D1039" s="158" t="s">
        <v>500</v>
      </c>
      <c r="E1039" s="159" t="s">
        <v>279</v>
      </c>
      <c r="F1039" s="160">
        <v>0.25</v>
      </c>
      <c r="G1039" s="160">
        <v>22.8</v>
      </c>
      <c r="H1039" s="160">
        <v>30.6</v>
      </c>
      <c r="I1039" s="160">
        <v>101.5</v>
      </c>
      <c r="J1039" s="157">
        <v>7.33</v>
      </c>
      <c r="K1039" s="161">
        <v>4.8099999999999996</v>
      </c>
      <c r="L1039" s="161">
        <v>2.04</v>
      </c>
      <c r="M1039" s="161">
        <v>1.22</v>
      </c>
      <c r="N1039" s="160">
        <v>0.43340000000000001</v>
      </c>
      <c r="O1039" s="161">
        <v>0.155</v>
      </c>
      <c r="P1039" s="161">
        <v>9.8469999999999995</v>
      </c>
      <c r="Q1039" s="161">
        <v>0.30599999999999999</v>
      </c>
      <c r="R1039" s="161">
        <v>26.9069</v>
      </c>
      <c r="S1039" s="161">
        <v>1.76</v>
      </c>
      <c r="T1039" s="161">
        <v>17.7</v>
      </c>
      <c r="U1039" s="161">
        <v>9.2068999999999992</v>
      </c>
      <c r="V1039" s="161">
        <v>75.9024</v>
      </c>
      <c r="W1039" s="161">
        <v>0.84799999999999998</v>
      </c>
    </row>
    <row r="1040" spans="1:23" ht="16" x14ac:dyDescent="0.2">
      <c r="A1040" s="155">
        <v>6240</v>
      </c>
      <c r="B1040" s="156">
        <v>6</v>
      </c>
      <c r="C1040" s="157" t="s">
        <v>258</v>
      </c>
      <c r="D1040" s="158" t="s">
        <v>501</v>
      </c>
      <c r="E1040" s="159" t="s">
        <v>492</v>
      </c>
      <c r="F1040" s="160">
        <v>1.75</v>
      </c>
      <c r="G1040" s="160">
        <v>23.4</v>
      </c>
      <c r="H1040" s="160">
        <v>32.1</v>
      </c>
      <c r="I1040" s="160">
        <v>78</v>
      </c>
      <c r="J1040" s="157">
        <v>5.53</v>
      </c>
    </row>
    <row r="1041" spans="1:23" ht="16" x14ac:dyDescent="0.2">
      <c r="A1041" s="155">
        <v>6241</v>
      </c>
      <c r="B1041" s="156">
        <v>6</v>
      </c>
      <c r="C1041" s="157" t="s">
        <v>261</v>
      </c>
      <c r="D1041" s="158" t="s">
        <v>501</v>
      </c>
      <c r="E1041" s="159" t="s">
        <v>492</v>
      </c>
      <c r="F1041" s="160">
        <v>0.25</v>
      </c>
      <c r="G1041" s="160">
        <v>23.4</v>
      </c>
      <c r="H1041" s="160">
        <v>32.1</v>
      </c>
      <c r="I1041" s="160">
        <v>78</v>
      </c>
      <c r="J1041" s="157">
        <v>5.56</v>
      </c>
      <c r="K1041" s="161">
        <v>2.4900000000000002</v>
      </c>
      <c r="L1041" s="161">
        <v>1.43</v>
      </c>
      <c r="M1041" s="161">
        <v>1.32</v>
      </c>
      <c r="N1041" s="160">
        <v>0.86199999999999999</v>
      </c>
      <c r="O1041" s="161">
        <v>1.018</v>
      </c>
      <c r="P1041" s="161">
        <v>3.8839999999999999</v>
      </c>
      <c r="Q1041" s="161">
        <v>0.59099999999999997</v>
      </c>
      <c r="R1041" s="161">
        <v>31.653500000000001</v>
      </c>
      <c r="S1041" s="161">
        <v>1.41</v>
      </c>
      <c r="T1041" s="161">
        <v>13.9</v>
      </c>
      <c r="U1041" s="161">
        <v>17.753499999999999</v>
      </c>
      <c r="V1041" s="161">
        <v>128.23070000000001</v>
      </c>
      <c r="W1041" s="161">
        <v>1.23</v>
      </c>
    </row>
    <row r="1042" spans="1:23" ht="16" x14ac:dyDescent="0.2">
      <c r="A1042" s="155">
        <v>6242</v>
      </c>
      <c r="B1042" s="156">
        <v>7</v>
      </c>
      <c r="C1042" s="157" t="s">
        <v>258</v>
      </c>
      <c r="D1042" s="158" t="s">
        <v>501</v>
      </c>
      <c r="E1042" s="159" t="s">
        <v>358</v>
      </c>
      <c r="F1042" s="160">
        <v>0.75</v>
      </c>
      <c r="G1042" s="160">
        <v>24.4</v>
      </c>
      <c r="H1042" s="160">
        <v>26.4</v>
      </c>
      <c r="I1042" s="160">
        <v>36</v>
      </c>
      <c r="J1042" s="157">
        <v>2.65</v>
      </c>
    </row>
    <row r="1043" spans="1:23" ht="16" x14ac:dyDescent="0.2">
      <c r="A1043" s="155">
        <v>6243</v>
      </c>
      <c r="B1043" s="156">
        <v>7</v>
      </c>
      <c r="C1043" s="157" t="s">
        <v>261</v>
      </c>
      <c r="D1043" s="158" t="s">
        <v>501</v>
      </c>
      <c r="E1043" s="159" t="s">
        <v>358</v>
      </c>
      <c r="F1043" s="160">
        <v>0.25</v>
      </c>
      <c r="G1043" s="160">
        <v>23.7</v>
      </c>
      <c r="H1043" s="160">
        <v>21.5</v>
      </c>
      <c r="I1043" s="160">
        <v>59</v>
      </c>
      <c r="J1043" s="157">
        <v>4.4400000000000004</v>
      </c>
      <c r="K1043" s="161">
        <v>39.520000000000003</v>
      </c>
      <c r="L1043" s="161">
        <v>6.2</v>
      </c>
      <c r="M1043" s="161">
        <v>2.4900000000000002</v>
      </c>
      <c r="N1043" s="160">
        <v>2.456</v>
      </c>
      <c r="O1043" s="161">
        <v>7.6070000000000002</v>
      </c>
      <c r="P1043" s="161">
        <v>40.929000000000002</v>
      </c>
      <c r="Q1043" s="161">
        <v>0.106</v>
      </c>
      <c r="R1043" s="161">
        <v>66.228499999999997</v>
      </c>
      <c r="S1043" s="161">
        <v>3.55</v>
      </c>
      <c r="T1043" s="161">
        <v>31.3</v>
      </c>
      <c r="U1043" s="161">
        <v>34.9285</v>
      </c>
      <c r="V1043" s="161">
        <v>207.31620000000001</v>
      </c>
      <c r="W1043" s="161">
        <v>0.83899999999999997</v>
      </c>
    </row>
    <row r="1044" spans="1:23" ht="16" x14ac:dyDescent="0.2">
      <c r="A1044" s="155">
        <v>6244</v>
      </c>
      <c r="B1044" s="156">
        <v>8</v>
      </c>
      <c r="C1044" s="157" t="s">
        <v>258</v>
      </c>
      <c r="D1044" s="158" t="s">
        <v>501</v>
      </c>
      <c r="E1044" s="159" t="s">
        <v>420</v>
      </c>
      <c r="F1044" s="160">
        <v>0.5</v>
      </c>
      <c r="G1044" s="160">
        <v>23.9</v>
      </c>
      <c r="H1044" s="160">
        <v>30.2</v>
      </c>
      <c r="I1044" s="160">
        <v>51</v>
      </c>
      <c r="J1044" s="157">
        <v>3.57</v>
      </c>
    </row>
    <row r="1045" spans="1:23" ht="16" x14ac:dyDescent="0.2">
      <c r="A1045" s="155">
        <v>6245</v>
      </c>
      <c r="B1045" s="156">
        <v>8</v>
      </c>
      <c r="C1045" s="157" t="s">
        <v>261</v>
      </c>
      <c r="D1045" s="158" t="s">
        <v>501</v>
      </c>
      <c r="E1045" s="159" t="s">
        <v>420</v>
      </c>
      <c r="F1045" s="160">
        <v>0.25</v>
      </c>
      <c r="G1045" s="160">
        <v>23.8</v>
      </c>
      <c r="H1045" s="160">
        <v>29.2</v>
      </c>
      <c r="I1045" s="160">
        <v>70</v>
      </c>
      <c r="J1045" s="157">
        <v>5.04</v>
      </c>
      <c r="K1045" s="161">
        <v>13</v>
      </c>
      <c r="L1045" s="161">
        <v>6.28</v>
      </c>
      <c r="M1045" s="161">
        <v>2.2599999999999998</v>
      </c>
      <c r="N1045" s="160">
        <v>0.49330000000000002</v>
      </c>
      <c r="O1045" s="161">
        <v>1.026</v>
      </c>
      <c r="P1045" s="161">
        <v>11.016999999999999</v>
      </c>
      <c r="Q1045" s="161">
        <v>0.02</v>
      </c>
      <c r="R1045" s="161">
        <v>44.571100000000001</v>
      </c>
      <c r="S1045" s="161">
        <v>2.36</v>
      </c>
      <c r="T1045" s="161">
        <v>23.3</v>
      </c>
      <c r="U1045" s="161">
        <v>21.271100000000001</v>
      </c>
      <c r="V1045" s="161">
        <v>150.89269999999999</v>
      </c>
      <c r="W1045" s="161">
        <v>0.65300000000000002</v>
      </c>
    </row>
    <row r="1046" spans="1:23" ht="16" x14ac:dyDescent="0.2">
      <c r="A1046" s="155">
        <v>6266</v>
      </c>
      <c r="B1046" s="156">
        <v>1</v>
      </c>
      <c r="C1046" s="157" t="s">
        <v>258</v>
      </c>
      <c r="D1046" s="158" t="s">
        <v>502</v>
      </c>
      <c r="E1046" s="159" t="s">
        <v>503</v>
      </c>
      <c r="F1046" s="160">
        <v>1.5</v>
      </c>
      <c r="G1046" s="160">
        <v>23.5</v>
      </c>
      <c r="H1046" s="160">
        <v>29.9</v>
      </c>
      <c r="I1046" s="160">
        <v>102.5</v>
      </c>
      <c r="J1046" s="157">
        <v>7.33</v>
      </c>
    </row>
    <row r="1047" spans="1:23" ht="16" x14ac:dyDescent="0.2">
      <c r="A1047" s="155">
        <v>6267</v>
      </c>
      <c r="B1047" s="156">
        <v>1</v>
      </c>
      <c r="C1047" s="157" t="s">
        <v>261</v>
      </c>
      <c r="D1047" s="158" t="s">
        <v>502</v>
      </c>
      <c r="E1047" s="159" t="s">
        <v>503</v>
      </c>
      <c r="F1047" s="160">
        <v>0.25</v>
      </c>
      <c r="G1047" s="160">
        <v>23.3</v>
      </c>
      <c r="H1047" s="160">
        <v>27.2</v>
      </c>
      <c r="I1047" s="160">
        <v>95.5</v>
      </c>
      <c r="J1047" s="157">
        <v>7.08</v>
      </c>
      <c r="K1047" s="161">
        <v>7.39</v>
      </c>
      <c r="L1047" s="161">
        <v>4.09</v>
      </c>
      <c r="M1047" s="161">
        <v>1.9</v>
      </c>
      <c r="N1047" s="160">
        <v>1.9052</v>
      </c>
      <c r="O1047" s="161">
        <v>5.5330000000000004</v>
      </c>
      <c r="P1047" s="161">
        <v>32.624000000000002</v>
      </c>
      <c r="Q1047" s="161">
        <v>0.19600000000000001</v>
      </c>
      <c r="R1047" s="161">
        <v>41.606499999999997</v>
      </c>
      <c r="S1047" s="161">
        <v>1.83</v>
      </c>
      <c r="T1047" s="161">
        <v>26.2</v>
      </c>
      <c r="U1047" s="161">
        <v>15.406499999999999</v>
      </c>
      <c r="V1047" s="161">
        <v>104.6022</v>
      </c>
      <c r="W1047" s="161">
        <v>0.66</v>
      </c>
    </row>
    <row r="1048" spans="1:23" ht="16" x14ac:dyDescent="0.2">
      <c r="A1048" s="155">
        <v>6268</v>
      </c>
      <c r="B1048" s="156">
        <v>2</v>
      </c>
      <c r="C1048" s="157" t="s">
        <v>258</v>
      </c>
      <c r="D1048" s="158" t="s">
        <v>502</v>
      </c>
      <c r="E1048" s="159" t="s">
        <v>504</v>
      </c>
      <c r="F1048" s="160">
        <v>1</v>
      </c>
      <c r="G1048" s="160">
        <v>23.8</v>
      </c>
      <c r="H1048" s="160">
        <v>30.4</v>
      </c>
      <c r="I1048" s="160">
        <v>75.099999999999994</v>
      </c>
      <c r="J1048" s="157">
        <v>5.37</v>
      </c>
    </row>
    <row r="1049" spans="1:23" ht="16" x14ac:dyDescent="0.2">
      <c r="A1049" s="155">
        <v>6269</v>
      </c>
      <c r="B1049" s="156">
        <v>2</v>
      </c>
      <c r="C1049" s="157" t="s">
        <v>261</v>
      </c>
      <c r="D1049" s="158" t="s">
        <v>502</v>
      </c>
      <c r="E1049" s="159" t="s">
        <v>504</v>
      </c>
      <c r="F1049" s="160">
        <v>0.25</v>
      </c>
      <c r="G1049" s="160">
        <v>23.2</v>
      </c>
      <c r="H1049" s="160">
        <v>29.8</v>
      </c>
      <c r="I1049" s="160">
        <v>98.3</v>
      </c>
      <c r="J1049" s="157">
        <v>7.09</v>
      </c>
      <c r="K1049" s="161">
        <v>6.21</v>
      </c>
      <c r="L1049" s="161">
        <v>2.83</v>
      </c>
      <c r="M1049" s="161">
        <v>1.0900000000000001</v>
      </c>
      <c r="N1049" s="160">
        <v>0.47920000000000001</v>
      </c>
      <c r="O1049" s="161">
        <v>0.224</v>
      </c>
      <c r="P1049" s="161">
        <v>13.231</v>
      </c>
      <c r="Q1049" s="161">
        <v>0.315</v>
      </c>
      <c r="R1049" s="161">
        <v>25.334199999999999</v>
      </c>
      <c r="S1049" s="161">
        <v>1.9</v>
      </c>
      <c r="T1049" s="161">
        <v>17.8</v>
      </c>
      <c r="U1049" s="161">
        <v>7.5342000000000002</v>
      </c>
      <c r="V1049" s="161">
        <v>49.901699999999998</v>
      </c>
      <c r="W1049" s="161">
        <v>1.28</v>
      </c>
    </row>
    <row r="1050" spans="1:23" ht="16" x14ac:dyDescent="0.2">
      <c r="A1050" s="155">
        <v>6260</v>
      </c>
      <c r="B1050" s="156">
        <v>3</v>
      </c>
      <c r="C1050" s="157" t="s">
        <v>258</v>
      </c>
      <c r="D1050" s="158" t="s">
        <v>502</v>
      </c>
      <c r="E1050" s="159" t="s">
        <v>288</v>
      </c>
      <c r="F1050" s="160">
        <v>0.75</v>
      </c>
      <c r="G1050" s="160">
        <v>23.2</v>
      </c>
      <c r="H1050" s="160">
        <v>30.3</v>
      </c>
      <c r="I1050" s="160">
        <v>72.400000000000006</v>
      </c>
      <c r="J1050" s="157">
        <v>5.23</v>
      </c>
    </row>
    <row r="1051" spans="1:23" ht="16" x14ac:dyDescent="0.2">
      <c r="A1051" s="155">
        <v>6261</v>
      </c>
      <c r="B1051" s="156">
        <v>3</v>
      </c>
      <c r="C1051" s="157" t="s">
        <v>261</v>
      </c>
      <c r="D1051" s="158" t="s">
        <v>502</v>
      </c>
      <c r="E1051" s="159" t="s">
        <v>288</v>
      </c>
      <c r="F1051" s="160">
        <v>0.25</v>
      </c>
      <c r="G1051" s="160">
        <v>23.2</v>
      </c>
      <c r="H1051" s="160">
        <v>30.3</v>
      </c>
      <c r="I1051" s="160">
        <v>73.099999999999994</v>
      </c>
      <c r="J1051" s="157">
        <v>5.26</v>
      </c>
      <c r="K1051" s="161">
        <v>9.6999999999999993</v>
      </c>
      <c r="L1051" s="161">
        <v>3.47</v>
      </c>
      <c r="M1051" s="161">
        <v>2.2200000000000002</v>
      </c>
      <c r="N1051" s="160">
        <v>0.2908</v>
      </c>
      <c r="O1051" s="161">
        <v>0.10299999999999999</v>
      </c>
      <c r="P1051" s="161">
        <v>14.192</v>
      </c>
      <c r="Q1051" s="161">
        <v>0.19400000000000001</v>
      </c>
      <c r="R1051" s="161">
        <v>39.124600000000001</v>
      </c>
      <c r="S1051" s="161">
        <v>2.27</v>
      </c>
      <c r="T1051" s="161">
        <v>26.6</v>
      </c>
      <c r="U1051" s="161">
        <v>12.5246</v>
      </c>
      <c r="V1051" s="161">
        <v>86.408600000000007</v>
      </c>
      <c r="W1051" s="161">
        <v>1.1399999999999999</v>
      </c>
    </row>
    <row r="1052" spans="1:23" ht="16" x14ac:dyDescent="0.2">
      <c r="A1052" s="155">
        <v>6262</v>
      </c>
      <c r="B1052" s="156">
        <v>4</v>
      </c>
      <c r="C1052" s="157" t="s">
        <v>258</v>
      </c>
      <c r="D1052" s="158" t="s">
        <v>502</v>
      </c>
      <c r="E1052" s="159" t="s">
        <v>387</v>
      </c>
      <c r="F1052" s="160">
        <v>0.5</v>
      </c>
      <c r="G1052" s="160">
        <v>22.9</v>
      </c>
      <c r="H1052" s="160">
        <v>30.3</v>
      </c>
      <c r="I1052" s="160">
        <v>68.400000000000006</v>
      </c>
      <c r="J1052" s="157">
        <v>4.95</v>
      </c>
    </row>
    <row r="1053" spans="1:23" ht="16" x14ac:dyDescent="0.2">
      <c r="A1053" s="155">
        <v>6263</v>
      </c>
      <c r="B1053" s="156">
        <v>4</v>
      </c>
      <c r="C1053" s="157" t="s">
        <v>261</v>
      </c>
      <c r="D1053" s="158" t="s">
        <v>502</v>
      </c>
      <c r="E1053" s="159" t="s">
        <v>387</v>
      </c>
      <c r="F1053" s="160">
        <v>0.25</v>
      </c>
      <c r="G1053" s="160">
        <v>22.9</v>
      </c>
      <c r="H1053" s="160">
        <v>30.3</v>
      </c>
      <c r="I1053" s="160">
        <v>68.3</v>
      </c>
      <c r="J1053" s="157">
        <v>4.9400000000000004</v>
      </c>
      <c r="K1053" s="161">
        <v>5.63</v>
      </c>
      <c r="L1053" s="161">
        <v>5.25</v>
      </c>
      <c r="M1053" s="161">
        <v>3.6</v>
      </c>
      <c r="N1053" s="160">
        <v>3.4363999999999999</v>
      </c>
      <c r="O1053" s="161">
        <v>0.47699999999999998</v>
      </c>
      <c r="P1053" s="161">
        <v>49.783999999999999</v>
      </c>
      <c r="Q1053" s="161">
        <v>0.126</v>
      </c>
      <c r="R1053" s="161">
        <v>39.745399999999997</v>
      </c>
      <c r="S1053" s="161">
        <v>2.09</v>
      </c>
      <c r="T1053" s="161">
        <v>26.6</v>
      </c>
      <c r="U1053" s="161">
        <v>13.1454</v>
      </c>
      <c r="V1053" s="161">
        <v>91.232200000000006</v>
      </c>
      <c r="W1053" s="161">
        <v>0.77700000000000002</v>
      </c>
    </row>
    <row r="1054" spans="1:23" ht="16" x14ac:dyDescent="0.2">
      <c r="A1054" s="155">
        <v>6264</v>
      </c>
      <c r="B1054" s="156">
        <v>5</v>
      </c>
      <c r="C1054" s="157" t="s">
        <v>258</v>
      </c>
      <c r="D1054" s="158" t="s">
        <v>502</v>
      </c>
      <c r="E1054" s="159" t="s">
        <v>278</v>
      </c>
      <c r="F1054" s="160">
        <v>0.5</v>
      </c>
      <c r="G1054" s="160">
        <v>19.3</v>
      </c>
      <c r="H1054" s="160">
        <v>2.7</v>
      </c>
      <c r="I1054" s="160">
        <v>87</v>
      </c>
      <c r="J1054" s="157">
        <v>7.79</v>
      </c>
    </row>
    <row r="1055" spans="1:23" ht="16" x14ac:dyDescent="0.2">
      <c r="A1055" s="155">
        <v>6265</v>
      </c>
      <c r="B1055" s="156">
        <v>5</v>
      </c>
      <c r="C1055" s="157" t="s">
        <v>261</v>
      </c>
      <c r="D1055" s="158" t="s">
        <v>502</v>
      </c>
      <c r="E1055" s="159" t="s">
        <v>278</v>
      </c>
      <c r="F1055" s="160">
        <v>0.25</v>
      </c>
      <c r="G1055" s="160">
        <v>17.3</v>
      </c>
      <c r="H1055" s="160">
        <v>2.1</v>
      </c>
      <c r="I1055" s="160">
        <v>79</v>
      </c>
      <c r="J1055" s="157">
        <v>7.5</v>
      </c>
      <c r="K1055" s="161">
        <v>20.86</v>
      </c>
      <c r="L1055" s="161">
        <v>2.67</v>
      </c>
      <c r="M1055" s="161">
        <v>2.4700000000000002</v>
      </c>
      <c r="N1055" s="160">
        <v>0.57199999999999995</v>
      </c>
      <c r="O1055" s="161">
        <v>11.019</v>
      </c>
      <c r="P1055" s="161">
        <v>107.483</v>
      </c>
      <c r="Q1055" s="161">
        <v>7.6999999999999999E-2</v>
      </c>
      <c r="R1055" s="161">
        <v>48.132399999999997</v>
      </c>
      <c r="S1055" s="161">
        <v>2.16</v>
      </c>
      <c r="T1055" s="161">
        <v>24.1</v>
      </c>
      <c r="U1055" s="161">
        <v>24.032399999999999</v>
      </c>
      <c r="V1055" s="161">
        <v>165.1781</v>
      </c>
      <c r="W1055" s="161">
        <v>0.58799999999999997</v>
      </c>
    </row>
    <row r="1056" spans="1:23" ht="16" x14ac:dyDescent="0.2">
      <c r="A1056" s="155">
        <v>6254</v>
      </c>
      <c r="B1056" s="156">
        <v>6</v>
      </c>
      <c r="C1056" s="157" t="s">
        <v>258</v>
      </c>
      <c r="D1056" s="158" t="s">
        <v>502</v>
      </c>
      <c r="E1056" s="159" t="s">
        <v>334</v>
      </c>
      <c r="F1056" s="160">
        <v>5</v>
      </c>
      <c r="G1056" s="160">
        <v>22.3</v>
      </c>
      <c r="H1056" s="160">
        <v>29.4</v>
      </c>
      <c r="I1056" s="160">
        <v>83.1</v>
      </c>
      <c r="J1056" s="157">
        <v>6.14</v>
      </c>
    </row>
    <row r="1057" spans="1:23" ht="16" x14ac:dyDescent="0.2">
      <c r="A1057" s="155">
        <v>6255</v>
      </c>
      <c r="B1057" s="156">
        <v>6</v>
      </c>
      <c r="C1057" s="157" t="s">
        <v>261</v>
      </c>
      <c r="D1057" s="158" t="s">
        <v>502</v>
      </c>
      <c r="E1057" s="159" t="s">
        <v>334</v>
      </c>
      <c r="F1057" s="160">
        <v>0.25</v>
      </c>
      <c r="G1057" s="160">
        <v>22.3</v>
      </c>
      <c r="H1057" s="160">
        <v>29.3</v>
      </c>
      <c r="I1057" s="160">
        <v>83.5</v>
      </c>
      <c r="J1057" s="157">
        <v>6.1</v>
      </c>
      <c r="K1057" s="161">
        <v>4.79</v>
      </c>
      <c r="L1057" s="161">
        <v>2.36</v>
      </c>
      <c r="M1057" s="161">
        <v>1.98</v>
      </c>
      <c r="N1057" s="160">
        <v>0.62390000000000001</v>
      </c>
      <c r="O1057" s="161">
        <v>0.30499999999999999</v>
      </c>
      <c r="P1057" s="161">
        <v>8.1549999999999994</v>
      </c>
      <c r="Q1057" s="161">
        <v>0.49</v>
      </c>
      <c r="R1057" s="161">
        <v>31.814299999999999</v>
      </c>
      <c r="S1057" s="161">
        <v>2.2599999999999998</v>
      </c>
      <c r="T1057" s="161">
        <v>23.9</v>
      </c>
      <c r="U1057" s="161">
        <v>7.9142999999999999</v>
      </c>
      <c r="V1057" s="161">
        <v>59.624899999999997</v>
      </c>
      <c r="W1057" s="161">
        <v>1.26</v>
      </c>
    </row>
    <row r="1058" spans="1:23" ht="16" x14ac:dyDescent="0.2">
      <c r="A1058" s="155">
        <v>6256</v>
      </c>
      <c r="B1058" s="156">
        <v>7</v>
      </c>
      <c r="C1058" s="157" t="s">
        <v>258</v>
      </c>
      <c r="D1058" s="158" t="s">
        <v>502</v>
      </c>
      <c r="E1058" s="159" t="s">
        <v>294</v>
      </c>
      <c r="F1058" s="160">
        <v>0.75</v>
      </c>
      <c r="G1058" s="160">
        <v>24</v>
      </c>
      <c r="H1058" s="160">
        <v>25.3</v>
      </c>
      <c r="I1058" s="160">
        <v>59.7</v>
      </c>
      <c r="J1058" s="157">
        <v>4.54</v>
      </c>
    </row>
    <row r="1059" spans="1:23" ht="16" x14ac:dyDescent="0.2">
      <c r="A1059" s="155">
        <v>6257</v>
      </c>
      <c r="B1059" s="156">
        <v>7</v>
      </c>
      <c r="C1059" s="157" t="s">
        <v>261</v>
      </c>
      <c r="D1059" s="158" t="s">
        <v>502</v>
      </c>
      <c r="E1059" s="159" t="s">
        <v>294</v>
      </c>
      <c r="F1059" s="160">
        <v>0.25</v>
      </c>
      <c r="G1059" s="160">
        <v>23.5</v>
      </c>
      <c r="H1059" s="160">
        <v>16.899999999999999</v>
      </c>
      <c r="I1059" s="160">
        <v>58.9</v>
      </c>
      <c r="J1059" s="157">
        <v>4.74</v>
      </c>
      <c r="K1059" s="161">
        <v>61.15</v>
      </c>
      <c r="L1059" s="161">
        <v>9.81</v>
      </c>
      <c r="M1059" s="161">
        <v>3.91</v>
      </c>
      <c r="N1059" s="160">
        <v>1.1304000000000001</v>
      </c>
      <c r="O1059" s="161">
        <v>6.2709999999999999</v>
      </c>
      <c r="P1059" s="161">
        <v>50.866999999999997</v>
      </c>
      <c r="Q1059" s="161">
        <v>0.46600000000000003</v>
      </c>
      <c r="R1059" s="161">
        <v>84.602000000000004</v>
      </c>
      <c r="S1059" s="161">
        <v>4.84</v>
      </c>
      <c r="T1059" s="161">
        <v>41.2</v>
      </c>
      <c r="U1059" s="161">
        <v>43.402000000000001</v>
      </c>
      <c r="V1059" s="161">
        <v>269.78410000000002</v>
      </c>
      <c r="W1059" s="161">
        <v>1.87</v>
      </c>
    </row>
    <row r="1060" spans="1:23" ht="16" x14ac:dyDescent="0.2">
      <c r="A1060" s="155">
        <v>6258</v>
      </c>
      <c r="B1060" s="156">
        <v>8</v>
      </c>
      <c r="C1060" s="157" t="s">
        <v>258</v>
      </c>
      <c r="D1060" s="158" t="s">
        <v>502</v>
      </c>
      <c r="E1060" s="159" t="s">
        <v>272</v>
      </c>
      <c r="F1060" s="160">
        <v>0.75</v>
      </c>
      <c r="G1060" s="160">
        <v>22.9</v>
      </c>
      <c r="H1060" s="160">
        <v>28.9</v>
      </c>
      <c r="I1060" s="160">
        <v>46.9</v>
      </c>
      <c r="J1060" s="157">
        <v>3.43</v>
      </c>
    </row>
    <row r="1061" spans="1:23" ht="16" x14ac:dyDescent="0.2">
      <c r="A1061" s="155">
        <v>6259</v>
      </c>
      <c r="B1061" s="156">
        <v>8</v>
      </c>
      <c r="C1061" s="157" t="s">
        <v>261</v>
      </c>
      <c r="D1061" s="158" t="s">
        <v>502</v>
      </c>
      <c r="E1061" s="159" t="s">
        <v>272</v>
      </c>
      <c r="F1061" s="160">
        <v>0.25</v>
      </c>
      <c r="G1061" s="160">
        <v>22.4</v>
      </c>
      <c r="H1061" s="160">
        <v>28</v>
      </c>
      <c r="I1061" s="160">
        <v>88.6</v>
      </c>
      <c r="J1061" s="157">
        <v>6.5</v>
      </c>
      <c r="K1061" s="161">
        <v>16.91</v>
      </c>
      <c r="L1061" s="161">
        <v>6.21</v>
      </c>
      <c r="M1061" s="161">
        <v>2.2400000000000002</v>
      </c>
      <c r="N1061" s="160">
        <v>0.3039</v>
      </c>
      <c r="O1061" s="161">
        <v>0.159</v>
      </c>
      <c r="P1061" s="161">
        <v>16.234000000000002</v>
      </c>
      <c r="Q1061" s="161">
        <v>0.13200000000000001</v>
      </c>
      <c r="R1061" s="161">
        <v>48.910200000000003</v>
      </c>
      <c r="S1061" s="161">
        <v>2.58</v>
      </c>
      <c r="T1061" s="161">
        <v>23.2</v>
      </c>
      <c r="U1061" s="161">
        <v>25.7102</v>
      </c>
      <c r="V1061" s="161">
        <v>182.2379</v>
      </c>
      <c r="W1061" s="161">
        <v>0.79900000000000004</v>
      </c>
    </row>
    <row r="1062" spans="1:23" ht="16" x14ac:dyDescent="0.2">
      <c r="A1062" s="155">
        <v>6270</v>
      </c>
      <c r="B1062" s="156">
        <v>9</v>
      </c>
      <c r="C1062" s="157" t="s">
        <v>258</v>
      </c>
      <c r="D1062" s="158" t="s">
        <v>502</v>
      </c>
      <c r="E1062" s="159" t="s">
        <v>309</v>
      </c>
      <c r="F1062" s="160">
        <v>1.75</v>
      </c>
      <c r="G1062" s="160">
        <v>22.4</v>
      </c>
      <c r="H1062" s="160">
        <v>31</v>
      </c>
      <c r="I1062" s="160">
        <v>102.2</v>
      </c>
      <c r="J1062" s="157">
        <v>7.45</v>
      </c>
    </row>
    <row r="1063" spans="1:23" ht="16" x14ac:dyDescent="0.2">
      <c r="A1063" s="155">
        <v>6271</v>
      </c>
      <c r="B1063" s="156">
        <v>9</v>
      </c>
      <c r="C1063" s="157" t="s">
        <v>261</v>
      </c>
      <c r="D1063" s="158" t="s">
        <v>502</v>
      </c>
      <c r="E1063" s="159" t="s">
        <v>309</v>
      </c>
      <c r="F1063" s="160">
        <v>0.25</v>
      </c>
      <c r="G1063" s="160">
        <v>22.4</v>
      </c>
      <c r="H1063" s="160">
        <v>30.8</v>
      </c>
      <c r="I1063" s="160">
        <v>102.4</v>
      </c>
      <c r="J1063" s="157">
        <v>7.57</v>
      </c>
      <c r="K1063" s="161">
        <v>3.07</v>
      </c>
      <c r="L1063" s="161">
        <v>1.97</v>
      </c>
      <c r="M1063" s="161">
        <v>0.96</v>
      </c>
      <c r="N1063" s="160">
        <v>0.46879999999999999</v>
      </c>
      <c r="O1063" s="161">
        <v>0.16800000000000001</v>
      </c>
      <c r="P1063" s="161">
        <v>9.375</v>
      </c>
      <c r="Q1063" s="161">
        <v>0.432</v>
      </c>
      <c r="R1063" s="161">
        <v>27.7636</v>
      </c>
      <c r="S1063" s="161">
        <v>1.7</v>
      </c>
      <c r="T1063" s="161">
        <v>22.7</v>
      </c>
      <c r="U1063" s="161">
        <v>5.0636000000000001</v>
      </c>
      <c r="V1063" s="161">
        <v>40.097099999999998</v>
      </c>
      <c r="W1063" s="161">
        <v>1.44</v>
      </c>
    </row>
    <row r="1064" spans="1:23" ht="16" x14ac:dyDescent="0.2">
      <c r="A1064" s="155">
        <v>6272</v>
      </c>
      <c r="B1064" s="156">
        <v>10</v>
      </c>
      <c r="C1064" s="157" t="s">
        <v>258</v>
      </c>
      <c r="D1064" s="158" t="s">
        <v>502</v>
      </c>
      <c r="E1064" s="159" t="s">
        <v>505</v>
      </c>
      <c r="F1064" s="160">
        <v>1.5</v>
      </c>
      <c r="G1064" s="160">
        <v>23.5</v>
      </c>
      <c r="H1064" s="160">
        <v>30.2</v>
      </c>
      <c r="I1064" s="160">
        <v>82.2</v>
      </c>
      <c r="J1064" s="157">
        <v>5.8</v>
      </c>
    </row>
    <row r="1065" spans="1:23" ht="16" x14ac:dyDescent="0.2">
      <c r="A1065" s="155">
        <v>6273</v>
      </c>
      <c r="B1065" s="156">
        <v>10</v>
      </c>
      <c r="C1065" s="157" t="s">
        <v>261</v>
      </c>
      <c r="D1065" s="158" t="s">
        <v>502</v>
      </c>
      <c r="E1065" s="159" t="s">
        <v>505</v>
      </c>
      <c r="F1065" s="160">
        <v>0.25</v>
      </c>
      <c r="G1065" s="160">
        <v>23.1</v>
      </c>
      <c r="H1065" s="160">
        <v>29.7</v>
      </c>
      <c r="I1065" s="160">
        <v>91.1</v>
      </c>
      <c r="J1065" s="157">
        <v>6.42</v>
      </c>
      <c r="K1065" s="161">
        <v>4</v>
      </c>
      <c r="L1065" s="161">
        <v>2.48</v>
      </c>
      <c r="M1065" s="161">
        <v>0.97</v>
      </c>
      <c r="N1065" s="160">
        <v>0.23039999999999999</v>
      </c>
      <c r="O1065" s="161">
        <v>0.13200000000000001</v>
      </c>
      <c r="P1065" s="161">
        <v>11.936999999999999</v>
      </c>
      <c r="Q1065" s="161">
        <v>0.30299999999999999</v>
      </c>
      <c r="R1065" s="161">
        <v>27.048999999999999</v>
      </c>
      <c r="S1065" s="161">
        <v>2</v>
      </c>
      <c r="T1065" s="161">
        <v>18.899999999999999</v>
      </c>
      <c r="U1065" s="161">
        <v>8.1493000000000002</v>
      </c>
      <c r="V1065" s="161">
        <v>61.415999999999997</v>
      </c>
      <c r="W1065" s="161">
        <v>1.1599999999999999</v>
      </c>
    </row>
    <row r="1066" spans="1:23" ht="16" x14ac:dyDescent="0.2">
      <c r="A1066" s="155">
        <v>6280</v>
      </c>
      <c r="B1066" s="156">
        <v>1</v>
      </c>
      <c r="C1066" s="157" t="s">
        <v>258</v>
      </c>
      <c r="D1066" s="158" t="s">
        <v>506</v>
      </c>
      <c r="E1066" s="159" t="s">
        <v>270</v>
      </c>
      <c r="F1066" s="160">
        <v>2.5</v>
      </c>
      <c r="G1066" s="160">
        <v>18.399999999999999</v>
      </c>
      <c r="H1066" s="160">
        <v>30.3</v>
      </c>
      <c r="I1066" s="160">
        <v>93.9</v>
      </c>
      <c r="J1066" s="157">
        <v>6.95</v>
      </c>
    </row>
    <row r="1067" spans="1:23" ht="16" x14ac:dyDescent="0.2">
      <c r="A1067" s="155">
        <v>6281</v>
      </c>
      <c r="B1067" s="156">
        <v>1</v>
      </c>
      <c r="C1067" s="157" t="s">
        <v>261</v>
      </c>
      <c r="D1067" s="158" t="s">
        <v>506</v>
      </c>
      <c r="E1067" s="159" t="s">
        <v>270</v>
      </c>
      <c r="F1067" s="160">
        <v>0.25</v>
      </c>
      <c r="G1067" s="160">
        <v>18.399999999999999</v>
      </c>
      <c r="H1067" s="160">
        <v>30.1</v>
      </c>
      <c r="I1067" s="160">
        <v>86.8</v>
      </c>
      <c r="J1067" s="157">
        <v>6.75</v>
      </c>
      <c r="K1067" s="161">
        <v>6.42</v>
      </c>
      <c r="L1067" s="161">
        <v>3.13</v>
      </c>
      <c r="M1067" s="161">
        <v>1.29</v>
      </c>
      <c r="N1067" s="160">
        <v>1.4205000000000001</v>
      </c>
      <c r="O1067" s="161">
        <v>2.802</v>
      </c>
      <c r="P1067" s="161">
        <v>15.394</v>
      </c>
      <c r="Q1067" s="161">
        <v>0.216</v>
      </c>
      <c r="R1067" s="161">
        <v>29.1999</v>
      </c>
      <c r="S1067" s="161">
        <v>1.66</v>
      </c>
      <c r="T1067" s="161">
        <v>23.3</v>
      </c>
      <c r="U1067" s="161">
        <v>5.8998999999999997</v>
      </c>
      <c r="V1067" s="161">
        <v>47.454900000000002</v>
      </c>
      <c r="W1067" s="161">
        <v>1.02</v>
      </c>
    </row>
    <row r="1068" spans="1:23" ht="16" x14ac:dyDescent="0.2">
      <c r="A1068" s="155">
        <v>6282</v>
      </c>
      <c r="B1068" s="156">
        <v>2</v>
      </c>
      <c r="C1068" s="157" t="s">
        <v>258</v>
      </c>
      <c r="D1068" s="158" t="s">
        <v>506</v>
      </c>
      <c r="E1068" s="159" t="s">
        <v>279</v>
      </c>
      <c r="F1068" s="160">
        <v>2</v>
      </c>
      <c r="G1068" s="160">
        <v>18.2</v>
      </c>
      <c r="H1068" s="160">
        <v>30.3</v>
      </c>
      <c r="I1068" s="160">
        <v>93.9</v>
      </c>
      <c r="J1068" s="157">
        <v>7.4</v>
      </c>
    </row>
    <row r="1069" spans="1:23" ht="16" x14ac:dyDescent="0.2">
      <c r="A1069" s="155">
        <v>6283</v>
      </c>
      <c r="B1069" s="156">
        <v>2</v>
      </c>
      <c r="C1069" s="157" t="s">
        <v>261</v>
      </c>
      <c r="D1069" s="158" t="s">
        <v>506</v>
      </c>
      <c r="E1069" s="159" t="s">
        <v>279</v>
      </c>
      <c r="F1069" s="160">
        <v>0.25</v>
      </c>
      <c r="G1069" s="160">
        <v>18.2</v>
      </c>
      <c r="H1069" s="160">
        <v>30.3</v>
      </c>
      <c r="I1069" s="160">
        <v>93.4</v>
      </c>
      <c r="J1069" s="157">
        <v>7.37</v>
      </c>
      <c r="K1069" s="161">
        <v>5.09</v>
      </c>
      <c r="L1069" s="161">
        <v>2.58</v>
      </c>
      <c r="M1069" s="161">
        <v>1.53</v>
      </c>
      <c r="N1069" s="160">
        <v>1.3963000000000001</v>
      </c>
      <c r="O1069" s="161">
        <v>0.52800000000000002</v>
      </c>
      <c r="P1069" s="161">
        <v>9.4350000000000005</v>
      </c>
      <c r="Q1069" s="161">
        <v>0.38800000000000001</v>
      </c>
      <c r="R1069" s="161">
        <v>24.349</v>
      </c>
      <c r="S1069" s="161">
        <v>1.94</v>
      </c>
      <c r="T1069" s="161">
        <v>18.8</v>
      </c>
      <c r="U1069" s="161">
        <v>5.5490000000000004</v>
      </c>
      <c r="V1069" s="161">
        <v>45.584699999999998</v>
      </c>
      <c r="W1069" s="161">
        <v>1.45</v>
      </c>
    </row>
    <row r="1070" spans="1:23" ht="16" x14ac:dyDescent="0.2">
      <c r="A1070" s="155">
        <v>6288</v>
      </c>
      <c r="B1070" s="156">
        <v>3</v>
      </c>
      <c r="C1070" s="157" t="s">
        <v>258</v>
      </c>
      <c r="D1070" s="158" t="s">
        <v>506</v>
      </c>
      <c r="E1070" s="159" t="s">
        <v>350</v>
      </c>
      <c r="F1070" s="160">
        <v>0.75</v>
      </c>
      <c r="G1070" s="160">
        <v>16.7</v>
      </c>
      <c r="H1070" s="160">
        <v>30.3</v>
      </c>
      <c r="I1070" s="160">
        <v>75.099999999999994</v>
      </c>
      <c r="J1070" s="157">
        <v>6.04</v>
      </c>
    </row>
    <row r="1071" spans="1:23" ht="16" x14ac:dyDescent="0.2">
      <c r="A1071" s="155">
        <v>6289</v>
      </c>
      <c r="B1071" s="156">
        <v>3</v>
      </c>
      <c r="C1071" s="157" t="s">
        <v>261</v>
      </c>
      <c r="D1071" s="158" t="s">
        <v>506</v>
      </c>
      <c r="E1071" s="159" t="s">
        <v>350</v>
      </c>
      <c r="F1071" s="160">
        <v>0.25</v>
      </c>
      <c r="G1071" s="160">
        <v>16.899999999999999</v>
      </c>
      <c r="H1071" s="160">
        <v>30.4</v>
      </c>
      <c r="I1071" s="160">
        <v>74.7</v>
      </c>
      <c r="J1071" s="157">
        <v>6.04</v>
      </c>
      <c r="K1071" s="161">
        <v>7.71</v>
      </c>
      <c r="L1071" s="161">
        <v>2.74</v>
      </c>
      <c r="M1071" s="161">
        <v>1.72</v>
      </c>
      <c r="N1071" s="160">
        <v>0.16520000000000001</v>
      </c>
      <c r="O1071" s="161">
        <v>5.8000000000000003E-2</v>
      </c>
      <c r="P1071" s="161">
        <v>7.516</v>
      </c>
      <c r="Q1071" s="161">
        <v>0.108</v>
      </c>
      <c r="R1071" s="161">
        <v>29.439900000000002</v>
      </c>
      <c r="S1071" s="161">
        <v>1.63</v>
      </c>
      <c r="T1071" s="161">
        <v>20.7</v>
      </c>
      <c r="U1071" s="161">
        <v>8.7399000000000004</v>
      </c>
      <c r="V1071" s="161">
        <v>63.151499999999999</v>
      </c>
      <c r="W1071" s="161">
        <v>0.879</v>
      </c>
    </row>
    <row r="1072" spans="1:23" ht="16" x14ac:dyDescent="0.2">
      <c r="A1072" s="155">
        <v>6290</v>
      </c>
      <c r="B1072" s="156">
        <v>4</v>
      </c>
      <c r="C1072" s="157" t="s">
        <v>258</v>
      </c>
      <c r="D1072" s="158" t="s">
        <v>506</v>
      </c>
      <c r="E1072" s="159" t="s">
        <v>297</v>
      </c>
      <c r="F1072" s="160">
        <v>0.5</v>
      </c>
      <c r="G1072" s="160">
        <v>17.7</v>
      </c>
      <c r="H1072" s="160">
        <v>30.4</v>
      </c>
      <c r="I1072" s="160">
        <v>69</v>
      </c>
      <c r="J1072" s="157">
        <v>5.48</v>
      </c>
    </row>
    <row r="1073" spans="1:23" ht="16" x14ac:dyDescent="0.2">
      <c r="A1073" s="155">
        <v>6291</v>
      </c>
      <c r="B1073" s="156">
        <v>4</v>
      </c>
      <c r="C1073" s="157" t="s">
        <v>261</v>
      </c>
      <c r="D1073" s="158" t="s">
        <v>506</v>
      </c>
      <c r="E1073" s="159" t="s">
        <v>297</v>
      </c>
      <c r="F1073" s="160">
        <v>0.25</v>
      </c>
      <c r="G1073" s="160">
        <v>17.7</v>
      </c>
      <c r="H1073" s="160">
        <v>30.5</v>
      </c>
      <c r="I1073" s="160">
        <v>70</v>
      </c>
      <c r="J1073" s="157">
        <v>5.55</v>
      </c>
      <c r="K1073" s="161">
        <v>9.91</v>
      </c>
      <c r="L1073" s="161">
        <v>3.26</v>
      </c>
      <c r="M1073" s="161">
        <v>2.65</v>
      </c>
      <c r="N1073" s="160">
        <v>1.5748</v>
      </c>
      <c r="O1073" s="161">
        <v>0.41799999999999998</v>
      </c>
      <c r="P1073" s="161">
        <v>33.174999999999997</v>
      </c>
      <c r="Q1073" s="161">
        <v>7.6999999999999999E-2</v>
      </c>
      <c r="R1073" s="161">
        <v>32.669499999999999</v>
      </c>
      <c r="S1073" s="161">
        <v>1.55</v>
      </c>
      <c r="T1073" s="161">
        <v>22.6</v>
      </c>
      <c r="U1073" s="161">
        <v>10.0695</v>
      </c>
      <c r="V1073" s="161">
        <v>70.459500000000006</v>
      </c>
      <c r="W1073" s="161">
        <v>1.01</v>
      </c>
    </row>
    <row r="1074" spans="1:23" ht="16" x14ac:dyDescent="0.2">
      <c r="A1074" s="155">
        <v>6292</v>
      </c>
      <c r="B1074" s="156">
        <v>5</v>
      </c>
      <c r="C1074" s="157" t="s">
        <v>258</v>
      </c>
      <c r="D1074" s="158" t="s">
        <v>506</v>
      </c>
      <c r="E1074" s="159" t="s">
        <v>487</v>
      </c>
      <c r="G1074" s="160">
        <v>14.7</v>
      </c>
      <c r="H1074" s="160">
        <v>15.1</v>
      </c>
      <c r="I1074" s="160">
        <v>67</v>
      </c>
      <c r="J1074" s="157">
        <v>6.2</v>
      </c>
    </row>
    <row r="1075" spans="1:23" ht="16" x14ac:dyDescent="0.2">
      <c r="A1075" s="155">
        <v>6293</v>
      </c>
      <c r="B1075" s="156">
        <v>5</v>
      </c>
      <c r="C1075" s="157" t="s">
        <v>261</v>
      </c>
      <c r="D1075" s="158" t="s">
        <v>506</v>
      </c>
      <c r="E1075" s="159" t="s">
        <v>487</v>
      </c>
      <c r="F1075" s="160">
        <v>0.25</v>
      </c>
      <c r="G1075" s="160">
        <v>14.7</v>
      </c>
      <c r="H1075" s="160">
        <v>15.1</v>
      </c>
      <c r="I1075" s="160">
        <v>67.3</v>
      </c>
      <c r="J1075" s="157">
        <v>6.23</v>
      </c>
      <c r="K1075" s="161">
        <v>47.47</v>
      </c>
      <c r="L1075" s="161">
        <v>2.0299999999999998</v>
      </c>
      <c r="M1075" s="161">
        <v>2.74</v>
      </c>
      <c r="N1075" s="160">
        <v>0.16270000000000001</v>
      </c>
      <c r="O1075" s="161">
        <v>2.8929999999999998</v>
      </c>
      <c r="P1075" s="161">
        <v>69.900999999999996</v>
      </c>
      <c r="Q1075" s="161">
        <v>0.115</v>
      </c>
      <c r="R1075" s="161">
        <v>40.735300000000002</v>
      </c>
      <c r="S1075" s="161">
        <v>2.33</v>
      </c>
      <c r="T1075" s="161">
        <v>21.6</v>
      </c>
      <c r="U1075" s="161">
        <v>19.135300000000001</v>
      </c>
      <c r="V1075" s="161">
        <v>130.90190000000001</v>
      </c>
      <c r="W1075" s="161">
        <v>0.89600000000000002</v>
      </c>
    </row>
    <row r="1076" spans="1:23" ht="16" x14ac:dyDescent="0.2">
      <c r="A1076" s="155">
        <v>6274</v>
      </c>
      <c r="B1076" s="156">
        <v>6</v>
      </c>
      <c r="C1076" s="157" t="s">
        <v>258</v>
      </c>
      <c r="D1076" s="158" t="s">
        <v>506</v>
      </c>
      <c r="E1076" s="159" t="s">
        <v>272</v>
      </c>
      <c r="F1076" s="160">
        <v>1.5</v>
      </c>
      <c r="G1076" s="160">
        <v>18.3</v>
      </c>
      <c r="H1076" s="160">
        <v>31.5</v>
      </c>
      <c r="I1076" s="160">
        <v>79</v>
      </c>
      <c r="J1076" s="157">
        <v>6.19</v>
      </c>
    </row>
    <row r="1077" spans="1:23" ht="16" x14ac:dyDescent="0.2">
      <c r="A1077" s="155">
        <v>6275</v>
      </c>
      <c r="B1077" s="156">
        <v>6</v>
      </c>
      <c r="C1077" s="157" t="s">
        <v>261</v>
      </c>
      <c r="D1077" s="158" t="s">
        <v>506</v>
      </c>
      <c r="E1077" s="159" t="s">
        <v>272</v>
      </c>
      <c r="F1077" s="160">
        <v>0.25</v>
      </c>
      <c r="G1077" s="160">
        <v>18.100000000000001</v>
      </c>
      <c r="H1077" s="160">
        <v>31.4</v>
      </c>
      <c r="I1077" s="160">
        <v>76</v>
      </c>
      <c r="J1077" s="157">
        <v>6</v>
      </c>
      <c r="K1077" s="161">
        <v>2.79</v>
      </c>
      <c r="L1077" s="161">
        <v>1.62</v>
      </c>
      <c r="M1077" s="161">
        <v>1.33</v>
      </c>
      <c r="N1077" s="160">
        <v>0.51119999999999999</v>
      </c>
      <c r="P1077" s="161">
        <v>3.343</v>
      </c>
      <c r="Q1077" s="161">
        <v>0.58899999999999997</v>
      </c>
      <c r="R1077" s="161">
        <v>18.536000000000001</v>
      </c>
      <c r="S1077" s="161">
        <v>1.54</v>
      </c>
      <c r="T1077" s="161">
        <v>14.6</v>
      </c>
      <c r="U1077" s="161">
        <v>3.9359999999999999</v>
      </c>
      <c r="V1077" s="161">
        <v>41.165999999999997</v>
      </c>
      <c r="W1077" s="161">
        <v>1.55</v>
      </c>
    </row>
    <row r="1078" spans="1:23" ht="16" x14ac:dyDescent="0.2">
      <c r="A1078" s="155">
        <v>6276</v>
      </c>
      <c r="B1078" s="156">
        <v>7</v>
      </c>
      <c r="C1078" s="157" t="s">
        <v>258</v>
      </c>
      <c r="D1078" s="158" t="s">
        <v>506</v>
      </c>
      <c r="E1078" s="159" t="s">
        <v>354</v>
      </c>
      <c r="F1078" s="160">
        <v>0.25</v>
      </c>
      <c r="G1078" s="160">
        <v>19.399999999999999</v>
      </c>
      <c r="H1078" s="160">
        <v>27.9</v>
      </c>
      <c r="I1078" s="160">
        <v>48</v>
      </c>
      <c r="J1078" s="157">
        <v>3.8</v>
      </c>
    </row>
    <row r="1079" spans="1:23" ht="16" x14ac:dyDescent="0.2">
      <c r="A1079" s="155">
        <v>6277</v>
      </c>
      <c r="B1079" s="156">
        <v>7</v>
      </c>
      <c r="C1079" s="157" t="s">
        <v>261</v>
      </c>
      <c r="D1079" s="158" t="s">
        <v>506</v>
      </c>
      <c r="E1079" s="159" t="s">
        <v>354</v>
      </c>
      <c r="F1079" s="160">
        <v>0.25</v>
      </c>
      <c r="G1079" s="160">
        <v>19.3</v>
      </c>
      <c r="H1079" s="160">
        <v>27.4</v>
      </c>
      <c r="I1079" s="160">
        <v>53</v>
      </c>
      <c r="J1079" s="157">
        <v>4.2</v>
      </c>
      <c r="K1079" s="161">
        <v>46.09</v>
      </c>
      <c r="L1079" s="161">
        <v>7.32</v>
      </c>
      <c r="M1079" s="161">
        <v>1.94</v>
      </c>
      <c r="N1079" s="160">
        <v>3.1252</v>
      </c>
      <c r="O1079" s="161">
        <v>9.0449999999999999</v>
      </c>
      <c r="P1079" s="161">
        <v>31.061</v>
      </c>
      <c r="Q1079" s="161">
        <v>0.26600000000000001</v>
      </c>
      <c r="R1079" s="161">
        <v>57.804900000000004</v>
      </c>
      <c r="S1079" s="161">
        <v>3.49</v>
      </c>
      <c r="T1079" s="161">
        <v>31.3</v>
      </c>
      <c r="U1079" s="161">
        <v>26.504899999999999</v>
      </c>
      <c r="V1079" s="161">
        <v>148.3288</v>
      </c>
      <c r="W1079" s="161">
        <v>1.63</v>
      </c>
    </row>
    <row r="1080" spans="1:23" ht="16" x14ac:dyDescent="0.2">
      <c r="A1080" s="155">
        <v>6278</v>
      </c>
      <c r="B1080" s="156">
        <v>8</v>
      </c>
      <c r="C1080" s="157" t="s">
        <v>258</v>
      </c>
      <c r="D1080" s="158" t="s">
        <v>506</v>
      </c>
      <c r="E1080" s="159" t="s">
        <v>290</v>
      </c>
      <c r="F1080" s="160">
        <v>0.25</v>
      </c>
      <c r="G1080" s="160">
        <v>17</v>
      </c>
      <c r="H1080" s="160">
        <v>30.1</v>
      </c>
      <c r="I1080" s="160">
        <v>60</v>
      </c>
      <c r="J1080" s="157">
        <v>4.83</v>
      </c>
    </row>
    <row r="1081" spans="1:23" ht="16" x14ac:dyDescent="0.2">
      <c r="A1081" s="155">
        <v>6279</v>
      </c>
      <c r="B1081" s="156">
        <v>8</v>
      </c>
      <c r="C1081" s="157" t="s">
        <v>261</v>
      </c>
      <c r="D1081" s="158" t="s">
        <v>506</v>
      </c>
      <c r="E1081" s="159" t="s">
        <v>290</v>
      </c>
      <c r="F1081" s="160">
        <v>0.25</v>
      </c>
      <c r="G1081" s="160">
        <v>17</v>
      </c>
      <c r="H1081" s="160">
        <v>30.1</v>
      </c>
      <c r="I1081" s="160">
        <v>69</v>
      </c>
      <c r="J1081" s="157">
        <v>5.68</v>
      </c>
      <c r="K1081" s="161">
        <v>6.71</v>
      </c>
      <c r="L1081" s="161">
        <v>3.68</v>
      </c>
      <c r="M1081" s="161">
        <v>2.09</v>
      </c>
      <c r="N1081" s="160">
        <v>1.1796</v>
      </c>
      <c r="O1081" s="161">
        <v>3.0840000000000001</v>
      </c>
      <c r="P1081" s="161">
        <v>8.8170000000000002</v>
      </c>
      <c r="Q1081" s="161">
        <v>0.13900000000000001</v>
      </c>
      <c r="S1081" s="161">
        <v>1.71</v>
      </c>
      <c r="T1081" s="161">
        <v>23.3</v>
      </c>
      <c r="W1081" s="161">
        <v>0.77400000000000002</v>
      </c>
    </row>
    <row r="1082" spans="1:23" ht="16" x14ac:dyDescent="0.2">
      <c r="A1082" s="155">
        <v>6284</v>
      </c>
      <c r="B1082" s="156">
        <v>9</v>
      </c>
      <c r="C1082" s="157" t="s">
        <v>258</v>
      </c>
      <c r="D1082" s="158" t="s">
        <v>506</v>
      </c>
      <c r="E1082" s="159" t="s">
        <v>266</v>
      </c>
      <c r="F1082" s="160">
        <v>2.5</v>
      </c>
      <c r="G1082" s="160">
        <v>17.7</v>
      </c>
      <c r="H1082" s="160">
        <v>31.6</v>
      </c>
      <c r="I1082" s="160">
        <v>95</v>
      </c>
      <c r="J1082" s="157">
        <v>7.45</v>
      </c>
    </row>
    <row r="1083" spans="1:23" ht="16" x14ac:dyDescent="0.2">
      <c r="A1083" s="155">
        <v>6285</v>
      </c>
      <c r="B1083" s="156">
        <v>9</v>
      </c>
      <c r="C1083" s="157" t="s">
        <v>261</v>
      </c>
      <c r="D1083" s="158" t="s">
        <v>506</v>
      </c>
      <c r="E1083" s="159" t="s">
        <v>266</v>
      </c>
      <c r="F1083" s="160">
        <v>0.25</v>
      </c>
      <c r="G1083" s="160">
        <v>17.600000000000001</v>
      </c>
      <c r="H1083" s="160">
        <v>31.5</v>
      </c>
      <c r="I1083" s="160">
        <v>92.9</v>
      </c>
      <c r="J1083" s="157">
        <v>7.33</v>
      </c>
      <c r="K1083" s="161">
        <v>3</v>
      </c>
      <c r="L1083" s="161">
        <v>1.54</v>
      </c>
      <c r="M1083" s="161">
        <v>0.88</v>
      </c>
      <c r="N1083" s="160">
        <v>0.38030000000000003</v>
      </c>
      <c r="O1083" s="161">
        <v>0.14799999999999999</v>
      </c>
      <c r="P1083" s="161">
        <v>3.2330000000000001</v>
      </c>
      <c r="Q1083" s="161">
        <v>0.37</v>
      </c>
      <c r="R1083" s="161">
        <v>28.558800000000002</v>
      </c>
      <c r="S1083" s="161">
        <v>1.22</v>
      </c>
      <c r="T1083" s="161">
        <v>17.8</v>
      </c>
      <c r="U1083" s="161">
        <v>10.758800000000001</v>
      </c>
      <c r="V1083" s="161">
        <v>42.031599999999997</v>
      </c>
      <c r="W1083" s="161">
        <v>1.32</v>
      </c>
    </row>
    <row r="1084" spans="1:23" ht="16" x14ac:dyDescent="0.2">
      <c r="A1084" s="155">
        <v>6286</v>
      </c>
      <c r="B1084" s="156">
        <v>10</v>
      </c>
      <c r="C1084" s="157" t="s">
        <v>258</v>
      </c>
      <c r="D1084" s="158" t="s">
        <v>506</v>
      </c>
      <c r="E1084" s="159" t="s">
        <v>324</v>
      </c>
      <c r="F1084" s="160">
        <v>1.5</v>
      </c>
      <c r="G1084" s="160">
        <v>17.399999999999999</v>
      </c>
      <c r="H1084" s="160">
        <v>30.6</v>
      </c>
      <c r="I1084" s="160">
        <v>93</v>
      </c>
      <c r="J1084" s="157">
        <v>7.45</v>
      </c>
    </row>
    <row r="1085" spans="1:23" ht="16" x14ac:dyDescent="0.2">
      <c r="A1085" s="155">
        <v>6287</v>
      </c>
      <c r="B1085" s="156">
        <v>10</v>
      </c>
      <c r="C1085" s="157" t="s">
        <v>261</v>
      </c>
      <c r="D1085" s="158" t="s">
        <v>506</v>
      </c>
      <c r="E1085" s="159" t="s">
        <v>324</v>
      </c>
      <c r="F1085" s="160">
        <v>0.25</v>
      </c>
      <c r="G1085" s="160">
        <v>17.600000000000001</v>
      </c>
      <c r="H1085" s="160">
        <v>30.7</v>
      </c>
      <c r="I1085" s="160">
        <v>92.9</v>
      </c>
      <c r="J1085" s="157">
        <v>7.37</v>
      </c>
      <c r="K1085" s="161">
        <v>4.5</v>
      </c>
      <c r="L1085" s="161">
        <v>2.0699999999999998</v>
      </c>
      <c r="M1085" s="161">
        <v>0.86</v>
      </c>
      <c r="N1085" s="160">
        <v>0.1197</v>
      </c>
      <c r="O1085" s="161">
        <v>0.158</v>
      </c>
      <c r="P1085" s="161">
        <v>5.1210000000000004</v>
      </c>
      <c r="Q1085" s="161">
        <v>0.309</v>
      </c>
      <c r="R1085" s="161">
        <v>21.844000000000001</v>
      </c>
      <c r="S1085" s="161">
        <v>1.52</v>
      </c>
      <c r="T1085" s="161">
        <v>16.899999999999999</v>
      </c>
      <c r="U1085" s="161">
        <v>4.944</v>
      </c>
      <c r="V1085" s="161">
        <v>39.264000000000003</v>
      </c>
      <c r="W1085" s="161">
        <v>1.45</v>
      </c>
    </row>
    <row r="1086" spans="1:23" ht="16" x14ac:dyDescent="0.2">
      <c r="A1086" s="155">
        <v>6294</v>
      </c>
      <c r="B1086" s="156">
        <v>1</v>
      </c>
      <c r="C1086" s="157" t="s">
        <v>258</v>
      </c>
      <c r="D1086" s="158" t="s">
        <v>507</v>
      </c>
      <c r="E1086" s="159" t="s">
        <v>307</v>
      </c>
      <c r="F1086" s="160">
        <v>1.25</v>
      </c>
      <c r="G1086" s="160">
        <v>14.7</v>
      </c>
      <c r="H1086" s="160">
        <v>29.7</v>
      </c>
      <c r="I1086" s="160">
        <v>81.5</v>
      </c>
      <c r="J1086" s="157">
        <v>6.89</v>
      </c>
    </row>
    <row r="1087" spans="1:23" ht="16" x14ac:dyDescent="0.2">
      <c r="A1087" s="155">
        <v>6295</v>
      </c>
      <c r="B1087" s="156">
        <v>1</v>
      </c>
      <c r="C1087" s="157" t="s">
        <v>261</v>
      </c>
      <c r="D1087" s="158" t="s">
        <v>507</v>
      </c>
      <c r="E1087" s="159" t="s">
        <v>307</v>
      </c>
      <c r="F1087" s="160">
        <v>0.25</v>
      </c>
      <c r="G1087" s="160">
        <v>14.6</v>
      </c>
      <c r="H1087" s="160">
        <v>29.6</v>
      </c>
      <c r="I1087" s="160">
        <v>76.900000000000006</v>
      </c>
      <c r="J1087" s="157">
        <v>6.53</v>
      </c>
      <c r="K1087" s="161">
        <v>2.94</v>
      </c>
      <c r="L1087" s="161">
        <v>1.66</v>
      </c>
      <c r="M1087" s="161">
        <v>1.1599999999999999</v>
      </c>
      <c r="N1087" s="160">
        <v>1.9407000000000001</v>
      </c>
      <c r="O1087" s="161">
        <v>2.04</v>
      </c>
      <c r="P1087" s="161">
        <v>8.5229999999999997</v>
      </c>
      <c r="Q1087" s="161">
        <v>0.33300000000000002</v>
      </c>
      <c r="R1087" s="161">
        <v>18.9161</v>
      </c>
      <c r="S1087" s="161">
        <v>1.24</v>
      </c>
      <c r="T1087" s="161">
        <v>15.1</v>
      </c>
      <c r="U1087" s="161">
        <v>3.8161</v>
      </c>
      <c r="V1087" s="161">
        <v>37.888399999999997</v>
      </c>
      <c r="W1087" s="161">
        <v>0.78</v>
      </c>
    </row>
    <row r="1088" spans="1:23" ht="16" x14ac:dyDescent="0.2">
      <c r="A1088" s="155">
        <v>6296</v>
      </c>
      <c r="B1088" s="156">
        <v>2</v>
      </c>
      <c r="C1088" s="157" t="s">
        <v>258</v>
      </c>
      <c r="D1088" s="158" t="s">
        <v>507</v>
      </c>
      <c r="E1088" s="159" t="s">
        <v>321</v>
      </c>
      <c r="F1088" s="160">
        <v>2</v>
      </c>
      <c r="G1088" s="160">
        <v>15.7</v>
      </c>
      <c r="H1088" s="160">
        <v>30.8</v>
      </c>
      <c r="I1088" s="160">
        <v>77.099999999999994</v>
      </c>
      <c r="J1088" s="157">
        <v>6.37</v>
      </c>
    </row>
    <row r="1089" spans="1:23" ht="16" x14ac:dyDescent="0.2">
      <c r="A1089" s="155">
        <v>6297</v>
      </c>
      <c r="B1089" s="156">
        <v>2</v>
      </c>
      <c r="C1089" s="157" t="s">
        <v>261</v>
      </c>
      <c r="D1089" s="158" t="s">
        <v>507</v>
      </c>
      <c r="E1089" s="159" t="s">
        <v>321</v>
      </c>
      <c r="F1089" s="160">
        <v>0.25</v>
      </c>
      <c r="G1089" s="160">
        <v>14.7</v>
      </c>
      <c r="H1089" s="160">
        <v>30</v>
      </c>
      <c r="I1089" s="160">
        <v>87.2</v>
      </c>
      <c r="J1089" s="157">
        <v>7.32</v>
      </c>
      <c r="K1089" s="161">
        <v>1.87</v>
      </c>
      <c r="L1089" s="161">
        <v>1.31</v>
      </c>
      <c r="M1089" s="161">
        <v>0.85</v>
      </c>
      <c r="N1089" s="160">
        <v>1.3759999999999999</v>
      </c>
      <c r="O1089" s="161">
        <v>1.018</v>
      </c>
      <c r="P1089" s="161">
        <v>9.9290000000000003</v>
      </c>
      <c r="Q1089" s="161">
        <v>0.27700000000000002</v>
      </c>
      <c r="R1089" s="161">
        <v>18.109000000000002</v>
      </c>
      <c r="S1089" s="161">
        <v>1.1299999999999999</v>
      </c>
      <c r="T1089" s="161">
        <v>13.5</v>
      </c>
      <c r="U1089" s="161">
        <v>4.609</v>
      </c>
      <c r="V1089" s="161">
        <v>45.024799999999999</v>
      </c>
      <c r="W1089" s="161">
        <v>0.64600000000000002</v>
      </c>
    </row>
    <row r="1090" spans="1:23" ht="16" x14ac:dyDescent="0.2">
      <c r="A1090" s="155">
        <v>6308</v>
      </c>
      <c r="B1090" s="156">
        <v>3</v>
      </c>
      <c r="C1090" s="157" t="s">
        <v>258</v>
      </c>
      <c r="D1090" s="158" t="s">
        <v>507</v>
      </c>
      <c r="E1090" s="159" t="s">
        <v>297</v>
      </c>
      <c r="F1090" s="160">
        <v>0.75</v>
      </c>
      <c r="G1090" s="160">
        <v>13.7</v>
      </c>
      <c r="H1090" s="160">
        <v>28.8</v>
      </c>
      <c r="I1090" s="160">
        <v>79.599999999999994</v>
      </c>
      <c r="J1090" s="157">
        <v>6.88</v>
      </c>
    </row>
    <row r="1091" spans="1:23" ht="16" x14ac:dyDescent="0.2">
      <c r="A1091" s="155">
        <v>6309</v>
      </c>
      <c r="B1091" s="156">
        <v>3</v>
      </c>
      <c r="C1091" s="157" t="s">
        <v>261</v>
      </c>
      <c r="D1091" s="158" t="s">
        <v>507</v>
      </c>
      <c r="E1091" s="159" t="s">
        <v>297</v>
      </c>
      <c r="F1091" s="160">
        <v>0.25</v>
      </c>
      <c r="G1091" s="160">
        <v>13.8</v>
      </c>
      <c r="H1091" s="160">
        <v>28.9</v>
      </c>
      <c r="I1091" s="160">
        <v>80.599999999999994</v>
      </c>
      <c r="J1091" s="157">
        <v>6.96</v>
      </c>
      <c r="K1091" s="161">
        <v>4.04</v>
      </c>
      <c r="L1091" s="161">
        <v>2.2200000000000002</v>
      </c>
      <c r="M1091" s="161">
        <v>1.5</v>
      </c>
      <c r="N1091" s="160">
        <v>1.6514</v>
      </c>
      <c r="O1091" s="161">
        <v>0.20100000000000001</v>
      </c>
      <c r="P1091" s="161">
        <v>4.63</v>
      </c>
      <c r="Q1091" s="161">
        <v>0.19</v>
      </c>
      <c r="R1091" s="161">
        <v>21.641300000000001</v>
      </c>
      <c r="S1091" s="161">
        <v>1.21</v>
      </c>
      <c r="T1091" s="161">
        <v>15.9</v>
      </c>
      <c r="U1091" s="161">
        <v>5.7412999999999998</v>
      </c>
      <c r="V1091" s="161">
        <v>59.685299999999998</v>
      </c>
      <c r="W1091" s="161">
        <v>0.60299999999999998</v>
      </c>
    </row>
    <row r="1092" spans="1:23" ht="16" x14ac:dyDescent="0.2">
      <c r="A1092" s="155">
        <v>6310</v>
      </c>
      <c r="B1092" s="156">
        <v>4</v>
      </c>
      <c r="C1092" s="157" t="s">
        <v>258</v>
      </c>
      <c r="D1092" s="158" t="s">
        <v>507</v>
      </c>
      <c r="E1092" s="159" t="s">
        <v>504</v>
      </c>
      <c r="F1092" s="160">
        <v>0.5</v>
      </c>
      <c r="G1092" s="160">
        <v>15.3</v>
      </c>
      <c r="H1092" s="160">
        <v>28.9</v>
      </c>
      <c r="I1092" s="160">
        <v>78.8</v>
      </c>
      <c r="J1092" s="157">
        <v>6.71</v>
      </c>
    </row>
    <row r="1093" spans="1:23" ht="16" x14ac:dyDescent="0.2">
      <c r="A1093" s="155">
        <v>6311</v>
      </c>
      <c r="B1093" s="156">
        <v>4</v>
      </c>
      <c r="C1093" s="157" t="s">
        <v>261</v>
      </c>
      <c r="D1093" s="158" t="s">
        <v>507</v>
      </c>
      <c r="E1093" s="159" t="s">
        <v>504</v>
      </c>
      <c r="F1093" s="160">
        <v>0.25</v>
      </c>
      <c r="G1093" s="160">
        <v>15.2</v>
      </c>
      <c r="H1093" s="160">
        <v>28.6</v>
      </c>
      <c r="I1093" s="160">
        <v>81.2</v>
      </c>
      <c r="J1093" s="157">
        <v>6.88</v>
      </c>
      <c r="K1093" s="161">
        <v>5.17</v>
      </c>
      <c r="L1093" s="161">
        <v>2.2000000000000002</v>
      </c>
      <c r="M1093" s="161">
        <v>1.5</v>
      </c>
      <c r="N1093" s="160">
        <v>1.2477</v>
      </c>
      <c r="O1093" s="161">
        <v>0.2</v>
      </c>
      <c r="P1093" s="161">
        <v>10.473000000000001</v>
      </c>
      <c r="Q1093" s="161">
        <v>6.5000000000000002E-2</v>
      </c>
      <c r="R1093" s="161">
        <v>22.219899999999999</v>
      </c>
      <c r="S1093" s="161">
        <v>1.07</v>
      </c>
      <c r="T1093" s="161">
        <v>16.3</v>
      </c>
      <c r="U1093" s="161">
        <v>5.9199000000000002</v>
      </c>
      <c r="V1093" s="161">
        <v>57.191299999999998</v>
      </c>
      <c r="W1093" s="161">
        <v>0.46</v>
      </c>
    </row>
    <row r="1094" spans="1:23" ht="16" x14ac:dyDescent="0.2">
      <c r="A1094" s="155">
        <v>6312</v>
      </c>
      <c r="B1094" s="156">
        <v>5</v>
      </c>
      <c r="C1094" s="157" t="s">
        <v>258</v>
      </c>
      <c r="D1094" s="158" t="s">
        <v>507</v>
      </c>
      <c r="E1094" s="159" t="s">
        <v>278</v>
      </c>
      <c r="F1094" s="160">
        <v>0.25</v>
      </c>
      <c r="G1094" s="160">
        <v>10.1</v>
      </c>
      <c r="H1094" s="160">
        <v>3.9</v>
      </c>
      <c r="I1094" s="160">
        <v>87</v>
      </c>
      <c r="J1094" s="157">
        <v>9.3800000000000008</v>
      </c>
    </row>
    <row r="1095" spans="1:23" ht="16" x14ac:dyDescent="0.2">
      <c r="A1095" s="155">
        <v>6313</v>
      </c>
      <c r="B1095" s="156">
        <v>5</v>
      </c>
      <c r="C1095" s="157" t="s">
        <v>261</v>
      </c>
      <c r="D1095" s="158" t="s">
        <v>507</v>
      </c>
      <c r="E1095" s="159" t="s">
        <v>278</v>
      </c>
      <c r="F1095" s="160">
        <v>0.25</v>
      </c>
      <c r="G1095" s="160">
        <v>10.1</v>
      </c>
      <c r="H1095" s="160">
        <v>3.9</v>
      </c>
      <c r="I1095" s="160">
        <v>87</v>
      </c>
      <c r="J1095" s="157">
        <v>9.35</v>
      </c>
      <c r="K1095" s="161">
        <v>22.28</v>
      </c>
      <c r="L1095" s="161">
        <v>0.84</v>
      </c>
      <c r="M1095" s="161">
        <v>2.5</v>
      </c>
      <c r="N1095" s="160">
        <v>0.89290000000000003</v>
      </c>
      <c r="O1095" s="161">
        <v>12.938000000000001</v>
      </c>
      <c r="P1095" s="161">
        <v>62.039000000000001</v>
      </c>
      <c r="Q1095" s="161">
        <v>7.9000000000000001E-2</v>
      </c>
      <c r="R1095" s="161">
        <v>48.0824</v>
      </c>
      <c r="S1095" s="161">
        <v>1.66</v>
      </c>
      <c r="T1095" s="161">
        <v>27.9</v>
      </c>
      <c r="U1095" s="161">
        <v>20.182400000000001</v>
      </c>
      <c r="V1095" s="161">
        <v>172.6431</v>
      </c>
      <c r="W1095" s="161">
        <v>0.59099999999999997</v>
      </c>
    </row>
    <row r="1096" spans="1:23" ht="16" x14ac:dyDescent="0.2">
      <c r="A1096" s="155">
        <v>6302</v>
      </c>
      <c r="B1096" s="156">
        <v>6</v>
      </c>
      <c r="C1096" s="157" t="s">
        <v>258</v>
      </c>
      <c r="D1096" s="158" t="s">
        <v>507</v>
      </c>
      <c r="E1096" s="159" t="s">
        <v>266</v>
      </c>
      <c r="F1096" s="160">
        <v>4.5</v>
      </c>
      <c r="G1096" s="160">
        <v>15.1</v>
      </c>
      <c r="H1096" s="160">
        <v>30.6</v>
      </c>
      <c r="I1096" s="160">
        <v>98.1</v>
      </c>
      <c r="J1096" s="157">
        <v>7.83</v>
      </c>
    </row>
    <row r="1097" spans="1:23" ht="16" x14ac:dyDescent="0.2">
      <c r="A1097" s="155">
        <v>6303</v>
      </c>
      <c r="B1097" s="156">
        <v>6</v>
      </c>
      <c r="C1097" s="157" t="s">
        <v>261</v>
      </c>
      <c r="D1097" s="158" t="s">
        <v>507</v>
      </c>
      <c r="E1097" s="159" t="s">
        <v>266</v>
      </c>
      <c r="F1097" s="160">
        <v>0.25</v>
      </c>
      <c r="G1097" s="160">
        <v>15.1</v>
      </c>
      <c r="H1097" s="160">
        <v>30.5</v>
      </c>
      <c r="I1097" s="160">
        <v>98</v>
      </c>
      <c r="J1097" s="157">
        <v>7.8</v>
      </c>
      <c r="K1097" s="161">
        <v>2.79</v>
      </c>
      <c r="L1097" s="161">
        <v>1.29</v>
      </c>
      <c r="M1097" s="161">
        <v>0.5</v>
      </c>
      <c r="N1097" s="160">
        <v>0.66220000000000001</v>
      </c>
      <c r="O1097" s="161">
        <v>0.55400000000000005</v>
      </c>
      <c r="P1097" s="161">
        <v>4.0069999999999997</v>
      </c>
      <c r="Q1097" s="161">
        <v>0.622</v>
      </c>
      <c r="R1097" s="161">
        <v>14.769399999999999</v>
      </c>
      <c r="S1097" s="161">
        <v>1.29</v>
      </c>
      <c r="T1097" s="161">
        <v>11.2</v>
      </c>
      <c r="U1097" s="161">
        <v>3.5693999999999999</v>
      </c>
      <c r="V1097" s="161">
        <v>35.668500000000002</v>
      </c>
      <c r="W1097" s="161">
        <v>0.90200000000000002</v>
      </c>
    </row>
    <row r="1098" spans="1:23" ht="16" x14ac:dyDescent="0.2">
      <c r="A1098" s="155">
        <v>6304</v>
      </c>
      <c r="B1098" s="156">
        <v>7</v>
      </c>
      <c r="C1098" s="157" t="s">
        <v>258</v>
      </c>
      <c r="D1098" s="158" t="s">
        <v>507</v>
      </c>
      <c r="E1098" s="159" t="s">
        <v>268</v>
      </c>
      <c r="F1098" s="160">
        <v>1</v>
      </c>
      <c r="G1098" s="160">
        <v>16.3</v>
      </c>
      <c r="H1098" s="160">
        <v>28</v>
      </c>
      <c r="I1098" s="160">
        <v>64.8</v>
      </c>
      <c r="J1098" s="157">
        <v>5.26</v>
      </c>
    </row>
    <row r="1099" spans="1:23" ht="16" x14ac:dyDescent="0.2">
      <c r="A1099" s="155">
        <v>6305</v>
      </c>
      <c r="B1099" s="156">
        <v>7</v>
      </c>
      <c r="C1099" s="157" t="s">
        <v>261</v>
      </c>
      <c r="D1099" s="158" t="s">
        <v>507</v>
      </c>
      <c r="E1099" s="159" t="s">
        <v>268</v>
      </c>
      <c r="F1099" s="160">
        <v>0.25</v>
      </c>
      <c r="G1099" s="160">
        <v>16.3</v>
      </c>
      <c r="H1099" s="160">
        <v>27.3</v>
      </c>
      <c r="I1099" s="160">
        <v>70.3</v>
      </c>
      <c r="J1099" s="157">
        <v>5.83</v>
      </c>
      <c r="K1099" s="161">
        <v>15.82</v>
      </c>
      <c r="L1099" s="161">
        <v>2.73</v>
      </c>
      <c r="M1099" s="161">
        <v>1.1499999999999999</v>
      </c>
      <c r="N1099" s="160">
        <v>1.7008000000000001</v>
      </c>
      <c r="O1099" s="161">
        <v>5.8860000000000001</v>
      </c>
      <c r="P1099" s="161">
        <v>18.715</v>
      </c>
      <c r="Q1099" s="161">
        <v>0.26400000000000001</v>
      </c>
      <c r="R1099" s="161">
        <v>34.120199999999997</v>
      </c>
      <c r="S1099" s="161">
        <v>1.97</v>
      </c>
      <c r="T1099" s="161">
        <v>21</v>
      </c>
      <c r="U1099" s="161">
        <v>13.120200000000001</v>
      </c>
      <c r="V1099" s="161">
        <v>88.691299999999998</v>
      </c>
      <c r="W1099" s="161">
        <v>0.76300000000000001</v>
      </c>
    </row>
    <row r="1100" spans="1:23" ht="16" x14ac:dyDescent="0.2">
      <c r="A1100" s="155">
        <v>6306</v>
      </c>
      <c r="B1100" s="156">
        <v>8</v>
      </c>
      <c r="C1100" s="157" t="s">
        <v>258</v>
      </c>
      <c r="D1100" s="158" t="s">
        <v>507</v>
      </c>
      <c r="E1100" s="159" t="s">
        <v>265</v>
      </c>
      <c r="F1100" s="160">
        <v>1</v>
      </c>
      <c r="G1100" s="160">
        <v>14.7</v>
      </c>
      <c r="H1100" s="160">
        <v>30</v>
      </c>
      <c r="I1100" s="160">
        <v>78.5</v>
      </c>
      <c r="J1100" s="157">
        <v>6.6</v>
      </c>
    </row>
    <row r="1101" spans="1:23" ht="16" x14ac:dyDescent="0.2">
      <c r="A1101" s="155">
        <v>6307</v>
      </c>
      <c r="B1101" s="156">
        <v>8</v>
      </c>
      <c r="C1101" s="157" t="s">
        <v>261</v>
      </c>
      <c r="D1101" s="158" t="s">
        <v>507</v>
      </c>
      <c r="E1101" s="159" t="s">
        <v>265</v>
      </c>
      <c r="F1101" s="160">
        <v>0.25</v>
      </c>
      <c r="G1101" s="160">
        <v>14.2</v>
      </c>
      <c r="H1101" s="160">
        <v>29.3</v>
      </c>
      <c r="I1101" s="160">
        <v>80.900000000000006</v>
      </c>
      <c r="J1101" s="157">
        <v>6.85</v>
      </c>
      <c r="K1101" s="161">
        <v>4.91</v>
      </c>
      <c r="L1101" s="161">
        <v>2.09</v>
      </c>
      <c r="M1101" s="161">
        <v>0.96</v>
      </c>
      <c r="N1101" s="160">
        <v>1.6375</v>
      </c>
      <c r="O1101" s="161">
        <v>1.897</v>
      </c>
      <c r="P1101" s="161">
        <v>6.2249999999999996</v>
      </c>
      <c r="Q1101" s="161">
        <v>0.441</v>
      </c>
      <c r="R1101" s="161">
        <v>21.381799999999998</v>
      </c>
      <c r="S1101" s="161">
        <v>1.34</v>
      </c>
      <c r="T1101" s="161">
        <v>15.1</v>
      </c>
      <c r="U1101" s="161">
        <v>6.2817999999999996</v>
      </c>
      <c r="V1101" s="161">
        <v>52.496400000000001</v>
      </c>
      <c r="W1101" s="161">
        <v>0.79100000000000004</v>
      </c>
    </row>
    <row r="1102" spans="1:23" ht="16" x14ac:dyDescent="0.2">
      <c r="A1102" s="155">
        <v>6298</v>
      </c>
      <c r="B1102" s="156">
        <v>9</v>
      </c>
      <c r="C1102" s="157" t="s">
        <v>258</v>
      </c>
      <c r="D1102" s="158" t="s">
        <v>507</v>
      </c>
      <c r="E1102" s="159" t="s">
        <v>508</v>
      </c>
      <c r="F1102" s="160">
        <v>1</v>
      </c>
      <c r="G1102" s="160">
        <v>14.4</v>
      </c>
      <c r="H1102" s="160">
        <v>30.7</v>
      </c>
      <c r="I1102" s="160">
        <v>87</v>
      </c>
      <c r="J1102" s="157">
        <v>7.83</v>
      </c>
    </row>
    <row r="1103" spans="1:23" ht="16" x14ac:dyDescent="0.2">
      <c r="A1103" s="155">
        <v>6299</v>
      </c>
      <c r="B1103" s="156">
        <v>9</v>
      </c>
      <c r="C1103" s="157" t="s">
        <v>261</v>
      </c>
      <c r="D1103" s="158" t="s">
        <v>507</v>
      </c>
      <c r="E1103" s="159" t="s">
        <v>508</v>
      </c>
      <c r="F1103" s="160">
        <v>0.25</v>
      </c>
      <c r="G1103" s="160">
        <v>14.3</v>
      </c>
      <c r="H1103" s="160">
        <v>30.6</v>
      </c>
      <c r="I1103" s="160">
        <v>88.1</v>
      </c>
      <c r="J1103" s="157">
        <v>8.33</v>
      </c>
      <c r="K1103" s="161">
        <v>2.76</v>
      </c>
      <c r="L1103" s="161">
        <v>1.04</v>
      </c>
      <c r="M1103" s="161">
        <v>0.53</v>
      </c>
      <c r="N1103" s="160">
        <v>0.66590000000000005</v>
      </c>
      <c r="O1103" s="161">
        <v>0.34399999999999997</v>
      </c>
      <c r="P1103" s="161">
        <v>4.1790000000000003</v>
      </c>
      <c r="Q1103" s="161">
        <v>0.33200000000000002</v>
      </c>
      <c r="R1103" s="161">
        <v>16.767700000000001</v>
      </c>
      <c r="S1103" s="161">
        <v>1.03</v>
      </c>
      <c r="T1103" s="161">
        <v>12.3</v>
      </c>
      <c r="U1103" s="161">
        <v>4.4676999999999998</v>
      </c>
      <c r="V1103" s="161">
        <v>38.215699999999998</v>
      </c>
      <c r="W1103" s="161">
        <v>0.71</v>
      </c>
    </row>
    <row r="1104" spans="1:23" ht="16" x14ac:dyDescent="0.2">
      <c r="A1104" s="155">
        <v>6300</v>
      </c>
      <c r="B1104" s="156">
        <v>10</v>
      </c>
      <c r="C1104" s="157" t="s">
        <v>258</v>
      </c>
      <c r="D1104" s="158" t="s">
        <v>507</v>
      </c>
      <c r="E1104" s="159" t="s">
        <v>295</v>
      </c>
      <c r="F1104" s="160">
        <v>1.5</v>
      </c>
      <c r="G1104" s="160">
        <v>15.7</v>
      </c>
      <c r="H1104" s="160">
        <v>31.5</v>
      </c>
      <c r="I1104" s="160">
        <v>63.7</v>
      </c>
      <c r="J1104" s="157">
        <v>5.23</v>
      </c>
    </row>
    <row r="1105" spans="1:23" ht="16" x14ac:dyDescent="0.2">
      <c r="A1105" s="155">
        <v>6301</v>
      </c>
      <c r="B1105" s="156">
        <v>10</v>
      </c>
      <c r="C1105" s="157" t="s">
        <v>261</v>
      </c>
      <c r="D1105" s="158" t="s">
        <v>507</v>
      </c>
      <c r="E1105" s="159" t="s">
        <v>295</v>
      </c>
      <c r="F1105" s="160">
        <v>0.25</v>
      </c>
      <c r="G1105" s="160">
        <v>14.6</v>
      </c>
      <c r="H1105" s="160">
        <v>29.4</v>
      </c>
      <c r="I1105" s="160">
        <v>87.4</v>
      </c>
      <c r="J1105" s="157">
        <v>7.43</v>
      </c>
      <c r="K1105" s="161">
        <v>3.27</v>
      </c>
      <c r="L1105" s="161">
        <v>1.58</v>
      </c>
      <c r="M1105" s="161">
        <v>0.6</v>
      </c>
      <c r="N1105" s="160">
        <v>1.1375999999999999</v>
      </c>
      <c r="O1105" s="161">
        <v>0.77300000000000002</v>
      </c>
      <c r="P1105" s="161">
        <v>7.9669999999999996</v>
      </c>
      <c r="Q1105" s="161">
        <v>0.22500000000000001</v>
      </c>
      <c r="R1105" s="161">
        <v>18.7407</v>
      </c>
      <c r="S1105" s="161">
        <v>1.61</v>
      </c>
      <c r="T1105" s="161">
        <v>14.2</v>
      </c>
      <c r="U1105" s="161">
        <v>4.5407000000000002</v>
      </c>
      <c r="V1105" s="161">
        <v>39.634799999999998</v>
      </c>
      <c r="W1105" s="161">
        <v>0.70799999999999996</v>
      </c>
    </row>
    <row r="1106" spans="1:23" ht="16" x14ac:dyDescent="0.2">
      <c r="A1106" s="155">
        <v>6314</v>
      </c>
      <c r="B1106" s="156">
        <v>6</v>
      </c>
      <c r="C1106" s="157" t="s">
        <v>258</v>
      </c>
      <c r="D1106" s="158" t="s">
        <v>509</v>
      </c>
      <c r="E1106" s="159" t="s">
        <v>396</v>
      </c>
      <c r="F1106" s="160">
        <v>2</v>
      </c>
      <c r="G1106" s="160">
        <v>12.5</v>
      </c>
      <c r="H1106" s="160">
        <v>32.1</v>
      </c>
      <c r="I1106" s="160">
        <v>88</v>
      </c>
      <c r="J1106" s="157">
        <v>7.66</v>
      </c>
    </row>
    <row r="1107" spans="1:23" ht="16" x14ac:dyDescent="0.2">
      <c r="A1107" s="155">
        <v>6315</v>
      </c>
      <c r="B1107" s="156">
        <v>6</v>
      </c>
      <c r="C1107" s="157" t="s">
        <v>261</v>
      </c>
      <c r="D1107" s="158" t="s">
        <v>509</v>
      </c>
      <c r="E1107" s="159" t="s">
        <v>396</v>
      </c>
      <c r="F1107" s="160">
        <v>0.25</v>
      </c>
      <c r="G1107" s="160">
        <v>12.5</v>
      </c>
      <c r="H1107" s="160">
        <v>32.200000000000003</v>
      </c>
      <c r="I1107" s="160">
        <v>95</v>
      </c>
      <c r="J1107" s="157">
        <v>8.32</v>
      </c>
      <c r="K1107" s="161">
        <v>1.0620000000000001</v>
      </c>
      <c r="L1107" s="161">
        <v>0.41070000000000001</v>
      </c>
      <c r="M1107" s="161">
        <v>0.67</v>
      </c>
      <c r="N1107" s="160">
        <v>1.3358000000000001</v>
      </c>
      <c r="O1107" s="161">
        <v>2.4529999999999998</v>
      </c>
      <c r="P1107" s="161">
        <v>3.1589999999999998</v>
      </c>
      <c r="Q1107" s="161">
        <v>0.70699999999999996</v>
      </c>
      <c r="R1107" s="161">
        <v>14.6416</v>
      </c>
      <c r="S1107" s="161">
        <v>1.29</v>
      </c>
      <c r="T1107" s="161">
        <v>12</v>
      </c>
      <c r="U1107" s="161">
        <v>2.6415999999999999</v>
      </c>
      <c r="V1107" s="161">
        <v>33.875</v>
      </c>
      <c r="W1107" s="161">
        <v>1.02</v>
      </c>
    </row>
    <row r="1108" spans="1:23" ht="16" x14ac:dyDescent="0.2">
      <c r="A1108" s="155">
        <v>6316</v>
      </c>
      <c r="B1108" s="156">
        <v>7</v>
      </c>
      <c r="C1108" s="157" t="s">
        <v>258</v>
      </c>
      <c r="D1108" s="158" t="s">
        <v>509</v>
      </c>
      <c r="E1108" s="159" t="s">
        <v>350</v>
      </c>
      <c r="F1108" s="160">
        <v>0.7</v>
      </c>
      <c r="G1108" s="160">
        <v>11.4</v>
      </c>
      <c r="H1108" s="160">
        <v>26.8</v>
      </c>
      <c r="I1108" s="160">
        <v>106</v>
      </c>
      <c r="J1108" s="157">
        <v>9.7100000000000009</v>
      </c>
    </row>
    <row r="1109" spans="1:23" ht="16" x14ac:dyDescent="0.2">
      <c r="A1109" s="155">
        <v>6317</v>
      </c>
      <c r="B1109" s="156">
        <v>7</v>
      </c>
      <c r="C1109" s="157" t="s">
        <v>261</v>
      </c>
      <c r="D1109" s="158" t="s">
        <v>509</v>
      </c>
      <c r="E1109" s="159" t="s">
        <v>350</v>
      </c>
      <c r="F1109" s="160">
        <v>0.25</v>
      </c>
      <c r="G1109" s="160">
        <v>12.9</v>
      </c>
      <c r="H1109" s="160">
        <v>4.5999999999999996</v>
      </c>
      <c r="I1109" s="160">
        <v>82</v>
      </c>
      <c r="J1109" s="157">
        <v>8.5299999999999994</v>
      </c>
      <c r="K1109" s="161">
        <v>1.52</v>
      </c>
      <c r="L1109" s="161">
        <v>0.85450000000000004</v>
      </c>
      <c r="M1109" s="161">
        <v>1.2</v>
      </c>
      <c r="N1109" s="160">
        <v>1.3277000000000001</v>
      </c>
      <c r="O1109" s="161">
        <v>15.204000000000001</v>
      </c>
      <c r="P1109" s="161">
        <v>4.931</v>
      </c>
      <c r="Q1109" s="161">
        <v>0.28299999999999997</v>
      </c>
      <c r="R1109" s="161">
        <v>21.776599999999998</v>
      </c>
      <c r="S1109" s="161">
        <v>0.96599999999999997</v>
      </c>
      <c r="T1109" s="161">
        <v>17.3</v>
      </c>
      <c r="U1109" s="161">
        <v>4.4766000000000004</v>
      </c>
      <c r="V1109" s="161">
        <v>49.158900000000003</v>
      </c>
      <c r="W1109" s="161">
        <v>0.61799999999999999</v>
      </c>
    </row>
    <row r="1110" spans="1:23" ht="16" x14ac:dyDescent="0.2">
      <c r="A1110" s="155">
        <v>6318</v>
      </c>
      <c r="B1110" s="156">
        <v>8</v>
      </c>
      <c r="C1110" s="157" t="s">
        <v>258</v>
      </c>
      <c r="D1110" s="158" t="s">
        <v>509</v>
      </c>
      <c r="E1110" s="159" t="s">
        <v>274</v>
      </c>
      <c r="F1110" s="160">
        <v>0.5</v>
      </c>
      <c r="G1110" s="160">
        <v>12.5</v>
      </c>
      <c r="H1110" s="160">
        <v>29.1</v>
      </c>
      <c r="I1110" s="160">
        <v>96</v>
      </c>
      <c r="J1110" s="157">
        <v>8.56</v>
      </c>
    </row>
    <row r="1111" spans="1:23" ht="16" x14ac:dyDescent="0.2">
      <c r="A1111" s="155">
        <v>6319</v>
      </c>
      <c r="B1111" s="156">
        <v>8</v>
      </c>
      <c r="C1111" s="157" t="s">
        <v>261</v>
      </c>
      <c r="D1111" s="158" t="s">
        <v>509</v>
      </c>
      <c r="E1111" s="159" t="s">
        <v>274</v>
      </c>
      <c r="F1111" s="160">
        <v>0.25</v>
      </c>
      <c r="G1111" s="160">
        <v>12.5</v>
      </c>
      <c r="H1111" s="160">
        <v>29.2</v>
      </c>
      <c r="I1111" s="160">
        <v>98</v>
      </c>
      <c r="J1111" s="157">
        <v>8.6199999999999992</v>
      </c>
      <c r="K1111" s="161">
        <v>1.095</v>
      </c>
      <c r="L1111" s="161">
        <v>1.6637</v>
      </c>
      <c r="M1111" s="161">
        <v>1.31</v>
      </c>
      <c r="N1111" s="160">
        <v>3.1972999999999998</v>
      </c>
      <c r="Q1111" s="161">
        <v>0.54600000000000004</v>
      </c>
      <c r="S1111" s="161">
        <v>1.49</v>
      </c>
      <c r="U1111" s="161">
        <v>5.7348999999999997</v>
      </c>
      <c r="V1111" s="161">
        <v>73.763300000000001</v>
      </c>
      <c r="W1111" s="161">
        <v>0.73499999999999999</v>
      </c>
    </row>
    <row r="1112" spans="1:23" ht="16" x14ac:dyDescent="0.2">
      <c r="A1112" s="155">
        <v>6323</v>
      </c>
      <c r="B1112" s="156">
        <v>6</v>
      </c>
      <c r="C1112" s="157" t="s">
        <v>258</v>
      </c>
      <c r="D1112" s="158" t="s">
        <v>510</v>
      </c>
      <c r="E1112" s="159" t="s">
        <v>324</v>
      </c>
      <c r="F1112" s="160">
        <v>5</v>
      </c>
      <c r="G1112" s="160">
        <v>9.4</v>
      </c>
      <c r="H1112" s="160">
        <v>29.2</v>
      </c>
      <c r="I1112" s="160">
        <v>99.8</v>
      </c>
      <c r="J1112" s="157">
        <v>9.2899999999999991</v>
      </c>
    </row>
    <row r="1113" spans="1:23" ht="16" x14ac:dyDescent="0.2">
      <c r="A1113" s="155">
        <v>6320</v>
      </c>
      <c r="B1113" s="156">
        <v>6</v>
      </c>
      <c r="C1113" s="157" t="s">
        <v>261</v>
      </c>
      <c r="D1113" s="158" t="s">
        <v>510</v>
      </c>
      <c r="E1113" s="159" t="s">
        <v>324</v>
      </c>
      <c r="F1113" s="160">
        <v>0.25</v>
      </c>
      <c r="G1113" s="160">
        <v>9.3000000000000007</v>
      </c>
      <c r="H1113" s="160">
        <v>29.2</v>
      </c>
      <c r="I1113" s="160">
        <v>101.2</v>
      </c>
      <c r="J1113" s="157">
        <v>9.59</v>
      </c>
      <c r="K1113" s="161">
        <v>1.2849999999999999</v>
      </c>
      <c r="L1113" s="161">
        <v>0.96220000000000006</v>
      </c>
      <c r="M1113" s="161">
        <v>0.79</v>
      </c>
      <c r="N1113" s="160">
        <v>1.5826</v>
      </c>
      <c r="O1113" s="161">
        <v>1.64</v>
      </c>
      <c r="P1113" s="161">
        <v>4.4589999999999996</v>
      </c>
      <c r="Q1113" s="161">
        <v>0.503</v>
      </c>
      <c r="S1113" s="161">
        <v>1.01</v>
      </c>
      <c r="T1113" s="161">
        <v>13.5</v>
      </c>
      <c r="W1113" s="161">
        <v>0.92200000000000004</v>
      </c>
    </row>
    <row r="1114" spans="1:23" ht="16" x14ac:dyDescent="0.2">
      <c r="A1114" s="155">
        <v>6324</v>
      </c>
      <c r="B1114" s="156">
        <v>7</v>
      </c>
      <c r="C1114" s="157" t="s">
        <v>258</v>
      </c>
      <c r="D1114" s="158" t="s">
        <v>510</v>
      </c>
      <c r="E1114" s="159" t="s">
        <v>364</v>
      </c>
      <c r="F1114" s="160">
        <v>1</v>
      </c>
      <c r="G1114" s="160">
        <v>9.6999999999999993</v>
      </c>
      <c r="H1114" s="160">
        <v>27</v>
      </c>
      <c r="I1114" s="160">
        <v>85.3</v>
      </c>
      <c r="J1114" s="157">
        <v>8.11</v>
      </c>
    </row>
    <row r="1115" spans="1:23" ht="16" x14ac:dyDescent="0.2">
      <c r="A1115" s="155">
        <v>6321</v>
      </c>
      <c r="B1115" s="156">
        <v>7</v>
      </c>
      <c r="C1115" s="157" t="s">
        <v>261</v>
      </c>
      <c r="D1115" s="158" t="s">
        <v>510</v>
      </c>
      <c r="E1115" s="159" t="s">
        <v>364</v>
      </c>
      <c r="F1115" s="160">
        <v>0.25</v>
      </c>
      <c r="G1115" s="160">
        <v>9.8000000000000007</v>
      </c>
      <c r="H1115" s="160">
        <v>21.5</v>
      </c>
      <c r="I1115" s="160">
        <v>87.8</v>
      </c>
      <c r="J1115" s="157">
        <v>8.61</v>
      </c>
      <c r="K1115" s="161">
        <v>20.664999999999999</v>
      </c>
      <c r="L1115" s="161">
        <v>5.5118</v>
      </c>
      <c r="M1115" s="161">
        <v>1.41</v>
      </c>
      <c r="N1115" s="160">
        <v>1.4357</v>
      </c>
      <c r="O1115" s="161">
        <v>21.731999999999999</v>
      </c>
      <c r="P1115" s="161">
        <v>43.466000000000001</v>
      </c>
      <c r="Q1115" s="161">
        <v>0.13900000000000001</v>
      </c>
      <c r="S1115" s="161">
        <v>1.87</v>
      </c>
      <c r="T1115" s="161">
        <v>37.5</v>
      </c>
      <c r="W1115" s="161">
        <v>0.379</v>
      </c>
    </row>
    <row r="1116" spans="1:23" ht="16" x14ac:dyDescent="0.2">
      <c r="A1116" s="155">
        <v>6325</v>
      </c>
      <c r="B1116" s="156">
        <v>8</v>
      </c>
      <c r="C1116" s="157" t="s">
        <v>258</v>
      </c>
      <c r="D1116" s="158" t="s">
        <v>510</v>
      </c>
      <c r="E1116" s="159" t="s">
        <v>280</v>
      </c>
      <c r="F1116" s="160">
        <v>1</v>
      </c>
      <c r="G1116" s="160">
        <v>8.9</v>
      </c>
      <c r="H1116" s="160">
        <v>29.1</v>
      </c>
      <c r="I1116" s="160">
        <v>85.2</v>
      </c>
      <c r="J1116" s="157">
        <v>8.2200000000000006</v>
      </c>
    </row>
    <row r="1117" spans="1:23" ht="16" x14ac:dyDescent="0.2">
      <c r="A1117" s="155">
        <v>6322</v>
      </c>
      <c r="B1117" s="156">
        <v>8</v>
      </c>
      <c r="C1117" s="157" t="s">
        <v>261</v>
      </c>
      <c r="D1117" s="158" t="s">
        <v>510</v>
      </c>
      <c r="E1117" s="159" t="s">
        <v>280</v>
      </c>
      <c r="F1117" s="160">
        <v>0.25</v>
      </c>
      <c r="G1117" s="160">
        <v>8.6999999999999993</v>
      </c>
      <c r="H1117" s="160">
        <v>27.7</v>
      </c>
      <c r="I1117" s="160">
        <v>93.1</v>
      </c>
      <c r="J1117" s="157">
        <v>9.07</v>
      </c>
      <c r="K1117" s="161">
        <v>1.6850000000000001</v>
      </c>
      <c r="L1117" s="161">
        <v>1.2246999999999999</v>
      </c>
      <c r="M1117" s="161">
        <v>0.86</v>
      </c>
      <c r="N1117" s="160">
        <v>2.1884000000000001</v>
      </c>
      <c r="O1117" s="161">
        <v>2.3610000000000002</v>
      </c>
      <c r="P1117" s="161">
        <v>5.0049999999999999</v>
      </c>
      <c r="Q1117" s="161">
        <v>0.28299999999999997</v>
      </c>
      <c r="S1117" s="161">
        <v>0.88600000000000001</v>
      </c>
      <c r="T1117" s="161">
        <v>17.3</v>
      </c>
      <c r="W1117" s="161">
        <v>0.51300000000000001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117"/>
  <sheetViews>
    <sheetView topLeftCell="B1" zoomScale="81" workbookViewId="0">
      <selection activeCell="Q937" sqref="Q937"/>
    </sheetView>
  </sheetViews>
  <sheetFormatPr baseColWidth="10" defaultColWidth="8.83203125" defaultRowHeight="15" x14ac:dyDescent="0.2"/>
  <cols>
    <col min="1" max="1" width="8.1640625" hidden="1" customWidth="1"/>
    <col min="2" max="2" width="8.33203125" customWidth="1"/>
    <col min="3" max="3" width="8.1640625" hidden="1" customWidth="1"/>
    <col min="4" max="4" width="14.5" customWidth="1"/>
    <col min="5" max="5" width="14.5" style="13" customWidth="1"/>
    <col min="6" max="6" width="14.5" customWidth="1"/>
    <col min="7" max="7" width="14" hidden="1" customWidth="1"/>
    <col min="8" max="8" width="14.83203125" hidden="1" customWidth="1"/>
    <col min="9" max="9" width="16.1640625" customWidth="1"/>
    <col min="10" max="10" width="15.83203125" customWidth="1"/>
    <col min="11" max="11" width="18.6640625" customWidth="1"/>
    <col min="12" max="12" width="21.6640625" customWidth="1"/>
    <col min="13" max="13" width="11.83203125" customWidth="1"/>
    <col min="14" max="14" width="11.5" customWidth="1"/>
    <col min="15" max="15" width="12.1640625" customWidth="1"/>
    <col min="16" max="16" width="11.5" customWidth="1"/>
    <col min="17" max="17" width="17.5" customWidth="1"/>
    <col min="18" max="18" width="12" customWidth="1"/>
    <col min="19" max="19" width="11.5" customWidth="1"/>
    <col min="20" max="20" width="9" customWidth="1"/>
    <col min="21" max="21" width="8.5" hidden="1" customWidth="1"/>
    <col min="22" max="23" width="10.33203125" customWidth="1"/>
    <col min="24" max="25" width="14" customWidth="1"/>
    <col min="26" max="26" width="14" hidden="1" customWidth="1"/>
  </cols>
  <sheetData>
    <row r="1" spans="1:26" x14ac:dyDescent="0.2">
      <c r="A1" s="1" t="s">
        <v>238</v>
      </c>
      <c r="B1" s="1" t="s">
        <v>195</v>
      </c>
      <c r="C1" s="1" t="s">
        <v>239</v>
      </c>
      <c r="D1" s="1" t="s">
        <v>511</v>
      </c>
      <c r="E1" s="170" t="s">
        <v>512</v>
      </c>
      <c r="F1" s="1" t="s">
        <v>513</v>
      </c>
      <c r="G1" s="1" t="s">
        <v>241</v>
      </c>
      <c r="H1" s="1" t="s">
        <v>242</v>
      </c>
      <c r="I1" s="1" t="s">
        <v>243</v>
      </c>
      <c r="J1" s="1" t="s">
        <v>33</v>
      </c>
      <c r="K1" s="1" t="s">
        <v>244</v>
      </c>
      <c r="L1" s="1" t="s">
        <v>245</v>
      </c>
      <c r="M1" s="1" t="s">
        <v>203</v>
      </c>
      <c r="N1" s="1" t="s">
        <v>246</v>
      </c>
      <c r="O1" s="1" t="s">
        <v>247</v>
      </c>
      <c r="P1" s="1" t="s">
        <v>248</v>
      </c>
      <c r="Q1" s="1" t="s">
        <v>249</v>
      </c>
      <c r="R1" s="1" t="s">
        <v>250</v>
      </c>
      <c r="S1" s="1" t="s">
        <v>251</v>
      </c>
      <c r="T1" s="1" t="s">
        <v>252</v>
      </c>
      <c r="U1" s="1" t="s">
        <v>253</v>
      </c>
      <c r="V1" s="1" t="s">
        <v>254</v>
      </c>
      <c r="W1" s="1" t="s">
        <v>7</v>
      </c>
      <c r="X1" s="1" t="s">
        <v>255</v>
      </c>
      <c r="Y1" s="1" t="s">
        <v>256</v>
      </c>
      <c r="Z1" s="1" t="s">
        <v>257</v>
      </c>
    </row>
    <row r="2" spans="1:26" ht="16" hidden="1" x14ac:dyDescent="0.2">
      <c r="A2" s="171">
        <v>5176</v>
      </c>
      <c r="B2" s="172">
        <v>6</v>
      </c>
      <c r="C2" s="173" t="s">
        <v>258</v>
      </c>
      <c r="D2" s="174" t="s">
        <v>514</v>
      </c>
      <c r="E2" s="174" t="s">
        <v>515</v>
      </c>
      <c r="F2" s="174" t="s">
        <v>514</v>
      </c>
      <c r="G2" s="175" t="s">
        <v>260</v>
      </c>
      <c r="H2" s="176">
        <v>3</v>
      </c>
      <c r="I2" s="176">
        <v>4</v>
      </c>
      <c r="J2" s="176">
        <v>30.8</v>
      </c>
      <c r="K2" s="176">
        <v>102.8</v>
      </c>
      <c r="L2" s="173">
        <v>10.6</v>
      </c>
    </row>
    <row r="3" spans="1:26" ht="16" x14ac:dyDescent="0.2">
      <c r="A3" s="171">
        <v>5177</v>
      </c>
      <c r="B3" s="172">
        <v>6</v>
      </c>
      <c r="C3" s="173" t="s">
        <v>261</v>
      </c>
      <c r="D3" s="173">
        <v>2016</v>
      </c>
      <c r="E3" s="173">
        <v>1</v>
      </c>
      <c r="F3" s="173">
        <v>16</v>
      </c>
      <c r="G3" s="175" t="s">
        <v>260</v>
      </c>
      <c r="H3" s="176">
        <v>0.25</v>
      </c>
      <c r="I3" s="176">
        <v>3.9</v>
      </c>
      <c r="J3" s="176">
        <v>30.6</v>
      </c>
      <c r="K3" s="176">
        <v>100.3</v>
      </c>
      <c r="L3" s="173">
        <v>10.9</v>
      </c>
      <c r="M3" s="177">
        <v>0.8</v>
      </c>
      <c r="N3" s="177">
        <v>0.51</v>
      </c>
      <c r="O3" s="177">
        <v>0.21</v>
      </c>
      <c r="Q3" s="177">
        <v>0.38</v>
      </c>
      <c r="R3" s="177">
        <v>1.57</v>
      </c>
      <c r="S3" s="177">
        <v>1</v>
      </c>
    </row>
    <row r="4" spans="1:26" ht="16" hidden="1" x14ac:dyDescent="0.2">
      <c r="A4" s="171">
        <v>5178</v>
      </c>
      <c r="B4" s="172">
        <v>7</v>
      </c>
      <c r="C4" s="173" t="s">
        <v>258</v>
      </c>
      <c r="D4" s="173">
        <v>16</v>
      </c>
      <c r="E4" s="173">
        <v>1</v>
      </c>
      <c r="F4" s="173">
        <v>16</v>
      </c>
      <c r="G4" s="175" t="s">
        <v>260</v>
      </c>
      <c r="H4" s="176">
        <v>1</v>
      </c>
      <c r="I4" s="176">
        <v>4.2</v>
      </c>
      <c r="J4" s="176">
        <v>28.4</v>
      </c>
      <c r="K4" s="176">
        <v>93.9</v>
      </c>
      <c r="L4" s="173">
        <v>10.48</v>
      </c>
    </row>
    <row r="5" spans="1:26" ht="16" x14ac:dyDescent="0.2">
      <c r="A5" s="171">
        <v>5179</v>
      </c>
      <c r="B5" s="172">
        <v>7</v>
      </c>
      <c r="C5" s="173" t="s">
        <v>261</v>
      </c>
      <c r="D5" s="173">
        <v>2016</v>
      </c>
      <c r="E5" s="173">
        <v>1</v>
      </c>
      <c r="F5" s="173">
        <v>16</v>
      </c>
      <c r="G5" s="175" t="s">
        <v>260</v>
      </c>
      <c r="H5" s="176">
        <v>0.25</v>
      </c>
      <c r="I5" s="176">
        <v>4.3</v>
      </c>
      <c r="J5" s="176">
        <v>22.2</v>
      </c>
      <c r="K5" s="176">
        <v>97</v>
      </c>
      <c r="L5" s="173">
        <v>10.9</v>
      </c>
      <c r="M5" s="177">
        <v>0.83</v>
      </c>
      <c r="N5" s="177">
        <v>2.09</v>
      </c>
      <c r="O5" s="177">
        <v>0.68</v>
      </c>
      <c r="Q5" s="177">
        <v>11.85</v>
      </c>
      <c r="R5" s="177">
        <v>24.13</v>
      </c>
      <c r="S5" s="177">
        <v>0.18</v>
      </c>
    </row>
    <row r="6" spans="1:26" ht="16" hidden="1" x14ac:dyDescent="0.2">
      <c r="A6" s="171">
        <v>5180</v>
      </c>
      <c r="B6" s="172">
        <v>8</v>
      </c>
      <c r="C6" s="173" t="s">
        <v>258</v>
      </c>
      <c r="D6" s="173">
        <v>16</v>
      </c>
      <c r="E6" s="173">
        <v>1</v>
      </c>
      <c r="F6" s="173">
        <v>16</v>
      </c>
      <c r="G6" s="175" t="s">
        <v>262</v>
      </c>
      <c r="H6" s="176">
        <v>1</v>
      </c>
      <c r="I6" s="176">
        <v>4.2</v>
      </c>
      <c r="J6" s="176">
        <v>29.9</v>
      </c>
      <c r="K6" s="176">
        <v>97.8</v>
      </c>
      <c r="L6" s="173">
        <v>10.039999999999999</v>
      </c>
    </row>
    <row r="7" spans="1:26" ht="16" x14ac:dyDescent="0.2">
      <c r="A7" s="171">
        <v>5181</v>
      </c>
      <c r="B7" s="172">
        <v>8</v>
      </c>
      <c r="C7" s="173" t="s">
        <v>261</v>
      </c>
      <c r="D7" s="173">
        <v>2016</v>
      </c>
      <c r="E7" s="173">
        <v>1</v>
      </c>
      <c r="F7" s="173">
        <v>16</v>
      </c>
      <c r="G7" s="175" t="s">
        <v>262</v>
      </c>
      <c r="H7" s="176">
        <v>0.25</v>
      </c>
      <c r="I7" s="176">
        <v>3.5</v>
      </c>
      <c r="J7" s="176">
        <v>28.5</v>
      </c>
      <c r="K7" s="176">
        <v>100.2</v>
      </c>
      <c r="L7" s="173">
        <v>10.99</v>
      </c>
      <c r="M7" s="177">
        <v>0.66</v>
      </c>
      <c r="N7" s="177">
        <v>0.53</v>
      </c>
      <c r="O7" s="177">
        <v>0.76</v>
      </c>
      <c r="Q7" s="177">
        <v>2.38</v>
      </c>
      <c r="R7" s="177">
        <v>4.0599999999999996</v>
      </c>
      <c r="S7" s="177">
        <v>0.16</v>
      </c>
    </row>
    <row r="8" spans="1:26" ht="16" hidden="1" x14ac:dyDescent="0.2">
      <c r="A8" s="171">
        <v>5182</v>
      </c>
      <c r="B8" s="172">
        <v>6</v>
      </c>
      <c r="C8" s="173" t="s">
        <v>258</v>
      </c>
      <c r="D8" s="173">
        <v>16</v>
      </c>
      <c r="E8" s="173">
        <v>2</v>
      </c>
      <c r="F8" s="173">
        <v>13</v>
      </c>
      <c r="G8" s="175" t="s">
        <v>264</v>
      </c>
      <c r="H8" s="176">
        <v>1.75</v>
      </c>
      <c r="I8" s="176">
        <v>0.4</v>
      </c>
      <c r="J8" s="176">
        <v>30.3</v>
      </c>
      <c r="K8" s="176">
        <v>96</v>
      </c>
      <c r="L8" s="173">
        <v>11.22</v>
      </c>
    </row>
    <row r="9" spans="1:26" ht="16" x14ac:dyDescent="0.2">
      <c r="A9" s="171">
        <v>5183</v>
      </c>
      <c r="B9" s="172">
        <v>6</v>
      </c>
      <c r="C9" s="173" t="s">
        <v>261</v>
      </c>
      <c r="D9" s="173">
        <v>2016</v>
      </c>
      <c r="E9" s="173">
        <v>2</v>
      </c>
      <c r="F9" s="173">
        <v>13</v>
      </c>
      <c r="G9" s="175" t="s">
        <v>264</v>
      </c>
      <c r="H9" s="176">
        <v>0.25</v>
      </c>
      <c r="I9" s="176">
        <v>0.4</v>
      </c>
      <c r="J9" s="176">
        <v>30.2</v>
      </c>
      <c r="K9" s="176">
        <v>99</v>
      </c>
      <c r="L9" s="173">
        <v>11.45</v>
      </c>
      <c r="M9" s="177">
        <v>1.9</v>
      </c>
      <c r="N9" s="177">
        <v>1.85</v>
      </c>
      <c r="O9" s="177">
        <v>0.45</v>
      </c>
      <c r="Q9" s="177">
        <v>0.85</v>
      </c>
      <c r="R9" s="177">
        <v>1.73</v>
      </c>
      <c r="S9" s="177">
        <v>0.16</v>
      </c>
    </row>
    <row r="10" spans="1:26" ht="16" hidden="1" x14ac:dyDescent="0.2">
      <c r="A10" s="171">
        <v>5184</v>
      </c>
      <c r="B10" s="172">
        <v>7</v>
      </c>
      <c r="C10" s="173" t="s">
        <v>258</v>
      </c>
      <c r="D10" s="173">
        <v>16</v>
      </c>
      <c r="E10" s="173">
        <v>2</v>
      </c>
      <c r="F10" s="173">
        <v>13</v>
      </c>
      <c r="G10" s="175" t="s">
        <v>265</v>
      </c>
      <c r="H10" s="176">
        <v>0.25</v>
      </c>
      <c r="I10" s="176">
        <v>1.9</v>
      </c>
      <c r="J10" s="176">
        <v>24.4</v>
      </c>
      <c r="K10" s="176">
        <v>93</v>
      </c>
      <c r="L10" s="173">
        <v>10.87</v>
      </c>
    </row>
    <row r="11" spans="1:26" ht="16" x14ac:dyDescent="0.2">
      <c r="A11" s="171">
        <v>5185</v>
      </c>
      <c r="B11" s="172">
        <v>7</v>
      </c>
      <c r="C11" s="173" t="s">
        <v>261</v>
      </c>
      <c r="D11" s="173">
        <v>2016</v>
      </c>
      <c r="E11" s="173">
        <v>2</v>
      </c>
      <c r="F11" s="173">
        <v>13</v>
      </c>
      <c r="G11" s="175" t="s">
        <v>265</v>
      </c>
      <c r="H11" s="176">
        <v>0.25</v>
      </c>
      <c r="I11" s="176">
        <v>2.1</v>
      </c>
      <c r="J11" s="176">
        <v>22.2</v>
      </c>
      <c r="K11" s="176">
        <v>94</v>
      </c>
      <c r="L11" s="173">
        <v>11.11</v>
      </c>
      <c r="M11" s="177">
        <v>1.57</v>
      </c>
      <c r="N11" s="177">
        <v>2.72</v>
      </c>
      <c r="O11" s="177">
        <v>1.1200000000000001</v>
      </c>
      <c r="Q11" s="177">
        <v>12.1</v>
      </c>
      <c r="R11" s="177">
        <v>18.8</v>
      </c>
      <c r="S11" s="177">
        <v>0.14000000000000001</v>
      </c>
    </row>
    <row r="12" spans="1:26" ht="16" hidden="1" x14ac:dyDescent="0.2">
      <c r="A12" s="171">
        <v>5186</v>
      </c>
      <c r="B12" s="172">
        <v>8</v>
      </c>
      <c r="C12" s="173" t="s">
        <v>258</v>
      </c>
      <c r="D12" s="173">
        <v>16</v>
      </c>
      <c r="E12" s="173">
        <v>2</v>
      </c>
      <c r="F12" s="173">
        <v>13</v>
      </c>
      <c r="G12" s="175" t="s">
        <v>266</v>
      </c>
      <c r="H12" s="176">
        <v>0.3</v>
      </c>
      <c r="I12" s="176">
        <v>0.6</v>
      </c>
      <c r="J12" s="176">
        <v>29.7</v>
      </c>
      <c r="K12" s="176">
        <v>95</v>
      </c>
      <c r="L12" s="173">
        <v>11</v>
      </c>
    </row>
    <row r="13" spans="1:26" ht="16" x14ac:dyDescent="0.2">
      <c r="A13" s="171">
        <v>5187</v>
      </c>
      <c r="B13" s="172">
        <v>8</v>
      </c>
      <c r="C13" s="173" t="s">
        <v>261</v>
      </c>
      <c r="D13" s="173">
        <v>2016</v>
      </c>
      <c r="E13" s="173">
        <v>2</v>
      </c>
      <c r="F13" s="173">
        <v>13</v>
      </c>
      <c r="G13" s="175" t="s">
        <v>266</v>
      </c>
      <c r="H13" s="176">
        <v>0.25</v>
      </c>
      <c r="I13" s="176">
        <v>-0.1</v>
      </c>
      <c r="J13" s="176">
        <v>27.9</v>
      </c>
      <c r="K13" s="176">
        <v>98</v>
      </c>
      <c r="L13" s="173">
        <v>12.1</v>
      </c>
      <c r="M13" s="177">
        <v>1.04</v>
      </c>
      <c r="N13" s="177">
        <v>1.05</v>
      </c>
      <c r="O13" s="177">
        <v>0.92</v>
      </c>
      <c r="Q13" s="177">
        <v>8.64</v>
      </c>
      <c r="R13" s="177">
        <v>9.52</v>
      </c>
      <c r="S13" s="177">
        <v>0.46</v>
      </c>
    </row>
    <row r="14" spans="1:26" ht="16" hidden="1" x14ac:dyDescent="0.2">
      <c r="A14" s="171">
        <v>5188</v>
      </c>
      <c r="B14" s="172">
        <v>6</v>
      </c>
      <c r="C14" s="173" t="s">
        <v>258</v>
      </c>
      <c r="D14" s="173">
        <v>16</v>
      </c>
      <c r="E14" s="173">
        <v>3</v>
      </c>
      <c r="F14" s="173">
        <v>26</v>
      </c>
      <c r="G14" s="175" t="s">
        <v>266</v>
      </c>
      <c r="H14" s="176">
        <v>4</v>
      </c>
      <c r="I14" s="176">
        <v>8.1</v>
      </c>
      <c r="J14" s="176">
        <v>29.5</v>
      </c>
      <c r="K14" s="176">
        <v>91.4</v>
      </c>
      <c r="L14" s="173">
        <v>9.14</v>
      </c>
    </row>
    <row r="15" spans="1:26" ht="16" x14ac:dyDescent="0.2">
      <c r="A15" s="171">
        <v>5189</v>
      </c>
      <c r="B15" s="172">
        <v>6</v>
      </c>
      <c r="C15" s="173" t="s">
        <v>261</v>
      </c>
      <c r="D15" s="173">
        <v>2016</v>
      </c>
      <c r="E15" s="173">
        <v>3</v>
      </c>
      <c r="F15" s="173">
        <v>26</v>
      </c>
      <c r="G15" s="175" t="s">
        <v>266</v>
      </c>
      <c r="H15" s="176">
        <v>0.25</v>
      </c>
      <c r="I15" s="176">
        <v>8</v>
      </c>
      <c r="J15" s="176">
        <v>29.6</v>
      </c>
      <c r="K15" s="176">
        <v>92.6</v>
      </c>
      <c r="L15" s="173">
        <v>8.98</v>
      </c>
      <c r="M15" s="177">
        <v>0.94</v>
      </c>
      <c r="N15" s="177">
        <v>1.75</v>
      </c>
      <c r="O15" s="177">
        <v>1.32</v>
      </c>
      <c r="Q15" s="177">
        <v>4.9000000000000004</v>
      </c>
      <c r="R15" s="177">
        <v>11.72</v>
      </c>
      <c r="S15" s="177">
        <v>0.09</v>
      </c>
    </row>
    <row r="16" spans="1:26" ht="16" hidden="1" x14ac:dyDescent="0.2">
      <c r="A16" s="171">
        <v>5190</v>
      </c>
      <c r="B16" s="172">
        <v>7</v>
      </c>
      <c r="C16" s="173" t="s">
        <v>258</v>
      </c>
      <c r="D16" s="173">
        <v>16</v>
      </c>
      <c r="E16" s="173">
        <v>3</v>
      </c>
      <c r="F16" s="173">
        <v>26</v>
      </c>
      <c r="G16" s="175" t="s">
        <v>268</v>
      </c>
      <c r="H16" s="176">
        <v>1</v>
      </c>
      <c r="I16" s="176">
        <v>9.3000000000000007</v>
      </c>
      <c r="J16" s="176">
        <v>28.6</v>
      </c>
      <c r="K16" s="176">
        <v>78.3</v>
      </c>
      <c r="L16" s="173">
        <v>7.6</v>
      </c>
    </row>
    <row r="17" spans="1:21" ht="16" x14ac:dyDescent="0.2">
      <c r="A17" s="171">
        <v>5191</v>
      </c>
      <c r="B17" s="172">
        <v>7</v>
      </c>
      <c r="C17" s="173" t="s">
        <v>261</v>
      </c>
      <c r="D17" s="173">
        <v>2016</v>
      </c>
      <c r="E17" s="173">
        <v>3</v>
      </c>
      <c r="F17" s="173">
        <v>26</v>
      </c>
      <c r="G17" s="175" t="s">
        <v>268</v>
      </c>
      <c r="H17" s="176">
        <v>0.25</v>
      </c>
      <c r="I17" s="176">
        <v>9.1</v>
      </c>
      <c r="J17" s="176">
        <v>27.6</v>
      </c>
      <c r="K17" s="176">
        <v>78.5</v>
      </c>
      <c r="L17" s="173">
        <v>7.55</v>
      </c>
      <c r="M17" s="177">
        <v>0.74</v>
      </c>
      <c r="N17" s="177">
        <v>1.45</v>
      </c>
      <c r="O17" s="177">
        <v>0.41</v>
      </c>
      <c r="Q17" s="177">
        <v>1.54</v>
      </c>
      <c r="R17" s="177">
        <v>3.93</v>
      </c>
      <c r="S17" s="177">
        <v>0.09</v>
      </c>
    </row>
    <row r="18" spans="1:21" ht="16" hidden="1" x14ac:dyDescent="0.2">
      <c r="A18" s="171">
        <v>5192</v>
      </c>
      <c r="B18" s="172">
        <v>8</v>
      </c>
      <c r="C18" s="173" t="s">
        <v>258</v>
      </c>
      <c r="D18" s="173">
        <v>16</v>
      </c>
      <c r="E18" s="173">
        <v>3</v>
      </c>
      <c r="F18" s="173">
        <v>26</v>
      </c>
      <c r="G18" s="175" t="s">
        <v>265</v>
      </c>
      <c r="H18" s="176">
        <v>1</v>
      </c>
      <c r="I18" s="176">
        <v>8.6</v>
      </c>
      <c r="J18" s="176">
        <v>29.1</v>
      </c>
      <c r="K18" s="176">
        <v>85.3</v>
      </c>
      <c r="L18" s="173">
        <v>8.16</v>
      </c>
    </row>
    <row r="19" spans="1:21" ht="16" x14ac:dyDescent="0.2">
      <c r="A19" s="171">
        <v>5193</v>
      </c>
      <c r="B19" s="172">
        <v>8</v>
      </c>
      <c r="C19" s="173" t="s">
        <v>261</v>
      </c>
      <c r="D19" s="173">
        <v>2016</v>
      </c>
      <c r="E19" s="173">
        <v>3</v>
      </c>
      <c r="F19" s="173">
        <v>26</v>
      </c>
      <c r="G19" s="175" t="s">
        <v>265</v>
      </c>
      <c r="H19" s="176">
        <v>0.25</v>
      </c>
      <c r="I19" s="176">
        <v>8.4</v>
      </c>
      <c r="J19" s="176">
        <v>28.1</v>
      </c>
      <c r="K19" s="176">
        <v>85.5</v>
      </c>
      <c r="L19" s="173">
        <v>8.25</v>
      </c>
      <c r="M19" s="177">
        <v>0.92</v>
      </c>
      <c r="N19" s="177">
        <v>1.44</v>
      </c>
      <c r="O19" s="177">
        <v>0.77</v>
      </c>
      <c r="Q19" s="177">
        <v>4.1500000000000004</v>
      </c>
      <c r="R19" s="177">
        <v>5.36</v>
      </c>
      <c r="S19" s="177">
        <v>0.09</v>
      </c>
    </row>
    <row r="20" spans="1:21" ht="16" hidden="1" x14ac:dyDescent="0.2">
      <c r="A20" s="171">
        <v>5194</v>
      </c>
      <c r="B20" s="172">
        <v>6</v>
      </c>
      <c r="C20" s="173" t="s">
        <v>258</v>
      </c>
      <c r="D20" s="173">
        <v>16</v>
      </c>
      <c r="E20" s="173">
        <v>4</v>
      </c>
      <c r="F20" s="173">
        <v>8</v>
      </c>
      <c r="G20" s="175" t="s">
        <v>270</v>
      </c>
      <c r="H20" s="176">
        <v>2.5</v>
      </c>
      <c r="I20" s="176">
        <v>8.3000000000000007</v>
      </c>
      <c r="J20" s="176">
        <v>28.3</v>
      </c>
      <c r="K20" s="176">
        <v>89.7</v>
      </c>
      <c r="L20" s="173">
        <v>8.4499999999999993</v>
      </c>
    </row>
    <row r="21" spans="1:21" ht="16" x14ac:dyDescent="0.2">
      <c r="A21" s="171">
        <v>5195</v>
      </c>
      <c r="B21" s="172">
        <v>6</v>
      </c>
      <c r="C21" s="173" t="s">
        <v>261</v>
      </c>
      <c r="D21" s="173">
        <v>2016</v>
      </c>
      <c r="E21" s="173">
        <v>4</v>
      </c>
      <c r="F21" s="173">
        <v>8</v>
      </c>
      <c r="G21" s="175" t="s">
        <v>270</v>
      </c>
      <c r="H21" s="176">
        <v>0.25</v>
      </c>
      <c r="I21" s="176">
        <v>8.5</v>
      </c>
      <c r="J21" s="176">
        <v>28.1</v>
      </c>
      <c r="K21" s="176">
        <v>92.6</v>
      </c>
      <c r="L21" s="173">
        <v>8.9499999999999993</v>
      </c>
      <c r="M21" s="177">
        <v>1.46</v>
      </c>
      <c r="N21" s="177">
        <v>1.21</v>
      </c>
      <c r="O21" s="177">
        <v>1.02</v>
      </c>
      <c r="Q21" s="177">
        <v>0.5</v>
      </c>
      <c r="R21" s="177">
        <v>2.31</v>
      </c>
      <c r="S21" s="177">
        <v>0.08</v>
      </c>
    </row>
    <row r="22" spans="1:21" ht="16" hidden="1" x14ac:dyDescent="0.2">
      <c r="A22" s="171">
        <v>5196</v>
      </c>
      <c r="B22" s="172">
        <v>7</v>
      </c>
      <c r="C22" s="173" t="s">
        <v>258</v>
      </c>
      <c r="D22" s="173">
        <v>16</v>
      </c>
      <c r="E22" s="173">
        <v>4</v>
      </c>
      <c r="F22" s="173">
        <v>8</v>
      </c>
      <c r="G22" s="175" t="s">
        <v>271</v>
      </c>
      <c r="H22" s="176">
        <v>0.75</v>
      </c>
      <c r="I22" s="176">
        <v>9.4</v>
      </c>
      <c r="J22" s="176">
        <v>6.2</v>
      </c>
      <c r="K22" s="176">
        <v>87</v>
      </c>
      <c r="L22" s="173">
        <v>9.66</v>
      </c>
    </row>
    <row r="23" spans="1:21" ht="16" x14ac:dyDescent="0.2">
      <c r="A23" s="171">
        <v>5197</v>
      </c>
      <c r="B23" s="172">
        <v>7</v>
      </c>
      <c r="C23" s="173" t="s">
        <v>261</v>
      </c>
      <c r="D23" s="173">
        <v>2016</v>
      </c>
      <c r="E23" s="173">
        <v>4</v>
      </c>
      <c r="F23" s="173">
        <v>8</v>
      </c>
      <c r="G23" s="175" t="s">
        <v>271</v>
      </c>
      <c r="H23" s="176">
        <v>0.25</v>
      </c>
      <c r="I23" s="176">
        <v>9.3000000000000007</v>
      </c>
      <c r="J23" s="176">
        <v>4.5</v>
      </c>
      <c r="K23" s="176">
        <v>84.3</v>
      </c>
      <c r="L23" s="173">
        <v>5.67</v>
      </c>
      <c r="M23" s="177">
        <v>1.1200000000000001</v>
      </c>
      <c r="N23" s="177">
        <v>0.5</v>
      </c>
      <c r="O23" s="177">
        <v>0.56999999999999995</v>
      </c>
      <c r="Q23" s="177">
        <v>24.54</v>
      </c>
      <c r="R23" s="177">
        <v>13.25</v>
      </c>
      <c r="S23" s="177">
        <v>0.2</v>
      </c>
    </row>
    <row r="24" spans="1:21" ht="16" hidden="1" x14ac:dyDescent="0.2">
      <c r="A24" s="171">
        <v>5198</v>
      </c>
      <c r="B24" s="172">
        <v>8</v>
      </c>
      <c r="C24" s="173" t="s">
        <v>258</v>
      </c>
      <c r="D24" s="173">
        <v>16</v>
      </c>
      <c r="E24" s="173">
        <v>4</v>
      </c>
      <c r="F24" s="173">
        <v>8</v>
      </c>
      <c r="G24" s="175" t="s">
        <v>272</v>
      </c>
      <c r="H24" s="176">
        <v>0.5</v>
      </c>
      <c r="I24" s="176">
        <v>8.6999999999999993</v>
      </c>
      <c r="J24" s="176">
        <v>27.5</v>
      </c>
      <c r="K24" s="176">
        <v>90.9</v>
      </c>
      <c r="L24" s="173">
        <v>9.1300000000000008</v>
      </c>
    </row>
    <row r="25" spans="1:21" ht="16" x14ac:dyDescent="0.2">
      <c r="A25" s="171">
        <v>5199</v>
      </c>
      <c r="B25" s="172">
        <v>8</v>
      </c>
      <c r="C25" s="173" t="s">
        <v>261</v>
      </c>
      <c r="D25" s="173">
        <v>2016</v>
      </c>
      <c r="E25" s="173">
        <v>4</v>
      </c>
      <c r="F25" s="173">
        <v>8</v>
      </c>
      <c r="G25" s="175" t="s">
        <v>272</v>
      </c>
      <c r="H25" s="176">
        <v>0.25</v>
      </c>
      <c r="I25" s="176">
        <v>8.6</v>
      </c>
      <c r="J25" s="176">
        <v>27.5</v>
      </c>
      <c r="K25" s="176">
        <v>90.6</v>
      </c>
      <c r="L25" s="173">
        <v>9</v>
      </c>
      <c r="M25" s="177">
        <v>0.98</v>
      </c>
      <c r="N25" s="177">
        <v>0.5</v>
      </c>
      <c r="O25" s="177">
        <v>0.33</v>
      </c>
      <c r="Q25" s="177">
        <v>2.1</v>
      </c>
      <c r="R25" s="177">
        <v>3.36</v>
      </c>
      <c r="S25" s="177">
        <v>0.06</v>
      </c>
    </row>
    <row r="26" spans="1:21" ht="16" hidden="1" x14ac:dyDescent="0.2">
      <c r="A26" s="171">
        <v>5213</v>
      </c>
      <c r="B26" s="172">
        <v>1</v>
      </c>
      <c r="C26" s="173" t="s">
        <v>258</v>
      </c>
      <c r="D26" s="173">
        <v>16</v>
      </c>
      <c r="E26" s="173">
        <v>5</v>
      </c>
      <c r="F26" s="173">
        <v>27</v>
      </c>
      <c r="G26" s="175" t="s">
        <v>274</v>
      </c>
      <c r="H26" s="176">
        <v>1.5</v>
      </c>
      <c r="I26" s="176">
        <v>19.3</v>
      </c>
      <c r="J26" s="176">
        <v>28.8</v>
      </c>
      <c r="K26" s="176">
        <v>71.099999999999994</v>
      </c>
      <c r="L26" s="173">
        <v>5.5</v>
      </c>
    </row>
    <row r="27" spans="1:21" ht="16" x14ac:dyDescent="0.2">
      <c r="A27" s="171">
        <v>5214</v>
      </c>
      <c r="B27" s="172">
        <v>1</v>
      </c>
      <c r="C27" s="173" t="s">
        <v>261</v>
      </c>
      <c r="D27" s="173">
        <v>2016</v>
      </c>
      <c r="E27" s="173">
        <v>5</v>
      </c>
      <c r="F27" s="173">
        <v>27</v>
      </c>
      <c r="G27" s="175" t="s">
        <v>274</v>
      </c>
      <c r="H27" s="176">
        <v>0.25</v>
      </c>
      <c r="I27" s="176">
        <v>21.4</v>
      </c>
      <c r="J27" s="176">
        <v>26.9</v>
      </c>
      <c r="K27" s="176">
        <v>94.8</v>
      </c>
      <c r="L27" s="173">
        <v>9.1</v>
      </c>
      <c r="M27" s="177">
        <v>1.39</v>
      </c>
      <c r="N27" s="177">
        <v>5.21</v>
      </c>
      <c r="O27" s="177">
        <v>2.09</v>
      </c>
      <c r="P27" s="176">
        <v>1.1029</v>
      </c>
      <c r="Q27" s="177">
        <v>1.4590000000000001</v>
      </c>
      <c r="R27" s="177">
        <v>12.73</v>
      </c>
      <c r="S27" s="177">
        <v>0.245</v>
      </c>
      <c r="T27" s="177">
        <v>24.564</v>
      </c>
      <c r="U27" s="177">
        <v>1.2949999999999999</v>
      </c>
    </row>
    <row r="28" spans="1:21" ht="16" hidden="1" x14ac:dyDescent="0.2">
      <c r="A28" s="171">
        <v>5215</v>
      </c>
      <c r="B28" s="172">
        <v>9</v>
      </c>
      <c r="C28" s="173" t="s">
        <v>258</v>
      </c>
      <c r="D28" s="173">
        <v>16</v>
      </c>
      <c r="E28" s="173">
        <v>5</v>
      </c>
      <c r="F28" s="173">
        <v>27</v>
      </c>
      <c r="G28" s="175" t="s">
        <v>275</v>
      </c>
      <c r="H28" s="176">
        <v>2</v>
      </c>
      <c r="I28" s="176">
        <v>17.2</v>
      </c>
      <c r="J28" s="176">
        <v>30.5</v>
      </c>
      <c r="K28" s="176">
        <v>78.400000000000006</v>
      </c>
      <c r="L28" s="173">
        <v>6.2</v>
      </c>
    </row>
    <row r="29" spans="1:21" ht="16" x14ac:dyDescent="0.2">
      <c r="A29" s="171">
        <v>5216</v>
      </c>
      <c r="B29" s="172">
        <v>9</v>
      </c>
      <c r="C29" s="173" t="s">
        <v>261</v>
      </c>
      <c r="D29" s="173">
        <v>2016</v>
      </c>
      <c r="E29" s="173">
        <v>5</v>
      </c>
      <c r="F29" s="173">
        <v>27</v>
      </c>
      <c r="G29" s="175" t="s">
        <v>275</v>
      </c>
      <c r="H29" s="176">
        <v>0.25</v>
      </c>
      <c r="I29" s="176">
        <v>19</v>
      </c>
      <c r="J29" s="176">
        <v>28.2</v>
      </c>
      <c r="K29" s="176">
        <v>85.5</v>
      </c>
      <c r="L29" s="173">
        <v>6.66</v>
      </c>
      <c r="M29" s="177">
        <v>0.94</v>
      </c>
      <c r="N29" s="177">
        <v>1.52</v>
      </c>
      <c r="O29" s="177">
        <v>0.5</v>
      </c>
      <c r="P29" s="176">
        <v>0.05</v>
      </c>
      <c r="Q29" s="177">
        <v>5.5E-2</v>
      </c>
      <c r="R29" s="177">
        <v>6.1059999999999999</v>
      </c>
      <c r="S29" s="177">
        <v>0.22700000000000001</v>
      </c>
      <c r="T29" s="177">
        <v>16.75</v>
      </c>
      <c r="U29" s="177">
        <v>0.92400000000000004</v>
      </c>
    </row>
    <row r="30" spans="1:21" ht="16" hidden="1" x14ac:dyDescent="0.2">
      <c r="A30" s="171">
        <v>5217</v>
      </c>
      <c r="B30" s="172">
        <v>10</v>
      </c>
      <c r="C30" s="173" t="s">
        <v>258</v>
      </c>
      <c r="D30" s="173">
        <v>16</v>
      </c>
      <c r="E30" s="173">
        <v>5</v>
      </c>
      <c r="F30" s="173">
        <v>27</v>
      </c>
      <c r="G30" s="175" t="s">
        <v>276</v>
      </c>
      <c r="H30" s="176">
        <v>1.75</v>
      </c>
      <c r="I30" s="176">
        <v>19.3</v>
      </c>
      <c r="J30" s="176">
        <v>29.6</v>
      </c>
      <c r="K30" s="176">
        <v>75.599999999999994</v>
      </c>
      <c r="L30" s="173">
        <v>5.87</v>
      </c>
    </row>
    <row r="31" spans="1:21" ht="16" x14ac:dyDescent="0.2">
      <c r="A31" s="171">
        <v>5218</v>
      </c>
      <c r="B31" s="172">
        <v>10</v>
      </c>
      <c r="C31" s="173" t="s">
        <v>261</v>
      </c>
      <c r="D31" s="173">
        <v>2016</v>
      </c>
      <c r="E31" s="173">
        <v>5</v>
      </c>
      <c r="F31" s="173">
        <v>27</v>
      </c>
      <c r="G31" s="175" t="s">
        <v>276</v>
      </c>
      <c r="H31" s="176">
        <v>0.25</v>
      </c>
      <c r="I31" s="176">
        <v>20.5</v>
      </c>
      <c r="J31" s="176">
        <v>27.7</v>
      </c>
      <c r="K31" s="176">
        <v>95.5</v>
      </c>
      <c r="L31" s="173">
        <v>7.29</v>
      </c>
      <c r="M31" s="177">
        <v>1.1599999999999999</v>
      </c>
      <c r="N31" s="177">
        <v>4.21</v>
      </c>
      <c r="O31" s="177">
        <v>1.91</v>
      </c>
      <c r="P31" s="176">
        <v>0.05</v>
      </c>
      <c r="Q31" s="177">
        <v>0.05</v>
      </c>
      <c r="R31" s="177">
        <v>10.339</v>
      </c>
      <c r="S31" s="177">
        <v>7.5999999999999998E-2</v>
      </c>
      <c r="T31" s="177">
        <v>21.91</v>
      </c>
      <c r="U31" s="177">
        <v>1.1879999999999999</v>
      </c>
    </row>
    <row r="32" spans="1:21" ht="16" hidden="1" x14ac:dyDescent="0.2">
      <c r="A32" s="171">
        <v>5207</v>
      </c>
      <c r="B32" s="172">
        <v>3</v>
      </c>
      <c r="C32" s="173" t="s">
        <v>258</v>
      </c>
      <c r="D32" s="173">
        <v>16</v>
      </c>
      <c r="E32" s="173">
        <v>5</v>
      </c>
      <c r="F32" s="173">
        <v>28</v>
      </c>
      <c r="G32" s="175" t="s">
        <v>272</v>
      </c>
      <c r="H32" s="176">
        <v>1.25</v>
      </c>
      <c r="I32" s="176">
        <v>21.3</v>
      </c>
      <c r="J32" s="176">
        <v>29.8</v>
      </c>
      <c r="K32" s="176">
        <v>50</v>
      </c>
      <c r="L32" s="173">
        <v>3.73</v>
      </c>
    </row>
    <row r="33" spans="1:21" ht="16" x14ac:dyDescent="0.2">
      <c r="A33" s="171">
        <v>5208</v>
      </c>
      <c r="B33" s="172">
        <v>3</v>
      </c>
      <c r="C33" s="173" t="s">
        <v>261</v>
      </c>
      <c r="D33" s="173">
        <v>2016</v>
      </c>
      <c r="E33" s="173">
        <v>5</v>
      </c>
      <c r="F33" s="173">
        <v>28</v>
      </c>
      <c r="G33" s="175" t="s">
        <v>272</v>
      </c>
      <c r="H33" s="176">
        <v>0.25</v>
      </c>
      <c r="I33" s="176">
        <v>21.5</v>
      </c>
      <c r="J33" s="176">
        <v>29.11</v>
      </c>
      <c r="K33" s="176">
        <v>73.900000000000006</v>
      </c>
      <c r="L33" s="173">
        <v>5.49</v>
      </c>
      <c r="M33" s="177">
        <v>2.11</v>
      </c>
      <c r="N33" s="177">
        <v>4.49</v>
      </c>
      <c r="O33" s="177">
        <v>2.56</v>
      </c>
      <c r="P33" s="176">
        <v>0.36380000000000001</v>
      </c>
      <c r="Q33" s="177">
        <v>0.27800000000000002</v>
      </c>
      <c r="R33" s="177">
        <v>7.2190000000000003</v>
      </c>
      <c r="S33" s="177">
        <v>0.13100000000000001</v>
      </c>
      <c r="T33" s="177">
        <v>25.475999999999999</v>
      </c>
      <c r="U33" s="177">
        <v>1.349</v>
      </c>
    </row>
    <row r="34" spans="1:21" ht="16" hidden="1" x14ac:dyDescent="0.2">
      <c r="A34" s="171">
        <v>5209</v>
      </c>
      <c r="B34" s="172">
        <v>4</v>
      </c>
      <c r="C34" s="173" t="s">
        <v>258</v>
      </c>
      <c r="D34" s="173">
        <v>16</v>
      </c>
      <c r="E34" s="173">
        <v>5</v>
      </c>
      <c r="F34" s="173">
        <v>28</v>
      </c>
      <c r="G34" s="175" t="s">
        <v>278</v>
      </c>
      <c r="H34" s="176">
        <v>0.5</v>
      </c>
      <c r="I34" s="176">
        <v>21.2</v>
      </c>
      <c r="J34" s="176">
        <v>27.4</v>
      </c>
      <c r="K34" s="176">
        <v>98.7</v>
      </c>
      <c r="L34" s="173">
        <v>7.44</v>
      </c>
    </row>
    <row r="35" spans="1:21" ht="16" x14ac:dyDescent="0.2">
      <c r="A35" s="171">
        <v>5210</v>
      </c>
      <c r="B35" s="172">
        <v>4</v>
      </c>
      <c r="C35" s="173" t="s">
        <v>261</v>
      </c>
      <c r="D35" s="173">
        <v>2016</v>
      </c>
      <c r="E35" s="173">
        <v>5</v>
      </c>
      <c r="F35" s="173">
        <v>28</v>
      </c>
      <c r="G35" s="175" t="s">
        <v>278</v>
      </c>
      <c r="H35" s="176">
        <v>0.25</v>
      </c>
      <c r="I35" s="176">
        <v>21.3</v>
      </c>
      <c r="J35" s="176">
        <v>27.5</v>
      </c>
      <c r="K35" s="176">
        <v>98.3</v>
      </c>
      <c r="L35" s="173">
        <v>7.43</v>
      </c>
      <c r="M35" s="177">
        <v>1.71</v>
      </c>
      <c r="N35" s="177">
        <v>3.61</v>
      </c>
      <c r="O35" s="177">
        <v>1.61</v>
      </c>
      <c r="P35" s="176">
        <v>0.47970000000000002</v>
      </c>
      <c r="Q35" s="177">
        <v>0.45700000000000002</v>
      </c>
      <c r="R35" s="177">
        <v>6.8259999999999996</v>
      </c>
      <c r="S35" s="177">
        <v>5.0999999999999997E-2</v>
      </c>
      <c r="T35" s="177">
        <v>26.834</v>
      </c>
      <c r="U35" s="177">
        <v>1.0549999999999999</v>
      </c>
    </row>
    <row r="36" spans="1:21" ht="16" hidden="1" x14ac:dyDescent="0.2">
      <c r="A36" s="171">
        <v>5211</v>
      </c>
      <c r="B36" s="172">
        <v>5</v>
      </c>
      <c r="C36" s="173" t="s">
        <v>258</v>
      </c>
      <c r="D36" s="173">
        <v>16</v>
      </c>
      <c r="E36" s="173">
        <v>5</v>
      </c>
      <c r="F36" s="173">
        <v>28</v>
      </c>
      <c r="G36" s="175" t="s">
        <v>274</v>
      </c>
      <c r="H36" s="176">
        <v>0.5</v>
      </c>
      <c r="I36" s="176">
        <v>21.7</v>
      </c>
      <c r="J36" s="176">
        <v>14.7</v>
      </c>
      <c r="K36" s="176">
        <v>78</v>
      </c>
      <c r="L36" s="173">
        <v>6.3</v>
      </c>
    </row>
    <row r="37" spans="1:21" ht="16" x14ac:dyDescent="0.2">
      <c r="A37" s="171">
        <v>5212</v>
      </c>
      <c r="B37" s="172">
        <v>5</v>
      </c>
      <c r="C37" s="173" t="s">
        <v>261</v>
      </c>
      <c r="D37" s="173">
        <v>2016</v>
      </c>
      <c r="E37" s="173">
        <v>5</v>
      </c>
      <c r="F37" s="173">
        <v>28</v>
      </c>
      <c r="G37" s="175" t="s">
        <v>274</v>
      </c>
      <c r="H37" s="176">
        <v>0.25</v>
      </c>
      <c r="I37" s="176">
        <v>18.8</v>
      </c>
      <c r="J37" s="176">
        <v>1.8</v>
      </c>
      <c r="K37" s="176">
        <v>83.5</v>
      </c>
      <c r="L37" s="173">
        <v>7.71</v>
      </c>
      <c r="M37" s="177">
        <v>1.92</v>
      </c>
      <c r="N37" s="177">
        <v>1.29</v>
      </c>
      <c r="O37" s="177">
        <v>2.16</v>
      </c>
      <c r="P37" s="176">
        <v>1.7058</v>
      </c>
      <c r="Q37" s="177">
        <v>9.5839999999999996</v>
      </c>
      <c r="R37" s="177">
        <v>73.14</v>
      </c>
      <c r="S37" s="177">
        <v>0.35299999999999998</v>
      </c>
      <c r="T37" s="177">
        <v>29.827999999999999</v>
      </c>
      <c r="U37" s="177">
        <v>1.01</v>
      </c>
    </row>
    <row r="38" spans="1:21" ht="16" hidden="1" x14ac:dyDescent="0.2">
      <c r="A38" s="171">
        <v>5200</v>
      </c>
      <c r="B38" s="172">
        <v>6</v>
      </c>
      <c r="C38" s="173" t="s">
        <v>258</v>
      </c>
      <c r="D38" s="173">
        <v>16</v>
      </c>
      <c r="E38" s="173">
        <v>5</v>
      </c>
      <c r="F38" s="173">
        <v>28</v>
      </c>
      <c r="G38" s="175" t="s">
        <v>278</v>
      </c>
      <c r="H38" s="176">
        <v>3</v>
      </c>
      <c r="I38" s="176">
        <v>17.399999999999999</v>
      </c>
      <c r="J38" s="176">
        <v>30.4</v>
      </c>
      <c r="K38" s="176">
        <v>91</v>
      </c>
      <c r="L38" s="173">
        <v>7.27</v>
      </c>
    </row>
    <row r="39" spans="1:21" ht="16" x14ac:dyDescent="0.2">
      <c r="A39" s="171">
        <v>5202</v>
      </c>
      <c r="B39" s="172">
        <v>6</v>
      </c>
      <c r="C39" s="173" t="s">
        <v>261</v>
      </c>
      <c r="D39" s="173">
        <v>2016</v>
      </c>
      <c r="E39" s="173">
        <v>5</v>
      </c>
      <c r="F39" s="173">
        <v>28</v>
      </c>
      <c r="G39" s="175" t="s">
        <v>278</v>
      </c>
      <c r="H39" s="176">
        <v>0.25</v>
      </c>
      <c r="I39" s="176">
        <v>17.5</v>
      </c>
      <c r="J39" s="176">
        <v>30.3</v>
      </c>
      <c r="K39" s="176">
        <v>89.9</v>
      </c>
      <c r="L39" s="173">
        <v>7.16</v>
      </c>
      <c r="M39" s="177">
        <v>1.23</v>
      </c>
      <c r="N39" s="177">
        <v>1.71</v>
      </c>
      <c r="O39" s="177">
        <v>0.64</v>
      </c>
      <c r="P39" s="176">
        <v>0.28239999999999998</v>
      </c>
      <c r="Q39" s="177">
        <v>0.108</v>
      </c>
      <c r="R39" s="177">
        <v>1.879</v>
      </c>
      <c r="S39" s="177">
        <v>0.36099999999999999</v>
      </c>
      <c r="T39" s="177">
        <v>13.359</v>
      </c>
      <c r="U39" s="177">
        <v>0.93200000000000005</v>
      </c>
    </row>
    <row r="40" spans="1:21" ht="16" hidden="1" x14ac:dyDescent="0.2">
      <c r="A40" s="171">
        <v>5203</v>
      </c>
      <c r="B40" s="172">
        <v>7</v>
      </c>
      <c r="C40" s="173" t="s">
        <v>258</v>
      </c>
      <c r="D40" s="173">
        <v>16</v>
      </c>
      <c r="E40" s="173">
        <v>5</v>
      </c>
      <c r="F40" s="173">
        <v>28</v>
      </c>
      <c r="G40" s="175" t="s">
        <v>279</v>
      </c>
      <c r="H40" s="176">
        <v>1</v>
      </c>
      <c r="I40" s="176">
        <v>22.2</v>
      </c>
      <c r="J40" s="176">
        <v>25.6</v>
      </c>
      <c r="K40" s="176">
        <v>79.3</v>
      </c>
      <c r="L40" s="173">
        <v>5.98</v>
      </c>
    </row>
    <row r="41" spans="1:21" ht="16" x14ac:dyDescent="0.2">
      <c r="A41" s="171">
        <v>5204</v>
      </c>
      <c r="B41" s="172">
        <v>7</v>
      </c>
      <c r="C41" s="173" t="s">
        <v>261</v>
      </c>
      <c r="D41" s="173">
        <v>2016</v>
      </c>
      <c r="E41" s="173">
        <v>5</v>
      </c>
      <c r="F41" s="173">
        <v>28</v>
      </c>
      <c r="G41" s="175" t="s">
        <v>279</v>
      </c>
      <c r="H41" s="176">
        <v>0.25</v>
      </c>
      <c r="I41" s="176">
        <v>19.5</v>
      </c>
      <c r="J41" s="176">
        <v>6.2</v>
      </c>
      <c r="K41" s="176">
        <v>92.8</v>
      </c>
      <c r="L41" s="173">
        <v>8.5</v>
      </c>
      <c r="M41" s="177">
        <v>1.95</v>
      </c>
      <c r="N41" s="177">
        <v>3.68</v>
      </c>
      <c r="O41" s="177">
        <v>2.89</v>
      </c>
      <c r="P41" s="176">
        <v>1.3310999999999999</v>
      </c>
      <c r="Q41" s="177">
        <v>33.853000000000002</v>
      </c>
      <c r="R41" s="177">
        <v>47.874000000000002</v>
      </c>
      <c r="S41" s="177">
        <v>0.29799999999999999</v>
      </c>
      <c r="T41" s="177">
        <v>41.219000000000001</v>
      </c>
      <c r="U41" s="177">
        <v>1.085</v>
      </c>
    </row>
    <row r="42" spans="1:21" ht="16" hidden="1" x14ac:dyDescent="0.2">
      <c r="A42" s="171">
        <v>5205</v>
      </c>
      <c r="B42" s="172">
        <v>8</v>
      </c>
      <c r="C42" s="173" t="s">
        <v>258</v>
      </c>
      <c r="D42" s="173">
        <v>16</v>
      </c>
      <c r="E42" s="173">
        <v>5</v>
      </c>
      <c r="F42" s="173">
        <v>28</v>
      </c>
      <c r="G42" s="175" t="s">
        <v>280</v>
      </c>
      <c r="H42" s="176">
        <v>1</v>
      </c>
      <c r="I42" s="176">
        <v>21.2</v>
      </c>
      <c r="J42" s="176">
        <v>28.8</v>
      </c>
      <c r="K42" s="176">
        <v>86.2</v>
      </c>
      <c r="L42" s="173">
        <v>6.43</v>
      </c>
    </row>
    <row r="43" spans="1:21" ht="16" x14ac:dyDescent="0.2">
      <c r="A43" s="171">
        <v>5206</v>
      </c>
      <c r="B43" s="172">
        <v>8</v>
      </c>
      <c r="C43" s="173" t="s">
        <v>261</v>
      </c>
      <c r="D43" s="173">
        <v>2016</v>
      </c>
      <c r="E43" s="173">
        <v>5</v>
      </c>
      <c r="F43" s="173">
        <v>28</v>
      </c>
      <c r="G43" s="175" t="s">
        <v>280</v>
      </c>
      <c r="H43" s="176">
        <v>0.25</v>
      </c>
      <c r="I43" s="176">
        <v>21.2</v>
      </c>
      <c r="J43" s="176">
        <v>28.8</v>
      </c>
      <c r="K43" s="176">
        <v>87</v>
      </c>
      <c r="L43" s="173">
        <v>6.52</v>
      </c>
      <c r="M43" s="177">
        <v>2.36</v>
      </c>
      <c r="N43" s="177">
        <v>10.62</v>
      </c>
      <c r="O43" s="177">
        <v>3.26</v>
      </c>
      <c r="P43" s="176">
        <v>6.1499999999999999E-2</v>
      </c>
      <c r="Q43" s="177">
        <v>8.8999999999999996E-2</v>
      </c>
      <c r="R43" s="177">
        <v>7.1859999999999999</v>
      </c>
      <c r="S43" s="177">
        <v>0.114</v>
      </c>
      <c r="T43" s="177">
        <v>27.239000000000001</v>
      </c>
      <c r="U43" s="177">
        <v>1.798</v>
      </c>
    </row>
    <row r="44" spans="1:21" ht="16" hidden="1" x14ac:dyDescent="0.2">
      <c r="A44" s="171">
        <v>5219</v>
      </c>
      <c r="B44" s="172">
        <v>6</v>
      </c>
      <c r="C44" s="173" t="s">
        <v>258</v>
      </c>
      <c r="D44" s="173">
        <v>16</v>
      </c>
      <c r="E44" s="173">
        <v>6</v>
      </c>
      <c r="F44" s="173">
        <v>10</v>
      </c>
      <c r="G44" s="175" t="s">
        <v>282</v>
      </c>
      <c r="H44" s="176">
        <v>2.1</v>
      </c>
      <c r="I44" s="176">
        <v>17.3</v>
      </c>
      <c r="J44" s="176">
        <v>30.4</v>
      </c>
      <c r="K44" s="176">
        <v>87</v>
      </c>
      <c r="L44" s="173">
        <v>6.94</v>
      </c>
    </row>
    <row r="45" spans="1:21" ht="16" x14ac:dyDescent="0.2">
      <c r="A45" s="171">
        <v>5220</v>
      </c>
      <c r="B45" s="172">
        <v>6</v>
      </c>
      <c r="C45" s="173" t="s">
        <v>261</v>
      </c>
      <c r="D45" s="173">
        <v>2016</v>
      </c>
      <c r="E45" s="173">
        <v>6</v>
      </c>
      <c r="F45" s="173">
        <v>10</v>
      </c>
      <c r="G45" s="175" t="s">
        <v>282</v>
      </c>
      <c r="H45" s="176">
        <v>0.25</v>
      </c>
      <c r="I45" s="176">
        <v>17.3</v>
      </c>
      <c r="J45" s="176">
        <v>30.3</v>
      </c>
      <c r="K45" s="176">
        <v>90</v>
      </c>
      <c r="L45" s="173">
        <v>7.21</v>
      </c>
      <c r="M45" s="177">
        <v>1.22</v>
      </c>
      <c r="N45" s="177">
        <v>1.19</v>
      </c>
      <c r="O45" s="177">
        <v>0.76</v>
      </c>
      <c r="P45" s="176">
        <v>0.2266</v>
      </c>
      <c r="Q45" s="177">
        <v>0.36499999999999999</v>
      </c>
      <c r="R45" s="177">
        <v>2.871</v>
      </c>
      <c r="S45" s="177">
        <v>0.34300000000000003</v>
      </c>
      <c r="T45" s="177">
        <v>12.992000000000001</v>
      </c>
      <c r="U45" s="177">
        <v>0.91900000000000004</v>
      </c>
    </row>
    <row r="46" spans="1:21" ht="16" hidden="1" x14ac:dyDescent="0.2">
      <c r="A46" s="171">
        <v>5221</v>
      </c>
      <c r="B46" s="172">
        <v>7</v>
      </c>
      <c r="C46" s="173" t="s">
        <v>258</v>
      </c>
      <c r="D46" s="173">
        <v>16</v>
      </c>
      <c r="E46" s="173">
        <v>6</v>
      </c>
      <c r="F46" s="173">
        <v>10</v>
      </c>
      <c r="G46" s="175" t="s">
        <v>274</v>
      </c>
      <c r="H46" s="176">
        <v>1</v>
      </c>
      <c r="I46" s="176">
        <v>21</v>
      </c>
      <c r="J46" s="176">
        <v>28.5</v>
      </c>
      <c r="K46" s="176">
        <v>38</v>
      </c>
      <c r="L46" s="173">
        <v>3.74</v>
      </c>
    </row>
    <row r="47" spans="1:21" ht="16" x14ac:dyDescent="0.2">
      <c r="A47" s="171">
        <v>5222</v>
      </c>
      <c r="B47" s="172">
        <v>7</v>
      </c>
      <c r="C47" s="173" t="s">
        <v>261</v>
      </c>
      <c r="D47" s="173">
        <v>2016</v>
      </c>
      <c r="E47" s="173">
        <v>6</v>
      </c>
      <c r="F47" s="173">
        <v>10</v>
      </c>
      <c r="G47" s="175" t="s">
        <v>274</v>
      </c>
      <c r="H47" s="176">
        <v>0.25</v>
      </c>
      <c r="I47" s="176">
        <v>20.7</v>
      </c>
      <c r="J47" s="176">
        <v>9.5</v>
      </c>
      <c r="K47" s="176">
        <v>57</v>
      </c>
      <c r="L47" s="173">
        <v>4.78</v>
      </c>
      <c r="M47" s="177">
        <v>2.14</v>
      </c>
      <c r="N47" s="177">
        <v>3.85</v>
      </c>
      <c r="O47" s="177">
        <v>2.62</v>
      </c>
      <c r="P47" s="176">
        <v>1.002</v>
      </c>
      <c r="Q47" s="177">
        <v>11.053000000000001</v>
      </c>
      <c r="R47" s="177">
        <v>33.798999999999999</v>
      </c>
      <c r="S47" s="177">
        <v>0.44500000000000001</v>
      </c>
      <c r="T47" s="177">
        <v>40.076000000000001</v>
      </c>
      <c r="U47" s="177">
        <v>2.4750000000000001</v>
      </c>
    </row>
    <row r="48" spans="1:21" ht="16" hidden="1" x14ac:dyDescent="0.2">
      <c r="A48" s="171">
        <v>5223</v>
      </c>
      <c r="B48" s="172">
        <v>8</v>
      </c>
      <c r="C48" s="173" t="s">
        <v>258</v>
      </c>
      <c r="D48" s="173">
        <v>16</v>
      </c>
      <c r="E48" s="173">
        <v>6</v>
      </c>
      <c r="F48" s="173">
        <v>10</v>
      </c>
      <c r="G48" s="175" t="s">
        <v>283</v>
      </c>
      <c r="H48" s="176">
        <v>1</v>
      </c>
      <c r="I48" s="176">
        <v>18.5</v>
      </c>
      <c r="J48" s="176">
        <v>30.1</v>
      </c>
      <c r="K48" s="176">
        <v>52</v>
      </c>
      <c r="L48" s="173">
        <v>4.01</v>
      </c>
    </row>
    <row r="49" spans="1:21" ht="16" x14ac:dyDescent="0.2">
      <c r="A49" s="171">
        <v>5224</v>
      </c>
      <c r="B49" s="172">
        <v>8</v>
      </c>
      <c r="C49" s="173" t="s">
        <v>261</v>
      </c>
      <c r="D49" s="173">
        <v>2016</v>
      </c>
      <c r="E49" s="173">
        <v>6</v>
      </c>
      <c r="F49" s="173">
        <v>10</v>
      </c>
      <c r="G49" s="175" t="s">
        <v>283</v>
      </c>
      <c r="H49" s="176">
        <v>0.25</v>
      </c>
      <c r="I49" s="176">
        <v>18.600000000000001</v>
      </c>
      <c r="J49" s="176">
        <v>28.5</v>
      </c>
      <c r="K49" s="176">
        <v>77</v>
      </c>
      <c r="L49" s="173">
        <v>6.16</v>
      </c>
      <c r="M49" s="177">
        <v>1.4</v>
      </c>
      <c r="N49" s="177">
        <v>1.4</v>
      </c>
      <c r="O49" s="177">
        <v>1.23</v>
      </c>
      <c r="P49" s="176">
        <v>1.74</v>
      </c>
      <c r="Q49" s="177">
        <v>1.7130000000000001</v>
      </c>
      <c r="R49" s="177">
        <v>10.35</v>
      </c>
      <c r="S49" s="177">
        <v>0.28899999999999998</v>
      </c>
      <c r="T49" s="177">
        <v>22.548999999999999</v>
      </c>
      <c r="U49" s="177">
        <v>1.333</v>
      </c>
    </row>
    <row r="50" spans="1:21" ht="16" hidden="1" x14ac:dyDescent="0.2">
      <c r="A50" s="171">
        <v>5225</v>
      </c>
      <c r="B50" s="172">
        <v>1</v>
      </c>
      <c r="C50" s="173" t="s">
        <v>258</v>
      </c>
      <c r="D50" s="173">
        <v>16</v>
      </c>
      <c r="E50" s="173">
        <v>6</v>
      </c>
      <c r="F50" s="173">
        <v>11</v>
      </c>
      <c r="G50" s="175" t="s">
        <v>285</v>
      </c>
      <c r="H50" s="176">
        <v>1.75</v>
      </c>
      <c r="I50" s="176">
        <v>18.3</v>
      </c>
      <c r="J50" s="176">
        <v>30</v>
      </c>
      <c r="K50" s="176">
        <v>80.5</v>
      </c>
      <c r="L50" s="173">
        <v>6.5</v>
      </c>
    </row>
    <row r="51" spans="1:21" ht="16" x14ac:dyDescent="0.2">
      <c r="A51" s="171">
        <v>5226</v>
      </c>
      <c r="B51" s="172">
        <v>1</v>
      </c>
      <c r="C51" s="173" t="s">
        <v>261</v>
      </c>
      <c r="D51" s="173">
        <v>2016</v>
      </c>
      <c r="E51" s="173">
        <v>6</v>
      </c>
      <c r="F51" s="173">
        <v>11</v>
      </c>
      <c r="G51" s="175" t="s">
        <v>285</v>
      </c>
      <c r="H51" s="176">
        <v>0.25</v>
      </c>
      <c r="I51" s="176">
        <v>19.399999999999999</v>
      </c>
      <c r="J51" s="176">
        <v>23.6</v>
      </c>
      <c r="K51" s="176">
        <v>86.5</v>
      </c>
      <c r="L51" s="173">
        <v>6.8</v>
      </c>
      <c r="M51" s="177">
        <v>1.4</v>
      </c>
      <c r="N51" s="177">
        <v>2.4700000000000002</v>
      </c>
      <c r="O51" s="177">
        <v>2.09</v>
      </c>
      <c r="P51" s="176">
        <v>1.52</v>
      </c>
      <c r="Q51" s="177">
        <v>1.81</v>
      </c>
      <c r="R51" s="177">
        <v>11.59</v>
      </c>
      <c r="S51" s="177">
        <v>0.33300000000000002</v>
      </c>
      <c r="T51" s="177">
        <v>20.92</v>
      </c>
      <c r="U51" s="177">
        <v>1.17</v>
      </c>
    </row>
    <row r="52" spans="1:21" ht="16" hidden="1" x14ac:dyDescent="0.2">
      <c r="A52" s="171">
        <v>5231</v>
      </c>
      <c r="B52" s="172">
        <v>2</v>
      </c>
      <c r="C52" s="173" t="s">
        <v>258</v>
      </c>
      <c r="D52" s="173">
        <v>16</v>
      </c>
      <c r="E52" s="173">
        <v>6</v>
      </c>
      <c r="F52" s="173">
        <v>11</v>
      </c>
      <c r="G52" s="175" t="s">
        <v>286</v>
      </c>
      <c r="H52" s="176">
        <v>2.5</v>
      </c>
      <c r="I52" s="176">
        <v>19.600000000000001</v>
      </c>
      <c r="J52" s="176">
        <v>29</v>
      </c>
      <c r="K52" s="176">
        <v>63</v>
      </c>
      <c r="L52" s="173">
        <v>5.3</v>
      </c>
    </row>
    <row r="53" spans="1:21" ht="16" x14ac:dyDescent="0.2">
      <c r="A53" s="171">
        <v>5232</v>
      </c>
      <c r="B53" s="172">
        <v>2</v>
      </c>
      <c r="C53" s="173" t="s">
        <v>261</v>
      </c>
      <c r="D53" s="173">
        <v>2016</v>
      </c>
      <c r="E53" s="173">
        <v>6</v>
      </c>
      <c r="F53" s="173">
        <v>11</v>
      </c>
      <c r="G53" s="175" t="s">
        <v>286</v>
      </c>
      <c r="H53" s="176">
        <v>0.25</v>
      </c>
      <c r="I53" s="176">
        <v>19</v>
      </c>
      <c r="J53" s="176">
        <v>27.3</v>
      </c>
      <c r="K53" s="176">
        <v>91.5</v>
      </c>
      <c r="L53" s="173">
        <v>7.2</v>
      </c>
      <c r="M53" s="177">
        <v>1</v>
      </c>
      <c r="N53" s="177">
        <v>2.0299999999999998</v>
      </c>
      <c r="O53" s="177">
        <v>1.25</v>
      </c>
      <c r="P53" s="176">
        <v>0.35</v>
      </c>
      <c r="Q53" s="177">
        <v>0.44490000000000002</v>
      </c>
      <c r="R53" s="177">
        <v>0.19800000000000001</v>
      </c>
      <c r="T53" s="177">
        <v>0.34</v>
      </c>
      <c r="U53" s="177">
        <v>1.3089999999999999</v>
      </c>
    </row>
    <row r="54" spans="1:21" ht="16" hidden="1" x14ac:dyDescent="0.2">
      <c r="A54" s="171">
        <v>5233</v>
      </c>
      <c r="B54" s="172">
        <v>3</v>
      </c>
      <c r="C54" s="173" t="s">
        <v>258</v>
      </c>
      <c r="D54" s="173">
        <v>16</v>
      </c>
      <c r="E54" s="173">
        <v>6</v>
      </c>
      <c r="F54" s="173">
        <v>11</v>
      </c>
      <c r="G54" s="175" t="s">
        <v>287</v>
      </c>
      <c r="H54" s="176">
        <v>1.1299999999999999</v>
      </c>
      <c r="I54" s="176">
        <v>19.2</v>
      </c>
      <c r="J54" s="176">
        <v>30</v>
      </c>
      <c r="K54" s="176">
        <v>58.5</v>
      </c>
      <c r="L54" s="173">
        <v>4.5999999999999996</v>
      </c>
    </row>
    <row r="55" spans="1:21" ht="16" x14ac:dyDescent="0.2">
      <c r="A55" s="171">
        <v>5234</v>
      </c>
      <c r="B55" s="172">
        <v>3</v>
      </c>
      <c r="C55" s="173" t="s">
        <v>261</v>
      </c>
      <c r="D55" s="173">
        <v>2016</v>
      </c>
      <c r="E55" s="173">
        <v>6</v>
      </c>
      <c r="F55" s="173">
        <v>11</v>
      </c>
      <c r="G55" s="175" t="s">
        <v>287</v>
      </c>
      <c r="H55" s="176">
        <v>0.25</v>
      </c>
      <c r="I55" s="176">
        <v>18.899999999999999</v>
      </c>
      <c r="J55" s="176">
        <v>29.7</v>
      </c>
      <c r="K55" s="176">
        <v>77.400000000000006</v>
      </c>
      <c r="L55" s="173">
        <v>6.02</v>
      </c>
      <c r="M55" s="177">
        <v>1.07</v>
      </c>
      <c r="N55" s="177">
        <v>1.1000000000000001</v>
      </c>
      <c r="O55" s="177">
        <v>0.21</v>
      </c>
      <c r="P55" s="176">
        <v>1.7542</v>
      </c>
      <c r="Q55" s="177">
        <v>0.17299999999999999</v>
      </c>
      <c r="R55" s="177">
        <v>6.2030000000000003</v>
      </c>
      <c r="S55" s="177">
        <v>0.21099999999999999</v>
      </c>
      <c r="T55" s="177">
        <v>18.513999999999999</v>
      </c>
      <c r="U55" s="177">
        <v>1.0189999999999999</v>
      </c>
    </row>
    <row r="56" spans="1:21" ht="16" hidden="1" x14ac:dyDescent="0.2">
      <c r="A56" s="171">
        <v>5235</v>
      </c>
      <c r="B56" s="172">
        <v>4</v>
      </c>
      <c r="C56" s="173" t="s">
        <v>258</v>
      </c>
      <c r="D56" s="173">
        <v>16</v>
      </c>
      <c r="E56" s="173">
        <v>6</v>
      </c>
      <c r="F56" s="173">
        <v>11</v>
      </c>
      <c r="G56" s="175" t="s">
        <v>288</v>
      </c>
      <c r="H56" s="176">
        <v>1</v>
      </c>
      <c r="I56" s="176">
        <v>20</v>
      </c>
      <c r="J56" s="176">
        <v>29.2</v>
      </c>
      <c r="K56" s="176">
        <v>80.5</v>
      </c>
      <c r="L56" s="173">
        <v>6.2</v>
      </c>
    </row>
    <row r="57" spans="1:21" ht="16" x14ac:dyDescent="0.2">
      <c r="A57" s="171">
        <v>5236</v>
      </c>
      <c r="B57" s="172">
        <v>4</v>
      </c>
      <c r="C57" s="173" t="s">
        <v>261</v>
      </c>
      <c r="D57" s="173">
        <v>2016</v>
      </c>
      <c r="E57" s="173">
        <v>6</v>
      </c>
      <c r="F57" s="173">
        <v>11</v>
      </c>
      <c r="G57" s="175" t="s">
        <v>288</v>
      </c>
      <c r="H57" s="176">
        <v>0.25</v>
      </c>
      <c r="I57" s="176">
        <v>20.100000000000001</v>
      </c>
      <c r="J57" s="176">
        <v>29.2</v>
      </c>
      <c r="K57" s="176">
        <v>88.2</v>
      </c>
      <c r="L57" s="173">
        <v>6.75</v>
      </c>
      <c r="M57" s="177">
        <v>1.46</v>
      </c>
      <c r="N57" s="177">
        <v>2.7</v>
      </c>
      <c r="O57" s="177">
        <v>0.79</v>
      </c>
      <c r="P57" s="176">
        <v>0.18340000000000001</v>
      </c>
      <c r="Q57" s="177">
        <v>0.05</v>
      </c>
      <c r="R57" s="177">
        <v>14.667999999999999</v>
      </c>
      <c r="S57" s="177">
        <v>0.06</v>
      </c>
      <c r="T57" s="177">
        <v>22.88</v>
      </c>
      <c r="U57" s="177">
        <v>1.181</v>
      </c>
    </row>
    <row r="58" spans="1:21" ht="16" hidden="1" x14ac:dyDescent="0.2">
      <c r="A58" s="171">
        <v>5237</v>
      </c>
      <c r="B58" s="172">
        <v>5</v>
      </c>
      <c r="C58" s="173" t="s">
        <v>258</v>
      </c>
      <c r="D58" s="173">
        <v>16</v>
      </c>
      <c r="E58" s="173">
        <v>6</v>
      </c>
      <c r="F58" s="173">
        <v>11</v>
      </c>
      <c r="G58" s="175" t="s">
        <v>274</v>
      </c>
      <c r="H58" s="176">
        <v>0.75</v>
      </c>
      <c r="I58" s="176">
        <v>20.9</v>
      </c>
      <c r="J58" s="176">
        <v>19.899999999999999</v>
      </c>
      <c r="K58" s="176">
        <v>56.8</v>
      </c>
      <c r="L58" s="173">
        <v>4.6399999999999997</v>
      </c>
    </row>
    <row r="59" spans="1:21" ht="16" x14ac:dyDescent="0.2">
      <c r="A59" s="171">
        <v>5238</v>
      </c>
      <c r="B59" s="172">
        <v>5</v>
      </c>
      <c r="C59" s="173" t="s">
        <v>261</v>
      </c>
      <c r="D59" s="173">
        <v>2016</v>
      </c>
      <c r="E59" s="173">
        <v>6</v>
      </c>
      <c r="F59" s="173">
        <v>11</v>
      </c>
      <c r="G59" s="175" t="s">
        <v>274</v>
      </c>
      <c r="H59" s="176">
        <v>0.25</v>
      </c>
      <c r="I59" s="176">
        <v>16.3</v>
      </c>
      <c r="J59" s="176">
        <v>1.8</v>
      </c>
      <c r="K59" s="176">
        <v>102.5</v>
      </c>
      <c r="L59" s="173">
        <v>9.75</v>
      </c>
      <c r="M59" s="177">
        <v>2.68</v>
      </c>
      <c r="N59" s="177">
        <v>7.28</v>
      </c>
      <c r="O59" s="177">
        <v>2.09</v>
      </c>
      <c r="P59" s="176">
        <v>0.32179999999999997</v>
      </c>
      <c r="Q59" s="177">
        <v>9.8870000000000005</v>
      </c>
      <c r="R59" s="177">
        <v>100.879</v>
      </c>
      <c r="S59" s="177">
        <v>0.17799999999999999</v>
      </c>
      <c r="T59" s="177">
        <v>27.919</v>
      </c>
      <c r="U59" s="177">
        <v>1.163</v>
      </c>
    </row>
    <row r="60" spans="1:21" ht="16" hidden="1" x14ac:dyDescent="0.2">
      <c r="A60" s="171">
        <v>5227</v>
      </c>
      <c r="B60" s="172">
        <v>9</v>
      </c>
      <c r="C60" s="173" t="s">
        <v>258</v>
      </c>
      <c r="D60" s="173">
        <v>16</v>
      </c>
      <c r="E60" s="173">
        <v>6</v>
      </c>
      <c r="F60" s="173">
        <v>11</v>
      </c>
      <c r="G60" s="175" t="s">
        <v>289</v>
      </c>
      <c r="H60" s="176">
        <v>2</v>
      </c>
      <c r="I60" s="176">
        <v>18</v>
      </c>
      <c r="J60" s="176">
        <v>30.4</v>
      </c>
      <c r="K60" s="176">
        <v>89.4</v>
      </c>
      <c r="L60" s="173">
        <v>7.13</v>
      </c>
    </row>
    <row r="61" spans="1:21" ht="16" x14ac:dyDescent="0.2">
      <c r="A61" s="171">
        <v>5228</v>
      </c>
      <c r="B61" s="172">
        <v>9</v>
      </c>
      <c r="C61" s="173" t="s">
        <v>261</v>
      </c>
      <c r="D61" s="173">
        <v>2016</v>
      </c>
      <c r="E61" s="173">
        <v>6</v>
      </c>
      <c r="F61" s="173">
        <v>11</v>
      </c>
      <c r="G61" s="175" t="s">
        <v>289</v>
      </c>
      <c r="H61" s="176">
        <v>0.25</v>
      </c>
      <c r="I61" s="176">
        <v>17.899999999999999</v>
      </c>
      <c r="J61" s="176">
        <v>30.1</v>
      </c>
      <c r="K61" s="176">
        <v>89.6</v>
      </c>
      <c r="L61" s="173">
        <v>7.1</v>
      </c>
      <c r="M61" s="177">
        <v>1.08</v>
      </c>
      <c r="N61" s="177">
        <v>1.63</v>
      </c>
      <c r="O61" s="177">
        <v>1.1100000000000001</v>
      </c>
      <c r="P61" s="176">
        <v>1.089</v>
      </c>
      <c r="Q61" s="177">
        <v>0.16300000000000001</v>
      </c>
      <c r="R61" s="177">
        <v>3.2669999999999999</v>
      </c>
      <c r="S61" s="177">
        <v>0.56399999999999995</v>
      </c>
      <c r="T61" s="177">
        <v>15.191000000000001</v>
      </c>
      <c r="U61" s="177">
        <v>1.196</v>
      </c>
    </row>
    <row r="62" spans="1:21" ht="16" hidden="1" x14ac:dyDescent="0.2">
      <c r="A62" s="171">
        <v>5229</v>
      </c>
      <c r="B62" s="172">
        <v>10</v>
      </c>
      <c r="C62" s="173" t="s">
        <v>258</v>
      </c>
      <c r="D62" s="173">
        <v>16</v>
      </c>
      <c r="E62" s="173">
        <v>6</v>
      </c>
      <c r="F62" s="173">
        <v>11</v>
      </c>
      <c r="G62" s="175" t="s">
        <v>290</v>
      </c>
      <c r="H62" s="176">
        <v>2</v>
      </c>
      <c r="I62" s="176">
        <v>19.2</v>
      </c>
      <c r="J62" s="176">
        <v>29.1</v>
      </c>
      <c r="K62" s="176">
        <v>98.3</v>
      </c>
      <c r="L62" s="173">
        <v>7.24</v>
      </c>
    </row>
    <row r="63" spans="1:21" ht="16" x14ac:dyDescent="0.2">
      <c r="A63" s="171">
        <v>5230</v>
      </c>
      <c r="B63" s="172">
        <v>10</v>
      </c>
      <c r="C63" s="173" t="s">
        <v>261</v>
      </c>
      <c r="D63" s="173">
        <v>2016</v>
      </c>
      <c r="E63" s="173">
        <v>6</v>
      </c>
      <c r="F63" s="173">
        <v>11</v>
      </c>
      <c r="G63" s="175" t="s">
        <v>290</v>
      </c>
      <c r="H63" s="176">
        <v>0.25</v>
      </c>
      <c r="I63" s="176">
        <v>19.100000000000001</v>
      </c>
      <c r="J63" s="176">
        <v>29.1</v>
      </c>
      <c r="K63" s="176">
        <v>81.2</v>
      </c>
      <c r="L63" s="173">
        <v>6.3</v>
      </c>
      <c r="M63" s="177">
        <v>1.33</v>
      </c>
      <c r="N63" s="177">
        <v>2.56</v>
      </c>
      <c r="O63" s="177">
        <v>1.76</v>
      </c>
      <c r="P63" s="176">
        <v>0.22869999999999999</v>
      </c>
      <c r="Q63" s="177">
        <v>0.05</v>
      </c>
      <c r="R63" s="177">
        <v>12.544</v>
      </c>
      <c r="S63" s="177">
        <v>0.42299999999999999</v>
      </c>
      <c r="T63" s="177">
        <v>21.047999999999998</v>
      </c>
      <c r="U63" s="177">
        <v>1.6160000000000001</v>
      </c>
    </row>
    <row r="64" spans="1:21" ht="16" hidden="1" x14ac:dyDescent="0.2">
      <c r="A64" s="171">
        <v>5239</v>
      </c>
      <c r="B64" s="172">
        <v>1</v>
      </c>
      <c r="C64" s="173" t="s">
        <v>258</v>
      </c>
      <c r="D64" s="173">
        <v>16</v>
      </c>
      <c r="E64" s="173">
        <v>6</v>
      </c>
      <c r="F64" s="173">
        <v>24</v>
      </c>
      <c r="G64" s="175" t="s">
        <v>292</v>
      </c>
      <c r="H64" s="176">
        <v>1.75</v>
      </c>
      <c r="I64" s="176">
        <v>23.3</v>
      </c>
      <c r="J64" s="176">
        <v>24.7</v>
      </c>
      <c r="K64" s="176">
        <v>65.8</v>
      </c>
      <c r="L64" s="173">
        <v>5.01</v>
      </c>
    </row>
    <row r="65" spans="1:21" ht="16" x14ac:dyDescent="0.2">
      <c r="A65" s="171">
        <v>5240</v>
      </c>
      <c r="B65" s="172">
        <v>1</v>
      </c>
      <c r="C65" s="173" t="s">
        <v>261</v>
      </c>
      <c r="D65" s="173">
        <v>2016</v>
      </c>
      <c r="E65" s="173">
        <v>6</v>
      </c>
      <c r="F65" s="173">
        <v>24</v>
      </c>
      <c r="G65" s="175" t="s">
        <v>292</v>
      </c>
      <c r="H65" s="176">
        <v>0.25</v>
      </c>
      <c r="I65" s="176">
        <v>23.3</v>
      </c>
      <c r="J65" s="176">
        <v>17.399999999999999</v>
      </c>
      <c r="K65" s="176">
        <v>106.8</v>
      </c>
      <c r="L65" s="173">
        <v>8.39</v>
      </c>
      <c r="M65" s="177">
        <v>1.61</v>
      </c>
      <c r="N65" s="177">
        <v>8.56</v>
      </c>
      <c r="O65" s="177">
        <v>4.25</v>
      </c>
      <c r="P65" s="176">
        <v>0.35</v>
      </c>
      <c r="Q65" s="177">
        <v>4.3600000000000003</v>
      </c>
      <c r="R65" s="177">
        <v>29.3</v>
      </c>
      <c r="S65" s="177">
        <v>0.14099999999999999</v>
      </c>
      <c r="T65" s="177">
        <v>32.08</v>
      </c>
      <c r="U65" s="177">
        <v>1.486</v>
      </c>
    </row>
    <row r="66" spans="1:21" ht="16" hidden="1" x14ac:dyDescent="0.2">
      <c r="A66" s="171">
        <v>5241</v>
      </c>
      <c r="B66" s="172">
        <v>2</v>
      </c>
      <c r="C66" s="173" t="s">
        <v>258</v>
      </c>
      <c r="D66" s="173">
        <v>16</v>
      </c>
      <c r="E66" s="173">
        <v>6</v>
      </c>
      <c r="F66" s="173">
        <v>24</v>
      </c>
      <c r="G66" s="175" t="s">
        <v>293</v>
      </c>
      <c r="H66" s="176">
        <v>2.25</v>
      </c>
      <c r="I66" s="176">
        <v>24.3</v>
      </c>
      <c r="J66" s="176">
        <v>24.5</v>
      </c>
      <c r="K66" s="176">
        <v>57.5</v>
      </c>
      <c r="L66" s="173">
        <v>4.6900000000000004</v>
      </c>
    </row>
    <row r="67" spans="1:21" ht="16" x14ac:dyDescent="0.2">
      <c r="A67" s="171">
        <v>5242</v>
      </c>
      <c r="B67" s="172">
        <v>2</v>
      </c>
      <c r="C67" s="173" t="s">
        <v>261</v>
      </c>
      <c r="D67" s="173">
        <v>2016</v>
      </c>
      <c r="E67" s="173">
        <v>6</v>
      </c>
      <c r="F67" s="173">
        <v>24</v>
      </c>
      <c r="G67" s="175" t="s">
        <v>293</v>
      </c>
      <c r="H67" s="176">
        <v>0.25</v>
      </c>
      <c r="I67" s="176">
        <v>24.1</v>
      </c>
      <c r="J67" s="176">
        <v>23.6</v>
      </c>
      <c r="K67" s="176">
        <v>82.4</v>
      </c>
      <c r="L67" s="173">
        <v>6.29</v>
      </c>
      <c r="M67" s="177">
        <v>1.87</v>
      </c>
      <c r="N67" s="177">
        <v>5.1100000000000003</v>
      </c>
      <c r="O67" s="177">
        <v>3.04</v>
      </c>
      <c r="P67" s="176">
        <v>0.33139999999999997</v>
      </c>
      <c r="Q67" s="177">
        <v>0.14199999999999999</v>
      </c>
      <c r="R67" s="177">
        <v>17.885000000000002</v>
      </c>
      <c r="S67" s="177">
        <v>0.45100000000000001</v>
      </c>
      <c r="T67" s="177">
        <v>35.225000000000001</v>
      </c>
      <c r="U67" s="177">
        <v>1.9379999999999999</v>
      </c>
    </row>
    <row r="68" spans="1:21" ht="16" hidden="1" x14ac:dyDescent="0.2">
      <c r="A68" s="171">
        <v>5243</v>
      </c>
      <c r="B68" s="172">
        <v>9</v>
      </c>
      <c r="C68" s="173" t="s">
        <v>258</v>
      </c>
      <c r="D68" s="173">
        <v>16</v>
      </c>
      <c r="E68" s="173">
        <v>6</v>
      </c>
      <c r="F68" s="173">
        <v>24</v>
      </c>
      <c r="G68" s="175" t="s">
        <v>294</v>
      </c>
      <c r="H68" s="176">
        <v>1.75</v>
      </c>
      <c r="I68" s="176">
        <v>22.6</v>
      </c>
      <c r="J68" s="176">
        <v>24.1</v>
      </c>
      <c r="K68" s="176">
        <v>101.9</v>
      </c>
      <c r="L68" s="173">
        <v>7.69</v>
      </c>
    </row>
    <row r="69" spans="1:21" ht="16" x14ac:dyDescent="0.2">
      <c r="A69" s="171">
        <v>5244</v>
      </c>
      <c r="B69" s="172">
        <v>9</v>
      </c>
      <c r="C69" s="173" t="s">
        <v>261</v>
      </c>
      <c r="D69" s="173">
        <v>2016</v>
      </c>
      <c r="E69" s="173">
        <v>6</v>
      </c>
      <c r="F69" s="173">
        <v>24</v>
      </c>
      <c r="G69" s="175" t="s">
        <v>294</v>
      </c>
      <c r="H69" s="176">
        <v>0.25</v>
      </c>
      <c r="I69" s="176">
        <v>22.6</v>
      </c>
      <c r="J69" s="176">
        <v>24.1</v>
      </c>
      <c r="K69" s="176">
        <v>102.7</v>
      </c>
      <c r="L69" s="173">
        <v>7.74</v>
      </c>
      <c r="M69" s="177">
        <v>1.3</v>
      </c>
      <c r="N69" s="177">
        <v>2.93</v>
      </c>
      <c r="O69" s="177">
        <v>1.99</v>
      </c>
      <c r="P69" s="176">
        <v>0.21440000000000001</v>
      </c>
      <c r="Q69" s="177">
        <v>0.05</v>
      </c>
      <c r="R69" s="177">
        <v>13.122</v>
      </c>
      <c r="S69" s="177">
        <v>0.26200000000000001</v>
      </c>
      <c r="T69" s="177">
        <v>23.63</v>
      </c>
      <c r="U69" s="177">
        <v>1.4530000000000001</v>
      </c>
    </row>
    <row r="70" spans="1:21" ht="16" hidden="1" x14ac:dyDescent="0.2">
      <c r="A70" s="171">
        <v>5245</v>
      </c>
      <c r="B70" s="172">
        <v>10</v>
      </c>
      <c r="C70" s="173" t="s">
        <v>258</v>
      </c>
      <c r="D70" s="173">
        <v>16</v>
      </c>
      <c r="E70" s="173">
        <v>6</v>
      </c>
      <c r="F70" s="173">
        <v>24</v>
      </c>
      <c r="G70" s="175" t="s">
        <v>295</v>
      </c>
      <c r="H70" s="176">
        <v>1.75</v>
      </c>
      <c r="I70" s="176">
        <v>22.4</v>
      </c>
      <c r="J70" s="176">
        <v>25.4</v>
      </c>
      <c r="K70" s="176">
        <v>41.2</v>
      </c>
      <c r="L70" s="173">
        <v>3.41</v>
      </c>
    </row>
    <row r="71" spans="1:21" ht="16" x14ac:dyDescent="0.2">
      <c r="A71" s="171">
        <v>5246</v>
      </c>
      <c r="B71" s="172">
        <v>10</v>
      </c>
      <c r="C71" s="173" t="s">
        <v>261</v>
      </c>
      <c r="D71" s="173">
        <v>2016</v>
      </c>
      <c r="E71" s="173">
        <v>6</v>
      </c>
      <c r="F71" s="173">
        <v>24</v>
      </c>
      <c r="G71" s="175" t="s">
        <v>295</v>
      </c>
      <c r="H71" s="176">
        <v>0.25</v>
      </c>
      <c r="I71" s="176">
        <v>23.6</v>
      </c>
      <c r="J71" s="176">
        <v>23.5</v>
      </c>
      <c r="K71" s="176">
        <v>86.4</v>
      </c>
      <c r="L71" s="173">
        <v>7.3</v>
      </c>
      <c r="M71" s="177">
        <v>1.89</v>
      </c>
      <c r="N71" s="177">
        <v>5.82</v>
      </c>
      <c r="O71" s="177">
        <v>3.27</v>
      </c>
      <c r="P71" s="176">
        <v>0.27300000000000002</v>
      </c>
      <c r="Q71" s="177">
        <v>0.128</v>
      </c>
      <c r="R71" s="177">
        <v>20.995000000000001</v>
      </c>
      <c r="S71" s="177">
        <v>0.90900000000000003</v>
      </c>
      <c r="T71" s="177">
        <v>33.859000000000002</v>
      </c>
      <c r="U71" s="177">
        <v>2.609</v>
      </c>
    </row>
    <row r="72" spans="1:21" ht="16" hidden="1" x14ac:dyDescent="0.2">
      <c r="A72" s="171">
        <v>5247</v>
      </c>
      <c r="B72" s="172">
        <v>6</v>
      </c>
      <c r="C72" s="173" t="s">
        <v>258</v>
      </c>
      <c r="D72" s="173">
        <v>16</v>
      </c>
      <c r="E72" s="173">
        <v>6</v>
      </c>
      <c r="F72" s="173">
        <v>25</v>
      </c>
      <c r="G72" s="175" t="s">
        <v>266</v>
      </c>
      <c r="H72" s="176">
        <v>3</v>
      </c>
      <c r="I72" s="176">
        <v>22.1</v>
      </c>
      <c r="J72" s="176">
        <v>27.1</v>
      </c>
      <c r="K72" s="176">
        <v>98.3</v>
      </c>
      <c r="L72" s="173">
        <v>7.32</v>
      </c>
    </row>
    <row r="73" spans="1:21" ht="16" x14ac:dyDescent="0.2">
      <c r="A73" s="171">
        <v>5248</v>
      </c>
      <c r="B73" s="172">
        <v>6</v>
      </c>
      <c r="C73" s="173" t="s">
        <v>261</v>
      </c>
      <c r="D73" s="173">
        <v>2016</v>
      </c>
      <c r="E73" s="173">
        <v>6</v>
      </c>
      <c r="F73" s="173">
        <v>25</v>
      </c>
      <c r="G73" s="175" t="s">
        <v>266</v>
      </c>
      <c r="H73" s="176">
        <v>0.25</v>
      </c>
      <c r="I73" s="176">
        <v>22.1</v>
      </c>
      <c r="J73" s="176">
        <v>27</v>
      </c>
      <c r="K73" s="176">
        <v>98.1</v>
      </c>
      <c r="L73" s="173">
        <v>7.3</v>
      </c>
      <c r="N73" s="177">
        <v>3.24</v>
      </c>
      <c r="O73" s="177">
        <v>2.06</v>
      </c>
      <c r="P73" s="176">
        <v>0.58909999999999996</v>
      </c>
      <c r="Q73" s="177">
        <v>0.21299999999999999</v>
      </c>
      <c r="R73" s="177">
        <v>5.7629999999999999</v>
      </c>
      <c r="S73" s="177">
        <v>0.25600000000000001</v>
      </c>
      <c r="T73" s="177">
        <v>26.195</v>
      </c>
      <c r="U73" s="177">
        <v>1.2889999999999999</v>
      </c>
    </row>
    <row r="74" spans="1:21" ht="16" hidden="1" x14ac:dyDescent="0.2">
      <c r="A74" s="171">
        <v>5249</v>
      </c>
      <c r="B74" s="172">
        <v>7</v>
      </c>
      <c r="C74" s="173" t="s">
        <v>258</v>
      </c>
      <c r="D74" s="173">
        <v>16</v>
      </c>
      <c r="E74" s="173">
        <v>6</v>
      </c>
      <c r="F74" s="173">
        <v>25</v>
      </c>
      <c r="G74" s="175" t="s">
        <v>297</v>
      </c>
      <c r="H74" s="176">
        <v>0.75</v>
      </c>
      <c r="I74" s="176">
        <v>25.4</v>
      </c>
      <c r="J74" s="176">
        <v>24.8</v>
      </c>
      <c r="K74" s="176">
        <v>23.5</v>
      </c>
      <c r="L74" s="173">
        <v>1.75</v>
      </c>
    </row>
    <row r="75" spans="1:21" ht="16" x14ac:dyDescent="0.2">
      <c r="A75" s="171">
        <v>5250</v>
      </c>
      <c r="B75" s="172">
        <v>7</v>
      </c>
      <c r="C75" s="173" t="s">
        <v>261</v>
      </c>
      <c r="D75" s="173">
        <v>2016</v>
      </c>
      <c r="E75" s="173">
        <v>6</v>
      </c>
      <c r="F75" s="173">
        <v>25</v>
      </c>
      <c r="G75" s="175" t="s">
        <v>297</v>
      </c>
      <c r="H75" s="176">
        <v>0.25</v>
      </c>
      <c r="I75" s="176">
        <v>21.2</v>
      </c>
      <c r="J75" s="176">
        <v>12.8</v>
      </c>
      <c r="K75" s="176">
        <v>69.5</v>
      </c>
      <c r="L75" s="173">
        <v>5.43</v>
      </c>
      <c r="N75" s="177">
        <v>11.53</v>
      </c>
      <c r="O75" s="177">
        <v>6.99</v>
      </c>
      <c r="P75" s="176">
        <v>0.35859999999999997</v>
      </c>
      <c r="Q75" s="177">
        <v>3.097</v>
      </c>
      <c r="R75" s="177">
        <v>28.178999999999998</v>
      </c>
      <c r="S75" s="177">
        <v>0.65</v>
      </c>
      <c r="T75" s="177">
        <v>53.192999999999998</v>
      </c>
      <c r="U75" s="177">
        <v>3.6629999999999998</v>
      </c>
    </row>
    <row r="76" spans="1:21" ht="16" hidden="1" x14ac:dyDescent="0.2">
      <c r="A76" s="171">
        <v>5251</v>
      </c>
      <c r="B76" s="172">
        <v>8</v>
      </c>
      <c r="C76" s="173" t="s">
        <v>258</v>
      </c>
      <c r="D76" s="173">
        <v>16</v>
      </c>
      <c r="E76" s="173">
        <v>6</v>
      </c>
      <c r="F76" s="173">
        <v>25</v>
      </c>
      <c r="G76" s="175" t="s">
        <v>265</v>
      </c>
      <c r="H76" s="176">
        <v>1</v>
      </c>
      <c r="I76" s="176">
        <v>20.2</v>
      </c>
      <c r="J76" s="176">
        <v>29</v>
      </c>
      <c r="K76" s="176">
        <v>112.5</v>
      </c>
      <c r="L76" s="173">
        <v>8.58</v>
      </c>
    </row>
    <row r="77" spans="1:21" ht="16" x14ac:dyDescent="0.2">
      <c r="A77" s="171">
        <v>5252</v>
      </c>
      <c r="B77" s="172">
        <v>8</v>
      </c>
      <c r="C77" s="173" t="s">
        <v>261</v>
      </c>
      <c r="D77" s="173">
        <v>2016</v>
      </c>
      <c r="E77" s="173">
        <v>6</v>
      </c>
      <c r="F77" s="173">
        <v>25</v>
      </c>
      <c r="G77" s="175" t="s">
        <v>265</v>
      </c>
      <c r="H77" s="176">
        <v>0.25</v>
      </c>
      <c r="I77" s="176">
        <v>20</v>
      </c>
      <c r="J77" s="176">
        <v>28.1</v>
      </c>
      <c r="K77" s="176">
        <v>105.2</v>
      </c>
      <c r="L77" s="173">
        <v>8.11</v>
      </c>
      <c r="N77" s="177">
        <v>6.18</v>
      </c>
      <c r="O77" s="177">
        <v>2.77</v>
      </c>
      <c r="P77" s="176">
        <v>0.29160000000000003</v>
      </c>
      <c r="Q77" s="177">
        <v>0.05</v>
      </c>
      <c r="R77" s="177">
        <v>9.4429999999999996</v>
      </c>
      <c r="S77" s="177">
        <v>0.20599999999999999</v>
      </c>
      <c r="T77" s="177">
        <v>26.087</v>
      </c>
      <c r="U77" s="177">
        <v>1.516</v>
      </c>
    </row>
    <row r="78" spans="1:21" ht="16" hidden="1" x14ac:dyDescent="0.2">
      <c r="A78" s="171">
        <v>5253</v>
      </c>
      <c r="B78" s="172">
        <v>3</v>
      </c>
      <c r="C78" s="173" t="s">
        <v>258</v>
      </c>
      <c r="D78" s="173">
        <v>16</v>
      </c>
      <c r="E78" s="173">
        <v>6</v>
      </c>
      <c r="F78" s="173">
        <v>26</v>
      </c>
      <c r="G78" s="175" t="s">
        <v>280</v>
      </c>
      <c r="H78" s="176">
        <v>1</v>
      </c>
      <c r="I78" s="176">
        <v>23.8</v>
      </c>
      <c r="J78" s="176">
        <v>28.5</v>
      </c>
      <c r="K78" s="176">
        <v>56.89</v>
      </c>
      <c r="L78" s="173">
        <v>4.05</v>
      </c>
    </row>
    <row r="79" spans="1:21" ht="16" x14ac:dyDescent="0.2">
      <c r="A79" s="171">
        <v>5254</v>
      </c>
      <c r="B79" s="172">
        <v>3</v>
      </c>
      <c r="C79" s="173" t="s">
        <v>261</v>
      </c>
      <c r="D79" s="173">
        <v>2016</v>
      </c>
      <c r="E79" s="173">
        <v>6</v>
      </c>
      <c r="F79" s="173">
        <v>26</v>
      </c>
      <c r="G79" s="175" t="s">
        <v>280</v>
      </c>
      <c r="H79" s="176">
        <v>0.25</v>
      </c>
      <c r="I79" s="176">
        <v>23.7</v>
      </c>
      <c r="J79" s="176">
        <v>28.4</v>
      </c>
      <c r="K79" s="176">
        <v>57.9</v>
      </c>
      <c r="L79" s="173">
        <v>4.16</v>
      </c>
      <c r="M79" s="177">
        <v>1.82</v>
      </c>
      <c r="N79" s="177">
        <v>2.06</v>
      </c>
      <c r="O79" s="177">
        <v>1.8</v>
      </c>
      <c r="P79" s="176">
        <v>2.2240000000000002</v>
      </c>
      <c r="Q79" s="177">
        <v>0.193</v>
      </c>
      <c r="R79" s="177">
        <v>14.834</v>
      </c>
      <c r="S79" s="177">
        <v>0.53</v>
      </c>
      <c r="T79" s="177">
        <v>33.677</v>
      </c>
      <c r="U79" s="177">
        <v>1.4930000000000001</v>
      </c>
    </row>
    <row r="80" spans="1:21" ht="16" hidden="1" x14ac:dyDescent="0.2">
      <c r="A80" s="171">
        <v>5255</v>
      </c>
      <c r="B80" s="172">
        <v>4</v>
      </c>
      <c r="C80" s="173" t="s">
        <v>258</v>
      </c>
      <c r="D80" s="173">
        <v>16</v>
      </c>
      <c r="E80" s="173">
        <v>6</v>
      </c>
      <c r="F80" s="173">
        <v>26</v>
      </c>
      <c r="G80" s="175" t="s">
        <v>278</v>
      </c>
      <c r="H80" s="176">
        <v>0.75</v>
      </c>
      <c r="I80" s="176">
        <v>25.5</v>
      </c>
      <c r="J80" s="176">
        <v>27.7</v>
      </c>
      <c r="K80" s="176">
        <v>101.3</v>
      </c>
      <c r="L80" s="173">
        <v>7.25</v>
      </c>
    </row>
    <row r="81" spans="1:21" ht="16" x14ac:dyDescent="0.2">
      <c r="A81" s="171">
        <v>5256</v>
      </c>
      <c r="B81" s="172">
        <v>4</v>
      </c>
      <c r="C81" s="173" t="s">
        <v>261</v>
      </c>
      <c r="D81" s="173">
        <v>2016</v>
      </c>
      <c r="E81" s="173">
        <v>6</v>
      </c>
      <c r="F81" s="173">
        <v>26</v>
      </c>
      <c r="G81" s="175" t="s">
        <v>278</v>
      </c>
      <c r="H81" s="176">
        <v>0.25</v>
      </c>
      <c r="I81" s="176">
        <v>24.8</v>
      </c>
      <c r="J81" s="176">
        <v>27.8</v>
      </c>
      <c r="K81" s="176">
        <v>105.2</v>
      </c>
      <c r="L81" s="173">
        <v>7.46</v>
      </c>
      <c r="M81" s="177">
        <v>1.07</v>
      </c>
      <c r="N81" s="177">
        <v>0.5</v>
      </c>
      <c r="O81" s="177">
        <v>0.52</v>
      </c>
      <c r="P81" s="176">
        <v>0.74980000000000002</v>
      </c>
      <c r="Q81" s="177">
        <v>8.3000000000000004E-2</v>
      </c>
      <c r="R81" s="177">
        <v>19.292999999999999</v>
      </c>
      <c r="S81" s="177">
        <v>0.17499999999999999</v>
      </c>
      <c r="T81" s="177">
        <v>29.132000000000001</v>
      </c>
      <c r="U81" s="177">
        <v>1.028</v>
      </c>
    </row>
    <row r="82" spans="1:21" ht="16" hidden="1" x14ac:dyDescent="0.2">
      <c r="A82" s="171">
        <v>5257</v>
      </c>
      <c r="B82" s="172">
        <v>5</v>
      </c>
      <c r="C82" s="173" t="s">
        <v>258</v>
      </c>
      <c r="D82" s="173">
        <v>16</v>
      </c>
      <c r="E82" s="173">
        <v>6</v>
      </c>
      <c r="F82" s="173">
        <v>26</v>
      </c>
      <c r="G82" s="175" t="s">
        <v>265</v>
      </c>
      <c r="H82" s="176">
        <v>0.5</v>
      </c>
      <c r="I82" s="176">
        <v>23.9</v>
      </c>
      <c r="J82" s="176">
        <v>10.4</v>
      </c>
      <c r="K82" s="176">
        <v>72.900000000000006</v>
      </c>
      <c r="L82" s="173">
        <v>5.65</v>
      </c>
    </row>
    <row r="83" spans="1:21" ht="16" x14ac:dyDescent="0.2">
      <c r="A83" s="171">
        <v>5258</v>
      </c>
      <c r="B83" s="172">
        <v>5</v>
      </c>
      <c r="C83" s="173" t="s">
        <v>261</v>
      </c>
      <c r="D83" s="173">
        <v>2016</v>
      </c>
      <c r="E83" s="173">
        <v>6</v>
      </c>
      <c r="F83" s="173">
        <v>26</v>
      </c>
      <c r="G83" s="175" t="s">
        <v>265</v>
      </c>
      <c r="H83" s="176">
        <v>0.25</v>
      </c>
      <c r="I83" s="176">
        <v>19.399999999999999</v>
      </c>
      <c r="J83" s="176">
        <v>2.9</v>
      </c>
      <c r="K83" s="176">
        <v>119</v>
      </c>
      <c r="L83" s="173">
        <v>10.37</v>
      </c>
      <c r="M83" s="177">
        <v>1.75</v>
      </c>
      <c r="N83" s="177">
        <v>6.42</v>
      </c>
      <c r="O83" s="177">
        <v>3.22</v>
      </c>
      <c r="P83" s="176">
        <v>1.5331999999999999</v>
      </c>
      <c r="Q83" s="177">
        <v>9.9169999999999998</v>
      </c>
      <c r="R83" s="177">
        <v>139.846</v>
      </c>
      <c r="S83" s="177">
        <v>0.20699999999999999</v>
      </c>
      <c r="T83" s="177">
        <v>30.053000000000001</v>
      </c>
      <c r="U83" s="177">
        <v>1.357</v>
      </c>
    </row>
    <row r="84" spans="1:21" ht="16" hidden="1" x14ac:dyDescent="0.2">
      <c r="A84" s="171">
        <v>5259</v>
      </c>
      <c r="B84" s="172">
        <v>1</v>
      </c>
      <c r="C84" s="173" t="s">
        <v>258</v>
      </c>
      <c r="D84" s="173">
        <v>16</v>
      </c>
      <c r="E84" s="173">
        <v>7</v>
      </c>
      <c r="F84" s="173">
        <v>7</v>
      </c>
      <c r="G84" s="175" t="s">
        <v>300</v>
      </c>
      <c r="H84" s="176">
        <v>1.25</v>
      </c>
      <c r="I84" s="176">
        <v>25.6</v>
      </c>
      <c r="J84" s="176">
        <v>23.4</v>
      </c>
      <c r="K84" s="176">
        <v>83.9</v>
      </c>
      <c r="L84" s="173">
        <v>6.17</v>
      </c>
    </row>
    <row r="85" spans="1:21" ht="16" x14ac:dyDescent="0.2">
      <c r="A85" s="171">
        <v>5260</v>
      </c>
      <c r="B85" s="172">
        <v>1</v>
      </c>
      <c r="C85" s="173" t="s">
        <v>261</v>
      </c>
      <c r="D85" s="173">
        <v>2016</v>
      </c>
      <c r="E85" s="173">
        <v>7</v>
      </c>
      <c r="F85" s="173">
        <v>7</v>
      </c>
      <c r="G85" s="175" t="s">
        <v>300</v>
      </c>
      <c r="H85" s="176">
        <v>0.25</v>
      </c>
      <c r="I85" s="176">
        <v>25.8</v>
      </c>
      <c r="J85" s="176">
        <v>22.8</v>
      </c>
      <c r="K85" s="176">
        <v>79</v>
      </c>
      <c r="L85" s="173">
        <v>5.62</v>
      </c>
      <c r="M85" s="177">
        <v>1.97</v>
      </c>
      <c r="N85" s="177">
        <v>4.97</v>
      </c>
      <c r="O85" s="177">
        <v>2.96</v>
      </c>
      <c r="P85" s="176">
        <v>0.54</v>
      </c>
      <c r="Q85" s="177">
        <v>0.08</v>
      </c>
      <c r="R85" s="177">
        <v>33.96</v>
      </c>
      <c r="S85" s="177">
        <v>0.46</v>
      </c>
      <c r="T85" s="177">
        <v>37.64</v>
      </c>
      <c r="U85" s="177">
        <v>2.3439999999999999</v>
      </c>
    </row>
    <row r="86" spans="1:21" ht="16" hidden="1" x14ac:dyDescent="0.2">
      <c r="A86" s="171">
        <v>5261</v>
      </c>
      <c r="B86" s="172">
        <v>2</v>
      </c>
      <c r="C86" s="173" t="s">
        <v>258</v>
      </c>
      <c r="D86" s="173">
        <v>16</v>
      </c>
      <c r="E86" s="173">
        <v>7</v>
      </c>
      <c r="F86" s="173">
        <v>7</v>
      </c>
      <c r="G86" s="175" t="s">
        <v>301</v>
      </c>
      <c r="H86" s="176">
        <v>2.75</v>
      </c>
      <c r="I86" s="176">
        <v>25.3</v>
      </c>
      <c r="J86" s="176">
        <v>24.4</v>
      </c>
      <c r="K86" s="176">
        <v>54.9</v>
      </c>
      <c r="L86" s="173">
        <v>4.0199999999999996</v>
      </c>
    </row>
    <row r="87" spans="1:21" ht="16" x14ac:dyDescent="0.2">
      <c r="A87" s="171">
        <v>5262</v>
      </c>
      <c r="B87" s="172">
        <v>2</v>
      </c>
      <c r="C87" s="173" t="s">
        <v>261</v>
      </c>
      <c r="D87" s="173">
        <v>2016</v>
      </c>
      <c r="E87" s="173">
        <v>7</v>
      </c>
      <c r="F87" s="173">
        <v>7</v>
      </c>
      <c r="G87" s="175" t="s">
        <v>301</v>
      </c>
      <c r="H87" s="176">
        <v>0.25</v>
      </c>
      <c r="I87" s="176">
        <v>24.9</v>
      </c>
      <c r="J87" s="176">
        <v>19.600000000000001</v>
      </c>
      <c r="K87" s="176">
        <v>84.9</v>
      </c>
      <c r="L87" s="173">
        <v>6.3</v>
      </c>
      <c r="M87" s="177">
        <v>2.85</v>
      </c>
      <c r="N87" s="177">
        <v>13.39</v>
      </c>
      <c r="O87" s="177">
        <v>4.5</v>
      </c>
      <c r="P87" s="176">
        <v>0.4768</v>
      </c>
      <c r="Q87" s="177">
        <v>0.06</v>
      </c>
      <c r="R87" s="177">
        <v>36.872</v>
      </c>
      <c r="S87" s="177">
        <v>0.46300000000000002</v>
      </c>
      <c r="T87" s="177">
        <v>42.889000000000003</v>
      </c>
      <c r="U87" s="177">
        <v>2.5</v>
      </c>
    </row>
    <row r="88" spans="1:21" ht="16" hidden="1" x14ac:dyDescent="0.2">
      <c r="A88" s="171">
        <v>5267</v>
      </c>
      <c r="B88" s="172">
        <v>6</v>
      </c>
      <c r="C88" s="173" t="s">
        <v>258</v>
      </c>
      <c r="D88" s="173">
        <v>16</v>
      </c>
      <c r="E88" s="173">
        <v>7</v>
      </c>
      <c r="F88" s="173">
        <v>7</v>
      </c>
      <c r="G88" s="175" t="s">
        <v>302</v>
      </c>
      <c r="H88" s="176">
        <v>1.75</v>
      </c>
      <c r="I88" s="176">
        <v>23.7</v>
      </c>
      <c r="J88" s="176">
        <v>27.2</v>
      </c>
      <c r="K88" s="176">
        <v>76</v>
      </c>
      <c r="L88" s="173">
        <v>5.59</v>
      </c>
    </row>
    <row r="89" spans="1:21" ht="16" x14ac:dyDescent="0.2">
      <c r="A89" s="171">
        <v>5268</v>
      </c>
      <c r="B89" s="172">
        <v>6</v>
      </c>
      <c r="C89" s="173" t="s">
        <v>261</v>
      </c>
      <c r="D89" s="173">
        <v>2016</v>
      </c>
      <c r="E89" s="173">
        <v>7</v>
      </c>
      <c r="F89" s="173">
        <v>7</v>
      </c>
      <c r="G89" s="175" t="s">
        <v>302</v>
      </c>
      <c r="H89" s="176">
        <v>0.25</v>
      </c>
      <c r="I89" s="176">
        <v>23.7</v>
      </c>
      <c r="J89" s="176">
        <v>27.1</v>
      </c>
      <c r="K89" s="176">
        <v>82</v>
      </c>
      <c r="L89" s="173">
        <v>5.91</v>
      </c>
      <c r="M89" s="177">
        <v>1.54</v>
      </c>
      <c r="N89" s="177">
        <v>2.25</v>
      </c>
      <c r="O89" s="177">
        <v>1.62</v>
      </c>
      <c r="P89" s="176">
        <v>1.1498999999999999</v>
      </c>
      <c r="Q89" s="177">
        <v>0.621</v>
      </c>
      <c r="R89" s="177">
        <v>5.7990000000000004</v>
      </c>
      <c r="S89" s="177">
        <v>0.46700000000000003</v>
      </c>
      <c r="T89" s="177">
        <v>19.768000000000001</v>
      </c>
      <c r="U89" s="177">
        <v>1.137</v>
      </c>
    </row>
    <row r="90" spans="1:21" ht="16" hidden="1" x14ac:dyDescent="0.2">
      <c r="A90" s="171">
        <v>5271</v>
      </c>
      <c r="B90" s="172">
        <v>7</v>
      </c>
      <c r="C90" s="173" t="s">
        <v>258</v>
      </c>
      <c r="D90" s="173">
        <v>16</v>
      </c>
      <c r="E90" s="173">
        <v>7</v>
      </c>
      <c r="F90" s="173">
        <v>7</v>
      </c>
      <c r="G90" s="175" t="s">
        <v>303</v>
      </c>
      <c r="H90" s="176">
        <v>0.75</v>
      </c>
      <c r="I90" s="176">
        <v>25.6</v>
      </c>
      <c r="J90" s="176">
        <v>25.6</v>
      </c>
      <c r="K90" s="176">
        <v>12.3</v>
      </c>
      <c r="L90" s="173">
        <v>0.87</v>
      </c>
    </row>
    <row r="91" spans="1:21" ht="16" x14ac:dyDescent="0.2">
      <c r="A91" s="171">
        <v>5272</v>
      </c>
      <c r="B91" s="172">
        <v>7</v>
      </c>
      <c r="C91" s="173" t="s">
        <v>261</v>
      </c>
      <c r="D91" s="173">
        <v>2016</v>
      </c>
      <c r="E91" s="173">
        <v>7</v>
      </c>
      <c r="F91" s="173">
        <v>7</v>
      </c>
      <c r="G91" s="175" t="s">
        <v>303</v>
      </c>
      <c r="H91" s="176">
        <v>0.25</v>
      </c>
      <c r="I91" s="176">
        <v>22.8</v>
      </c>
      <c r="J91" s="176">
        <v>10</v>
      </c>
      <c r="K91" s="176">
        <v>65</v>
      </c>
      <c r="L91" s="173">
        <v>5.21</v>
      </c>
      <c r="M91" s="177">
        <v>2.86</v>
      </c>
      <c r="N91" s="177">
        <v>6.78</v>
      </c>
      <c r="O91" s="177">
        <v>3.93</v>
      </c>
      <c r="P91" s="176">
        <v>0.92549999999999999</v>
      </c>
      <c r="Q91" s="177">
        <v>0.05</v>
      </c>
      <c r="R91" s="177">
        <v>20.481000000000002</v>
      </c>
      <c r="S91" s="177">
        <v>0.27100000000000002</v>
      </c>
      <c r="T91" s="177">
        <v>65.92</v>
      </c>
      <c r="U91" s="177">
        <v>2.496</v>
      </c>
    </row>
    <row r="92" spans="1:21" ht="16" hidden="1" x14ac:dyDescent="0.2">
      <c r="A92" s="171">
        <v>5269</v>
      </c>
      <c r="B92" s="172">
        <v>8</v>
      </c>
      <c r="C92" s="173" t="s">
        <v>258</v>
      </c>
      <c r="D92" s="173">
        <v>16</v>
      </c>
      <c r="E92" s="173">
        <v>7</v>
      </c>
      <c r="F92" s="173">
        <v>7</v>
      </c>
      <c r="G92" s="175" t="s">
        <v>304</v>
      </c>
      <c r="H92" s="176">
        <v>0.75</v>
      </c>
      <c r="I92" s="176">
        <v>25.3</v>
      </c>
      <c r="J92" s="176">
        <v>26.6</v>
      </c>
      <c r="K92" s="176">
        <v>41</v>
      </c>
      <c r="L92" s="173">
        <v>3.05</v>
      </c>
    </row>
    <row r="93" spans="1:21" ht="16" x14ac:dyDescent="0.2">
      <c r="A93" s="171">
        <v>5270</v>
      </c>
      <c r="B93" s="172">
        <v>8</v>
      </c>
      <c r="C93" s="173" t="s">
        <v>261</v>
      </c>
      <c r="D93" s="173">
        <v>2016</v>
      </c>
      <c r="E93" s="173">
        <v>7</v>
      </c>
      <c r="F93" s="173">
        <v>7</v>
      </c>
      <c r="G93" s="175" t="s">
        <v>304</v>
      </c>
      <c r="H93" s="176">
        <v>0.25</v>
      </c>
      <c r="I93" s="176">
        <v>25.4</v>
      </c>
      <c r="J93" s="176">
        <v>25.1</v>
      </c>
      <c r="K93" s="176">
        <v>87</v>
      </c>
      <c r="L93" s="173">
        <v>6.19</v>
      </c>
      <c r="M93" s="177">
        <v>1.93</v>
      </c>
      <c r="N93" s="177">
        <v>6.55</v>
      </c>
      <c r="O93" s="177">
        <v>2.9</v>
      </c>
      <c r="P93" s="176">
        <v>1.9657</v>
      </c>
      <c r="R93" s="177">
        <v>31.425999999999998</v>
      </c>
      <c r="S93" s="177">
        <v>0.55800000000000005</v>
      </c>
      <c r="T93" s="177">
        <v>43.171999999999997</v>
      </c>
      <c r="U93" s="177">
        <v>1.9790000000000001</v>
      </c>
    </row>
    <row r="94" spans="1:21" ht="16" hidden="1" x14ac:dyDescent="0.2">
      <c r="A94" s="171">
        <v>5263</v>
      </c>
      <c r="B94" s="172">
        <v>9</v>
      </c>
      <c r="C94" s="173" t="s">
        <v>258</v>
      </c>
      <c r="D94" s="173">
        <v>16</v>
      </c>
      <c r="E94" s="173">
        <v>7</v>
      </c>
      <c r="F94" s="173">
        <v>7</v>
      </c>
      <c r="G94" s="175" t="s">
        <v>305</v>
      </c>
      <c r="H94" s="176">
        <v>1.6</v>
      </c>
      <c r="I94" s="176">
        <v>24.5</v>
      </c>
      <c r="J94" s="176">
        <v>24.9</v>
      </c>
      <c r="K94" s="176">
        <v>84</v>
      </c>
      <c r="L94" s="173">
        <v>6.07</v>
      </c>
    </row>
    <row r="95" spans="1:21" ht="16" x14ac:dyDescent="0.2">
      <c r="A95" s="171">
        <v>5264</v>
      </c>
      <c r="B95" s="172">
        <v>9</v>
      </c>
      <c r="C95" s="173" t="s">
        <v>261</v>
      </c>
      <c r="D95" s="173">
        <v>2016</v>
      </c>
      <c r="E95" s="173">
        <v>7</v>
      </c>
      <c r="F95" s="173">
        <v>7</v>
      </c>
      <c r="G95" s="175" t="s">
        <v>305</v>
      </c>
      <c r="H95" s="176">
        <v>0.25</v>
      </c>
      <c r="I95" s="176">
        <v>25</v>
      </c>
      <c r="J95" s="176">
        <v>24.5</v>
      </c>
      <c r="K95" s="176">
        <v>84.7</v>
      </c>
      <c r="L95" s="173">
        <v>6.12</v>
      </c>
      <c r="M95" s="177">
        <v>1.41</v>
      </c>
      <c r="N95" s="177">
        <v>1.96</v>
      </c>
      <c r="O95" s="177">
        <v>1.47</v>
      </c>
      <c r="P95" s="176">
        <v>0.76300000000000001</v>
      </c>
      <c r="Q95" s="177">
        <v>0.05</v>
      </c>
      <c r="R95" s="177">
        <v>10.991</v>
      </c>
      <c r="S95" s="177">
        <v>0.58099999999999996</v>
      </c>
      <c r="T95" s="177">
        <v>20.599</v>
      </c>
      <c r="U95" s="177">
        <v>1.367</v>
      </c>
    </row>
    <row r="96" spans="1:21" ht="16" hidden="1" x14ac:dyDescent="0.2">
      <c r="A96" s="171">
        <v>5265</v>
      </c>
      <c r="B96" s="172">
        <v>10</v>
      </c>
      <c r="C96" s="173" t="s">
        <v>258</v>
      </c>
      <c r="D96" s="173">
        <v>16</v>
      </c>
      <c r="E96" s="173">
        <v>7</v>
      </c>
      <c r="F96" s="173">
        <v>7</v>
      </c>
      <c r="G96" s="175" t="s">
        <v>275</v>
      </c>
      <c r="H96" s="176">
        <v>1.75</v>
      </c>
      <c r="I96" s="176">
        <v>25.4</v>
      </c>
      <c r="J96" s="176">
        <v>24.6</v>
      </c>
      <c r="K96" s="176">
        <v>77.3</v>
      </c>
      <c r="L96" s="173">
        <v>5.74</v>
      </c>
    </row>
    <row r="97" spans="1:21" ht="16" x14ac:dyDescent="0.2">
      <c r="A97" s="171">
        <v>5266</v>
      </c>
      <c r="B97" s="172">
        <v>10</v>
      </c>
      <c r="C97" s="173" t="s">
        <v>261</v>
      </c>
      <c r="D97" s="173">
        <v>2016</v>
      </c>
      <c r="E97" s="173">
        <v>7</v>
      </c>
      <c r="F97" s="173">
        <v>7</v>
      </c>
      <c r="G97" s="175" t="s">
        <v>275</v>
      </c>
      <c r="H97" s="176">
        <v>0.25</v>
      </c>
      <c r="I97" s="176">
        <v>25.4</v>
      </c>
      <c r="J97" s="176">
        <v>23.6</v>
      </c>
      <c r="K97" s="176">
        <v>92.4</v>
      </c>
      <c r="L97" s="173">
        <v>7.04</v>
      </c>
      <c r="M97" s="177">
        <v>1.45</v>
      </c>
      <c r="N97" s="177">
        <v>3.63</v>
      </c>
      <c r="O97" s="177">
        <v>2.69</v>
      </c>
      <c r="P97" s="176">
        <v>0.56999999999999995</v>
      </c>
      <c r="Q97" s="177">
        <v>0.05</v>
      </c>
      <c r="R97" s="177">
        <v>20.568000000000001</v>
      </c>
      <c r="S97" s="177">
        <v>0.33600000000000002</v>
      </c>
      <c r="T97" s="177">
        <v>31.228000000000002</v>
      </c>
      <c r="U97" s="177">
        <v>1.581</v>
      </c>
    </row>
    <row r="98" spans="1:21" ht="16" hidden="1" x14ac:dyDescent="0.2">
      <c r="A98" s="171">
        <v>5273</v>
      </c>
      <c r="B98" s="172">
        <v>3</v>
      </c>
      <c r="C98" s="173" t="s">
        <v>258</v>
      </c>
      <c r="D98" s="173">
        <v>16</v>
      </c>
      <c r="E98" s="173">
        <v>7</v>
      </c>
      <c r="F98" s="173">
        <v>8</v>
      </c>
      <c r="G98" s="175" t="s">
        <v>272</v>
      </c>
      <c r="H98" s="176">
        <v>1.25</v>
      </c>
      <c r="I98" s="176">
        <v>26.7</v>
      </c>
      <c r="J98" s="176">
        <v>28.4</v>
      </c>
      <c r="K98" s="176">
        <v>28.9</v>
      </c>
      <c r="L98" s="173">
        <v>1.9</v>
      </c>
    </row>
    <row r="99" spans="1:21" ht="16" x14ac:dyDescent="0.2">
      <c r="A99" s="171">
        <v>5274</v>
      </c>
      <c r="B99" s="172">
        <v>3</v>
      </c>
      <c r="C99" s="173" t="s">
        <v>261</v>
      </c>
      <c r="D99" s="173">
        <v>2016</v>
      </c>
      <c r="E99" s="173">
        <v>7</v>
      </c>
      <c r="F99" s="173">
        <v>8</v>
      </c>
      <c r="G99" s="175" t="s">
        <v>272</v>
      </c>
      <c r="H99" s="176">
        <v>0.25</v>
      </c>
      <c r="I99" s="176">
        <v>26.6</v>
      </c>
      <c r="J99" s="176">
        <v>28.3</v>
      </c>
      <c r="K99" s="176">
        <v>63.5</v>
      </c>
      <c r="L99" s="173">
        <v>4.37</v>
      </c>
      <c r="M99" s="177">
        <v>1.54</v>
      </c>
      <c r="N99" s="177">
        <v>4.7699999999999996</v>
      </c>
      <c r="O99" s="177">
        <v>3</v>
      </c>
      <c r="P99" s="176">
        <v>1.0241</v>
      </c>
      <c r="Q99" s="177">
        <v>0.05</v>
      </c>
      <c r="R99" s="177">
        <v>14.005000000000001</v>
      </c>
      <c r="S99" s="177">
        <v>0.28699999999999998</v>
      </c>
      <c r="T99" s="177">
        <v>33.722000000000001</v>
      </c>
      <c r="U99" s="177">
        <v>1.835</v>
      </c>
    </row>
    <row r="100" spans="1:21" ht="16" hidden="1" x14ac:dyDescent="0.2">
      <c r="A100" s="171">
        <v>5275</v>
      </c>
      <c r="B100" s="172">
        <v>4</v>
      </c>
      <c r="C100" s="173" t="s">
        <v>258</v>
      </c>
      <c r="D100" s="173">
        <v>16</v>
      </c>
      <c r="E100" s="173">
        <v>7</v>
      </c>
      <c r="F100" s="173">
        <v>8</v>
      </c>
      <c r="G100" s="175" t="s">
        <v>307</v>
      </c>
      <c r="H100" s="176">
        <v>1</v>
      </c>
      <c r="I100" s="176">
        <v>26.8</v>
      </c>
      <c r="J100" s="176">
        <v>27.6</v>
      </c>
      <c r="K100" s="176">
        <v>74.2</v>
      </c>
      <c r="L100" s="173">
        <v>5.16</v>
      </c>
    </row>
    <row r="101" spans="1:21" ht="16" x14ac:dyDescent="0.2">
      <c r="A101" s="171">
        <v>5276</v>
      </c>
      <c r="B101" s="172">
        <v>4</v>
      </c>
      <c r="C101" s="173" t="s">
        <v>261</v>
      </c>
      <c r="D101" s="173">
        <v>2016</v>
      </c>
      <c r="E101" s="173">
        <v>7</v>
      </c>
      <c r="F101" s="173">
        <v>8</v>
      </c>
      <c r="G101" s="175" t="s">
        <v>307</v>
      </c>
      <c r="H101" s="176">
        <v>0.25</v>
      </c>
      <c r="I101" s="176">
        <v>26.8</v>
      </c>
      <c r="J101" s="176">
        <v>27.6</v>
      </c>
      <c r="K101" s="176">
        <v>79.900000000000006</v>
      </c>
      <c r="L101" s="173">
        <v>5.47</v>
      </c>
      <c r="M101" s="177">
        <v>1.28</v>
      </c>
      <c r="N101" s="177">
        <v>4.4800000000000004</v>
      </c>
      <c r="O101" s="177">
        <v>2.69</v>
      </c>
      <c r="P101" s="176">
        <v>0.68359999999999999</v>
      </c>
      <c r="Q101" s="177">
        <v>0.105</v>
      </c>
      <c r="R101" s="177">
        <v>16.957999999999998</v>
      </c>
      <c r="S101" s="177">
        <v>0.17</v>
      </c>
      <c r="T101" s="177">
        <v>29.591999999999999</v>
      </c>
      <c r="U101" s="177">
        <v>1.2689999999999999</v>
      </c>
    </row>
    <row r="102" spans="1:21" ht="16" hidden="1" x14ac:dyDescent="0.2">
      <c r="A102" s="171">
        <v>5277</v>
      </c>
      <c r="B102" s="172">
        <v>5</v>
      </c>
      <c r="C102" s="173" t="s">
        <v>258</v>
      </c>
      <c r="D102" s="173">
        <v>16</v>
      </c>
      <c r="E102" s="173">
        <v>7</v>
      </c>
      <c r="F102" s="173">
        <v>8</v>
      </c>
      <c r="G102" s="175" t="s">
        <v>270</v>
      </c>
      <c r="H102" s="176">
        <v>0.7</v>
      </c>
      <c r="I102" s="176">
        <v>27.1</v>
      </c>
      <c r="J102" s="176">
        <v>11.6</v>
      </c>
      <c r="K102" s="176">
        <v>54.1</v>
      </c>
      <c r="L102" s="173">
        <v>4.09</v>
      </c>
    </row>
    <row r="103" spans="1:21" ht="16" x14ac:dyDescent="0.2">
      <c r="A103" s="171">
        <v>5278</v>
      </c>
      <c r="B103" s="172">
        <v>5</v>
      </c>
      <c r="C103" s="173" t="s">
        <v>261</v>
      </c>
      <c r="D103" s="173">
        <v>2016</v>
      </c>
      <c r="E103" s="173">
        <v>7</v>
      </c>
      <c r="F103" s="173">
        <v>8</v>
      </c>
      <c r="G103" s="175" t="s">
        <v>270</v>
      </c>
      <c r="H103" s="176">
        <v>0.25</v>
      </c>
      <c r="I103" s="176">
        <v>23.2</v>
      </c>
      <c r="J103" s="176">
        <v>1.7</v>
      </c>
      <c r="K103" s="176">
        <v>79</v>
      </c>
      <c r="L103" s="173">
        <v>6.71</v>
      </c>
      <c r="M103" s="177">
        <v>2.15</v>
      </c>
      <c r="N103" s="177">
        <v>4.5199999999999996</v>
      </c>
      <c r="O103" s="177">
        <v>4.33</v>
      </c>
      <c r="P103" s="176">
        <v>1.6065</v>
      </c>
      <c r="Q103" s="177">
        <v>6.55</v>
      </c>
      <c r="R103" s="177">
        <v>65.221999999999994</v>
      </c>
      <c r="S103" s="177">
        <v>0.186</v>
      </c>
      <c r="T103" s="177">
        <v>24.306000000000001</v>
      </c>
      <c r="U103" s="177">
        <v>12.62</v>
      </c>
    </row>
    <row r="104" spans="1:21" ht="16" hidden="1" x14ac:dyDescent="0.2">
      <c r="A104" s="171">
        <v>5279</v>
      </c>
      <c r="B104" s="172">
        <v>1</v>
      </c>
      <c r="C104" s="173" t="s">
        <v>258</v>
      </c>
      <c r="D104" s="173">
        <v>16</v>
      </c>
      <c r="E104" s="173">
        <v>7</v>
      </c>
      <c r="F104" s="173">
        <v>23</v>
      </c>
      <c r="G104" s="175" t="s">
        <v>262</v>
      </c>
      <c r="H104" s="176">
        <v>1.5</v>
      </c>
      <c r="I104" s="176">
        <v>26</v>
      </c>
      <c r="J104" s="176">
        <v>27.2</v>
      </c>
      <c r="K104" s="176">
        <v>55.1</v>
      </c>
      <c r="L104" s="173">
        <v>3.73</v>
      </c>
    </row>
    <row r="105" spans="1:21" ht="16" x14ac:dyDescent="0.2">
      <c r="A105" s="171">
        <v>5280</v>
      </c>
      <c r="B105" s="172">
        <v>1</v>
      </c>
      <c r="C105" s="173" t="s">
        <v>261</v>
      </c>
      <c r="D105" s="173">
        <v>2016</v>
      </c>
      <c r="E105" s="173">
        <v>7</v>
      </c>
      <c r="F105" s="173">
        <v>23</v>
      </c>
      <c r="G105" s="175" t="s">
        <v>262</v>
      </c>
      <c r="H105" s="176">
        <v>0.25</v>
      </c>
      <c r="I105" s="176">
        <v>26.2</v>
      </c>
      <c r="J105" s="176">
        <v>25.3</v>
      </c>
      <c r="K105" s="176">
        <v>60.1</v>
      </c>
      <c r="L105" s="173">
        <v>4.3</v>
      </c>
      <c r="N105" s="177">
        <v>8.84</v>
      </c>
      <c r="O105" s="177">
        <v>5.07</v>
      </c>
      <c r="P105" s="176">
        <v>0.32</v>
      </c>
      <c r="Q105" s="177">
        <v>0.56499999999999995</v>
      </c>
      <c r="R105" s="177">
        <v>29.13</v>
      </c>
      <c r="S105" s="177">
        <v>0.4</v>
      </c>
      <c r="T105" s="177">
        <v>25.03</v>
      </c>
      <c r="U105" s="177">
        <v>1.6839999999999999</v>
      </c>
    </row>
    <row r="106" spans="1:21" ht="16" hidden="1" x14ac:dyDescent="0.2">
      <c r="A106" s="171">
        <v>5281</v>
      </c>
      <c r="B106" s="172">
        <v>2</v>
      </c>
      <c r="C106" s="173" t="s">
        <v>258</v>
      </c>
      <c r="D106" s="173">
        <v>16</v>
      </c>
      <c r="E106" s="173">
        <v>7</v>
      </c>
      <c r="F106" s="173">
        <v>23</v>
      </c>
      <c r="G106" s="175" t="s">
        <v>309</v>
      </c>
      <c r="H106" s="176">
        <v>2.25</v>
      </c>
      <c r="I106" s="176">
        <v>25.9</v>
      </c>
      <c r="J106" s="176">
        <v>27.3</v>
      </c>
      <c r="K106" s="176">
        <v>53.6</v>
      </c>
      <c r="L106" s="173">
        <v>3.52</v>
      </c>
    </row>
    <row r="107" spans="1:21" ht="16" x14ac:dyDescent="0.2">
      <c r="A107" s="171">
        <v>5282</v>
      </c>
      <c r="B107" s="172">
        <v>2</v>
      </c>
      <c r="C107" s="173" t="s">
        <v>261</v>
      </c>
      <c r="D107" s="173">
        <v>2016</v>
      </c>
      <c r="E107" s="173">
        <v>7</v>
      </c>
      <c r="F107" s="173">
        <v>23</v>
      </c>
      <c r="G107" s="175" t="s">
        <v>309</v>
      </c>
      <c r="H107" s="176">
        <v>0.25</v>
      </c>
      <c r="I107" s="176">
        <v>25.5</v>
      </c>
      <c r="J107" s="176">
        <v>23.3</v>
      </c>
      <c r="K107" s="176">
        <v>71.7</v>
      </c>
      <c r="L107" s="173">
        <v>5.0599999999999996</v>
      </c>
      <c r="N107" s="177">
        <v>4.87</v>
      </c>
      <c r="O107" s="177">
        <v>3.51</v>
      </c>
      <c r="P107" s="176">
        <v>0.46500000000000002</v>
      </c>
      <c r="Q107" s="177">
        <v>0.252</v>
      </c>
      <c r="R107" s="177">
        <v>44.142000000000003</v>
      </c>
      <c r="S107" s="177">
        <v>0.63</v>
      </c>
      <c r="T107" s="177">
        <v>19.867000000000001</v>
      </c>
      <c r="U107" s="177">
        <v>1.56</v>
      </c>
    </row>
    <row r="108" spans="1:21" ht="16" hidden="1" x14ac:dyDescent="0.2">
      <c r="A108" s="171">
        <v>5287</v>
      </c>
      <c r="B108" s="172">
        <v>6</v>
      </c>
      <c r="C108" s="173" t="s">
        <v>258</v>
      </c>
      <c r="D108" s="173">
        <v>16</v>
      </c>
      <c r="E108" s="173">
        <v>7</v>
      </c>
      <c r="F108" s="173">
        <v>23</v>
      </c>
      <c r="G108" s="175" t="s">
        <v>280</v>
      </c>
      <c r="H108" s="176">
        <v>3</v>
      </c>
      <c r="I108" s="176">
        <v>25.1</v>
      </c>
      <c r="J108" s="176">
        <v>29.9</v>
      </c>
      <c r="K108" s="176">
        <v>82</v>
      </c>
      <c r="L108" s="173">
        <v>5.72</v>
      </c>
    </row>
    <row r="109" spans="1:21" ht="16" x14ac:dyDescent="0.2">
      <c r="A109" s="171">
        <v>5288</v>
      </c>
      <c r="B109" s="172">
        <v>6</v>
      </c>
      <c r="C109" s="173" t="s">
        <v>261</v>
      </c>
      <c r="D109" s="173">
        <v>2016</v>
      </c>
      <c r="E109" s="173">
        <v>7</v>
      </c>
      <c r="F109" s="173">
        <v>23</v>
      </c>
      <c r="G109" s="175" t="s">
        <v>280</v>
      </c>
      <c r="H109" s="176">
        <v>0.25</v>
      </c>
      <c r="I109" s="176">
        <v>25.3</v>
      </c>
      <c r="J109" s="176">
        <v>29.7</v>
      </c>
      <c r="K109" s="176">
        <v>79.099999999999994</v>
      </c>
      <c r="L109" s="173">
        <v>5.55</v>
      </c>
      <c r="N109" s="177">
        <v>6.12</v>
      </c>
      <c r="O109" s="177">
        <v>3.76</v>
      </c>
      <c r="P109" s="176">
        <v>0.19139999999999999</v>
      </c>
      <c r="Q109" s="177">
        <v>0.17699999999999999</v>
      </c>
      <c r="R109" s="177">
        <v>6.2240000000000002</v>
      </c>
      <c r="S109" s="177">
        <v>0.39400000000000002</v>
      </c>
      <c r="T109" s="177">
        <v>21.738</v>
      </c>
      <c r="U109" s="177">
        <v>1.3580000000000001</v>
      </c>
    </row>
    <row r="110" spans="1:21" ht="16" hidden="1" x14ac:dyDescent="0.2">
      <c r="A110" s="171">
        <v>5289</v>
      </c>
      <c r="B110" s="172">
        <v>7</v>
      </c>
      <c r="C110" s="173" t="s">
        <v>258</v>
      </c>
      <c r="D110" s="173">
        <v>16</v>
      </c>
      <c r="E110" s="173">
        <v>7</v>
      </c>
      <c r="F110" s="173">
        <v>23</v>
      </c>
      <c r="G110" s="175" t="s">
        <v>278</v>
      </c>
      <c r="H110" s="176">
        <v>1</v>
      </c>
      <c r="I110" s="176">
        <v>27.4</v>
      </c>
      <c r="J110" s="176">
        <v>27.7</v>
      </c>
      <c r="K110" s="176">
        <v>32.5</v>
      </c>
      <c r="L110" s="173">
        <v>2.2400000000000002</v>
      </c>
    </row>
    <row r="111" spans="1:21" ht="16" x14ac:dyDescent="0.2">
      <c r="A111" s="171">
        <v>5290</v>
      </c>
      <c r="B111" s="172">
        <v>7</v>
      </c>
      <c r="C111" s="173" t="s">
        <v>261</v>
      </c>
      <c r="D111" s="173">
        <v>2016</v>
      </c>
      <c r="E111" s="173">
        <v>7</v>
      </c>
      <c r="F111" s="173">
        <v>23</v>
      </c>
      <c r="G111" s="175" t="s">
        <v>278</v>
      </c>
      <c r="H111" s="176">
        <v>0.25</v>
      </c>
      <c r="I111" s="176">
        <v>26.1</v>
      </c>
      <c r="J111" s="176">
        <v>19.8</v>
      </c>
      <c r="K111" s="176">
        <v>43.6</v>
      </c>
      <c r="L111" s="173">
        <v>2.94</v>
      </c>
      <c r="N111" s="177">
        <v>71.63</v>
      </c>
      <c r="O111" s="177">
        <v>15.6</v>
      </c>
      <c r="P111" s="176">
        <v>0.70409999999999995</v>
      </c>
      <c r="Q111" s="177">
        <v>3.5960000000000001</v>
      </c>
      <c r="R111" s="177">
        <v>58.396999999999998</v>
      </c>
      <c r="S111" s="177">
        <v>1.03</v>
      </c>
      <c r="T111" s="177">
        <v>63.889000000000003</v>
      </c>
      <c r="U111" s="177">
        <v>5.7389999999999999</v>
      </c>
    </row>
    <row r="112" spans="1:21" ht="16" hidden="1" x14ac:dyDescent="0.2">
      <c r="A112" s="171">
        <v>5291</v>
      </c>
      <c r="B112" s="172">
        <v>8</v>
      </c>
      <c r="C112" s="173" t="s">
        <v>258</v>
      </c>
      <c r="D112" s="173">
        <v>16</v>
      </c>
      <c r="E112" s="173">
        <v>7</v>
      </c>
      <c r="F112" s="173">
        <v>23</v>
      </c>
      <c r="G112" s="175" t="s">
        <v>274</v>
      </c>
      <c r="H112" s="176">
        <v>1</v>
      </c>
      <c r="I112" s="176">
        <v>26</v>
      </c>
      <c r="J112" s="176">
        <v>29.6</v>
      </c>
      <c r="K112" s="176">
        <v>39.6</v>
      </c>
      <c r="L112" s="173">
        <v>2.75</v>
      </c>
    </row>
    <row r="113" spans="1:21" ht="16" x14ac:dyDescent="0.2">
      <c r="A113" s="171">
        <v>5292</v>
      </c>
      <c r="B113" s="172">
        <v>8</v>
      </c>
      <c r="C113" s="173" t="s">
        <v>261</v>
      </c>
      <c r="D113" s="173">
        <v>2016</v>
      </c>
      <c r="E113" s="173">
        <v>7</v>
      </c>
      <c r="F113" s="173">
        <v>23</v>
      </c>
      <c r="G113" s="175" t="s">
        <v>274</v>
      </c>
      <c r="H113" s="176">
        <v>0.25</v>
      </c>
      <c r="I113" s="176">
        <v>25.8</v>
      </c>
      <c r="J113" s="176">
        <v>26.9</v>
      </c>
      <c r="K113" s="176">
        <v>64.2</v>
      </c>
      <c r="L113" s="173">
        <v>4.51</v>
      </c>
      <c r="N113" s="177">
        <v>8.9700000000000006</v>
      </c>
      <c r="O113" s="177">
        <v>4.67</v>
      </c>
      <c r="P113" s="176">
        <v>0.2918</v>
      </c>
      <c r="Q113" s="177">
        <v>0.189</v>
      </c>
      <c r="R113" s="177">
        <v>10.183</v>
      </c>
      <c r="S113" s="177">
        <v>0.254</v>
      </c>
      <c r="T113" s="177">
        <v>28.747</v>
      </c>
      <c r="U113" s="177">
        <v>1.732</v>
      </c>
    </row>
    <row r="114" spans="1:21" ht="16" hidden="1" x14ac:dyDescent="0.2">
      <c r="A114" s="171">
        <v>5283</v>
      </c>
      <c r="B114" s="172">
        <v>9</v>
      </c>
      <c r="C114" s="173" t="s">
        <v>258</v>
      </c>
      <c r="D114" s="173">
        <v>16</v>
      </c>
      <c r="E114" s="173">
        <v>7</v>
      </c>
      <c r="F114" s="173">
        <v>23</v>
      </c>
      <c r="G114" s="175" t="s">
        <v>310</v>
      </c>
      <c r="H114" s="176">
        <v>1.75</v>
      </c>
      <c r="I114" s="176">
        <v>24.7</v>
      </c>
      <c r="J114" s="176">
        <v>28.2</v>
      </c>
      <c r="K114" s="176">
        <v>79</v>
      </c>
      <c r="L114" s="173">
        <v>5.54</v>
      </c>
    </row>
    <row r="115" spans="1:21" ht="16" x14ac:dyDescent="0.2">
      <c r="A115" s="171">
        <v>5284</v>
      </c>
      <c r="B115" s="172">
        <v>9</v>
      </c>
      <c r="C115" s="173" t="s">
        <v>261</v>
      </c>
      <c r="D115" s="173">
        <v>2016</v>
      </c>
      <c r="E115" s="173">
        <v>7</v>
      </c>
      <c r="F115" s="173">
        <v>23</v>
      </c>
      <c r="G115" s="175" t="s">
        <v>310</v>
      </c>
      <c r="H115" s="176">
        <v>0.25</v>
      </c>
      <c r="I115" s="176">
        <v>25</v>
      </c>
      <c r="J115" s="176">
        <v>28</v>
      </c>
      <c r="K115" s="176">
        <v>80.900000000000006</v>
      </c>
      <c r="L115" s="173">
        <v>5.68</v>
      </c>
      <c r="M115" s="177">
        <v>1.76</v>
      </c>
      <c r="N115" s="177">
        <v>3.66</v>
      </c>
      <c r="O115" s="177">
        <v>2.11</v>
      </c>
      <c r="P115" s="176">
        <v>1.7123999999999999</v>
      </c>
      <c r="Q115" s="177">
        <v>0.42799999999999999</v>
      </c>
      <c r="R115" s="177">
        <v>5.4870000000000001</v>
      </c>
      <c r="S115" s="177">
        <v>0.44400000000000001</v>
      </c>
      <c r="T115" s="177">
        <v>23.74</v>
      </c>
      <c r="U115" s="177">
        <v>1.3420000000000001</v>
      </c>
    </row>
    <row r="116" spans="1:21" ht="16" hidden="1" x14ac:dyDescent="0.2">
      <c r="A116" s="171">
        <v>5285</v>
      </c>
      <c r="B116" s="172">
        <v>10</v>
      </c>
      <c r="C116" s="173" t="s">
        <v>258</v>
      </c>
      <c r="D116" s="173">
        <v>16</v>
      </c>
      <c r="E116" s="173">
        <v>7</v>
      </c>
      <c r="F116" s="173">
        <v>23</v>
      </c>
      <c r="G116" s="175" t="s">
        <v>305</v>
      </c>
      <c r="H116" s="176">
        <v>1.6</v>
      </c>
      <c r="I116" s="176">
        <v>25.5</v>
      </c>
      <c r="J116" s="176">
        <v>27.9</v>
      </c>
      <c r="K116" s="176">
        <v>78.5</v>
      </c>
      <c r="L116" s="173">
        <v>5.43</v>
      </c>
    </row>
    <row r="117" spans="1:21" ht="16" x14ac:dyDescent="0.2">
      <c r="A117" s="171">
        <v>5286</v>
      </c>
      <c r="B117" s="172">
        <v>10</v>
      </c>
      <c r="C117" s="173" t="s">
        <v>261</v>
      </c>
      <c r="D117" s="173">
        <v>2016</v>
      </c>
      <c r="E117" s="173">
        <v>7</v>
      </c>
      <c r="F117" s="173">
        <v>23</v>
      </c>
      <c r="G117" s="175" t="s">
        <v>305</v>
      </c>
      <c r="H117" s="176">
        <v>0.25</v>
      </c>
      <c r="I117" s="176">
        <v>25.5</v>
      </c>
      <c r="J117" s="176">
        <v>27.9</v>
      </c>
      <c r="K117" s="176">
        <v>78</v>
      </c>
      <c r="L117" s="173">
        <v>5.43</v>
      </c>
      <c r="M117" s="177">
        <v>1.72</v>
      </c>
      <c r="N117" s="177">
        <v>5.32</v>
      </c>
      <c r="O117" s="177">
        <v>3.05</v>
      </c>
      <c r="P117" s="176">
        <v>2.04</v>
      </c>
      <c r="Q117" s="177">
        <v>0.26300000000000001</v>
      </c>
      <c r="R117" s="177">
        <v>6.782</v>
      </c>
      <c r="S117" s="177">
        <v>0.312</v>
      </c>
      <c r="T117" s="177">
        <v>54.912999999999997</v>
      </c>
      <c r="U117" s="177">
        <v>1.742</v>
      </c>
    </row>
    <row r="118" spans="1:21" ht="16" hidden="1" x14ac:dyDescent="0.2">
      <c r="A118" s="171">
        <v>5293</v>
      </c>
      <c r="B118" s="172">
        <v>3</v>
      </c>
      <c r="C118" s="173" t="s">
        <v>258</v>
      </c>
      <c r="D118" s="173">
        <v>16</v>
      </c>
      <c r="E118" s="173">
        <v>7</v>
      </c>
      <c r="F118" s="173">
        <v>24</v>
      </c>
      <c r="G118" s="175" t="s">
        <v>312</v>
      </c>
      <c r="H118" s="176">
        <v>1.25</v>
      </c>
      <c r="I118" s="176">
        <v>26.2</v>
      </c>
      <c r="J118" s="176">
        <v>26.4</v>
      </c>
      <c r="K118" s="176">
        <v>52.8</v>
      </c>
      <c r="L118" s="173">
        <v>3.68</v>
      </c>
    </row>
    <row r="119" spans="1:21" ht="16" x14ac:dyDescent="0.2">
      <c r="A119" s="171">
        <v>5294</v>
      </c>
      <c r="B119" s="172">
        <v>3</v>
      </c>
      <c r="C119" s="173" t="s">
        <v>261</v>
      </c>
      <c r="D119" s="173">
        <v>2016</v>
      </c>
      <c r="E119" s="173">
        <v>7</v>
      </c>
      <c r="F119" s="173">
        <v>24</v>
      </c>
      <c r="G119" s="175" t="s">
        <v>312</v>
      </c>
      <c r="H119" s="176">
        <v>0.25</v>
      </c>
      <c r="I119" s="176">
        <v>26.3</v>
      </c>
      <c r="J119" s="176">
        <v>26.4</v>
      </c>
      <c r="K119" s="176">
        <v>48.5</v>
      </c>
      <c r="L119" s="173">
        <v>3.38</v>
      </c>
      <c r="M119" s="177">
        <v>1.1100000000000001</v>
      </c>
      <c r="N119" s="177">
        <v>5.19</v>
      </c>
      <c r="O119" s="177">
        <v>2.5299999999999998</v>
      </c>
      <c r="T119" s="177">
        <v>31.9</v>
      </c>
      <c r="U119" s="177">
        <v>1.954</v>
      </c>
    </row>
    <row r="120" spans="1:21" ht="16" hidden="1" x14ac:dyDescent="0.2">
      <c r="A120" s="171">
        <v>5295</v>
      </c>
      <c r="B120" s="172">
        <v>4</v>
      </c>
      <c r="C120" s="173" t="s">
        <v>258</v>
      </c>
      <c r="D120" s="173">
        <v>16</v>
      </c>
      <c r="E120" s="173">
        <v>7</v>
      </c>
      <c r="F120" s="173">
        <v>24</v>
      </c>
      <c r="G120" s="175" t="s">
        <v>313</v>
      </c>
      <c r="H120" s="176">
        <v>1</v>
      </c>
      <c r="I120" s="176">
        <v>26.7</v>
      </c>
      <c r="J120" s="176">
        <v>25.8</v>
      </c>
      <c r="K120" s="176">
        <v>80.099999999999994</v>
      </c>
      <c r="L120" s="173">
        <v>5.54</v>
      </c>
    </row>
    <row r="121" spans="1:21" ht="16" x14ac:dyDescent="0.2">
      <c r="A121" s="171">
        <v>5296</v>
      </c>
      <c r="B121" s="172">
        <v>4</v>
      </c>
      <c r="C121" s="173" t="s">
        <v>261</v>
      </c>
      <c r="D121" s="173">
        <v>2016</v>
      </c>
      <c r="E121" s="173">
        <v>7</v>
      </c>
      <c r="F121" s="173">
        <v>24</v>
      </c>
      <c r="G121" s="175" t="s">
        <v>313</v>
      </c>
      <c r="H121" s="176">
        <v>0.25</v>
      </c>
      <c r="I121" s="176">
        <v>26.7</v>
      </c>
      <c r="J121" s="176">
        <v>25.8</v>
      </c>
      <c r="K121" s="176">
        <v>80.900000000000006</v>
      </c>
      <c r="L121" s="173">
        <v>5.61</v>
      </c>
      <c r="M121" s="177">
        <v>1.28</v>
      </c>
      <c r="N121" s="177">
        <v>2.6</v>
      </c>
      <c r="O121" s="177">
        <v>2.38</v>
      </c>
      <c r="P121" s="176">
        <v>0.71960000000000002</v>
      </c>
      <c r="Q121" s="177">
        <v>0.22</v>
      </c>
      <c r="R121" s="177">
        <v>13.723000000000001</v>
      </c>
      <c r="S121" s="177">
        <v>0.69599999999999995</v>
      </c>
      <c r="T121" s="177">
        <v>29.838999999999999</v>
      </c>
      <c r="U121" s="177">
        <v>1.746</v>
      </c>
    </row>
    <row r="122" spans="1:21" ht="16" hidden="1" x14ac:dyDescent="0.2">
      <c r="A122" s="171">
        <v>5297</v>
      </c>
      <c r="B122" s="172">
        <v>5</v>
      </c>
      <c r="C122" s="173" t="s">
        <v>258</v>
      </c>
      <c r="D122" s="173">
        <v>16</v>
      </c>
      <c r="E122" s="173">
        <v>7</v>
      </c>
      <c r="F122" s="173">
        <v>24</v>
      </c>
      <c r="G122" s="175" t="s">
        <v>262</v>
      </c>
      <c r="H122" s="176">
        <v>0.75</v>
      </c>
      <c r="I122" s="176">
        <v>27.2</v>
      </c>
      <c r="J122" s="176">
        <v>14.1</v>
      </c>
      <c r="K122" s="176">
        <v>24</v>
      </c>
      <c r="L122" s="173">
        <v>1.6</v>
      </c>
    </row>
    <row r="123" spans="1:21" ht="16" x14ac:dyDescent="0.2">
      <c r="A123" s="171">
        <v>5298</v>
      </c>
      <c r="B123" s="172">
        <v>5</v>
      </c>
      <c r="C123" s="173" t="s">
        <v>261</v>
      </c>
      <c r="D123" s="173">
        <v>2016</v>
      </c>
      <c r="E123" s="173">
        <v>7</v>
      </c>
      <c r="F123" s="173">
        <v>24</v>
      </c>
      <c r="G123" s="175" t="s">
        <v>262</v>
      </c>
      <c r="H123" s="176">
        <v>0.25</v>
      </c>
      <c r="I123" s="176">
        <v>21.1</v>
      </c>
      <c r="J123" s="176">
        <v>1</v>
      </c>
      <c r="K123" s="176">
        <v>93.5</v>
      </c>
      <c r="L123" s="173">
        <v>8.26</v>
      </c>
      <c r="M123" s="177">
        <v>2.31</v>
      </c>
      <c r="N123" s="177">
        <v>18.5</v>
      </c>
      <c r="O123" s="177">
        <v>7.08</v>
      </c>
    </row>
    <row r="124" spans="1:21" ht="16" hidden="1" x14ac:dyDescent="0.2">
      <c r="A124" s="171">
        <v>5299</v>
      </c>
      <c r="B124" s="172">
        <v>3</v>
      </c>
      <c r="C124" s="173" t="s">
        <v>258</v>
      </c>
      <c r="D124" s="173">
        <v>16</v>
      </c>
      <c r="E124" s="173">
        <v>8</v>
      </c>
      <c r="F124" s="173">
        <v>5</v>
      </c>
      <c r="G124" s="175" t="s">
        <v>315</v>
      </c>
      <c r="H124" s="176">
        <v>0.75</v>
      </c>
      <c r="I124" s="176">
        <v>24.7</v>
      </c>
      <c r="J124" s="176">
        <v>27.1</v>
      </c>
      <c r="K124" s="176">
        <v>55.1</v>
      </c>
      <c r="L124" s="173">
        <v>3.81</v>
      </c>
    </row>
    <row r="125" spans="1:21" ht="16" x14ac:dyDescent="0.2">
      <c r="A125" s="171">
        <v>5300</v>
      </c>
      <c r="B125" s="172">
        <v>3</v>
      </c>
      <c r="C125" s="173" t="s">
        <v>261</v>
      </c>
      <c r="D125" s="173">
        <v>2016</v>
      </c>
      <c r="E125" s="173">
        <v>8</v>
      </c>
      <c r="F125" s="173">
        <v>5</v>
      </c>
      <c r="G125" s="175" t="s">
        <v>315</v>
      </c>
      <c r="H125" s="176">
        <v>0.25</v>
      </c>
      <c r="I125" s="176">
        <v>24.7</v>
      </c>
      <c r="J125" s="176">
        <v>27.1</v>
      </c>
      <c r="K125" s="176">
        <v>55</v>
      </c>
      <c r="L125" s="173">
        <v>3.9</v>
      </c>
      <c r="M125" s="177">
        <v>2.5499999999999998</v>
      </c>
      <c r="N125" s="177">
        <v>8.51</v>
      </c>
      <c r="O125" s="177">
        <v>3.99</v>
      </c>
      <c r="P125" s="176">
        <v>1.2141999999999999</v>
      </c>
      <c r="Q125" s="177">
        <v>0.05</v>
      </c>
      <c r="R125" s="177">
        <v>26.901</v>
      </c>
      <c r="S125" s="177">
        <v>0.65200000000000002</v>
      </c>
      <c r="T125" s="177">
        <v>30.707000000000001</v>
      </c>
      <c r="U125" s="177">
        <v>1.903</v>
      </c>
    </row>
    <row r="126" spans="1:21" ht="16" hidden="1" x14ac:dyDescent="0.2">
      <c r="A126" s="171">
        <v>5301</v>
      </c>
      <c r="B126" s="172">
        <v>4</v>
      </c>
      <c r="C126" s="173" t="s">
        <v>258</v>
      </c>
      <c r="D126" s="173">
        <v>16</v>
      </c>
      <c r="E126" s="173">
        <v>8</v>
      </c>
      <c r="F126" s="173">
        <v>5</v>
      </c>
      <c r="G126" s="175" t="s">
        <v>278</v>
      </c>
      <c r="H126" s="176">
        <v>0.7</v>
      </c>
      <c r="I126" s="176">
        <v>24.4</v>
      </c>
      <c r="J126" s="176">
        <v>26.1</v>
      </c>
      <c r="K126" s="176">
        <v>65.400000000000006</v>
      </c>
      <c r="L126" s="173">
        <v>4.6500000000000004</v>
      </c>
    </row>
    <row r="127" spans="1:21" ht="16" x14ac:dyDescent="0.2">
      <c r="A127" s="171">
        <v>5302</v>
      </c>
      <c r="B127" s="172">
        <v>4</v>
      </c>
      <c r="C127" s="173" t="s">
        <v>261</v>
      </c>
      <c r="D127" s="173">
        <v>2016</v>
      </c>
      <c r="E127" s="173">
        <v>8</v>
      </c>
      <c r="F127" s="173">
        <v>5</v>
      </c>
      <c r="G127" s="175" t="s">
        <v>278</v>
      </c>
      <c r="H127" s="176">
        <v>0.25</v>
      </c>
      <c r="I127" s="176">
        <v>22.9</v>
      </c>
      <c r="J127" s="176">
        <v>25.5</v>
      </c>
      <c r="K127" s="176">
        <v>34.700000000000003</v>
      </c>
      <c r="L127" s="173">
        <v>2.61</v>
      </c>
      <c r="M127" s="177">
        <v>1.43</v>
      </c>
      <c r="N127" s="177">
        <v>1.42</v>
      </c>
      <c r="O127" s="177">
        <v>1.66</v>
      </c>
      <c r="P127" s="176">
        <v>2.2854000000000001</v>
      </c>
      <c r="Q127" s="177">
        <v>0.65400000000000003</v>
      </c>
      <c r="R127" s="177">
        <v>42.234999999999999</v>
      </c>
      <c r="S127" s="177">
        <v>0.98799999999999999</v>
      </c>
      <c r="T127" s="177">
        <v>29.24</v>
      </c>
      <c r="U127" s="177">
        <v>1.6910000000000001</v>
      </c>
    </row>
    <row r="128" spans="1:21" ht="16" hidden="1" x14ac:dyDescent="0.2">
      <c r="A128" s="171">
        <v>5303</v>
      </c>
      <c r="B128" s="172">
        <v>5</v>
      </c>
      <c r="C128" s="173" t="s">
        <v>258</v>
      </c>
      <c r="D128" s="173">
        <v>16</v>
      </c>
      <c r="E128" s="173">
        <v>8</v>
      </c>
      <c r="F128" s="173">
        <v>5</v>
      </c>
      <c r="G128" s="175" t="s">
        <v>316</v>
      </c>
      <c r="H128" s="176">
        <v>0.5</v>
      </c>
      <c r="I128" s="176">
        <v>23.3</v>
      </c>
      <c r="J128" s="176">
        <v>7.4</v>
      </c>
      <c r="K128" s="176">
        <v>55.1</v>
      </c>
      <c r="L128" s="173">
        <v>4.6399999999999997</v>
      </c>
    </row>
    <row r="129" spans="1:21" ht="16" x14ac:dyDescent="0.2">
      <c r="A129" s="171">
        <v>5304</v>
      </c>
      <c r="B129" s="172">
        <v>5</v>
      </c>
      <c r="C129" s="173" t="s">
        <v>261</v>
      </c>
      <c r="D129" s="173">
        <v>2016</v>
      </c>
      <c r="E129" s="173">
        <v>8</v>
      </c>
      <c r="F129" s="173">
        <v>5</v>
      </c>
      <c r="G129" s="175" t="s">
        <v>316</v>
      </c>
      <c r="H129" s="176">
        <v>0.25</v>
      </c>
      <c r="I129" s="176">
        <v>20.6</v>
      </c>
      <c r="J129" s="176">
        <v>2</v>
      </c>
      <c r="K129" s="176">
        <v>76.2</v>
      </c>
      <c r="L129" s="173">
        <v>6.82</v>
      </c>
      <c r="M129" s="177">
        <v>5.93</v>
      </c>
      <c r="N129" s="177">
        <v>15.94</v>
      </c>
      <c r="O129" s="177">
        <v>9.9700000000000006</v>
      </c>
      <c r="P129" s="176">
        <v>1.6959</v>
      </c>
      <c r="Q129" s="177">
        <v>3.052</v>
      </c>
      <c r="R129" s="177">
        <v>118.723</v>
      </c>
      <c r="S129" s="177">
        <v>0.182</v>
      </c>
      <c r="T129" s="177">
        <v>54.466999999999999</v>
      </c>
      <c r="U129" s="177">
        <v>4.1349999999999998</v>
      </c>
    </row>
    <row r="130" spans="1:21" ht="16" hidden="1" x14ac:dyDescent="0.2">
      <c r="A130" s="171">
        <v>5311</v>
      </c>
      <c r="B130" s="172">
        <v>1</v>
      </c>
      <c r="C130" s="173" t="s">
        <v>258</v>
      </c>
      <c r="D130" s="173">
        <v>16</v>
      </c>
      <c r="E130" s="173">
        <v>8</v>
      </c>
      <c r="F130" s="173">
        <v>6</v>
      </c>
      <c r="G130" s="175" t="s">
        <v>318</v>
      </c>
      <c r="H130" s="176">
        <v>1.5</v>
      </c>
      <c r="I130" s="176">
        <v>24.9</v>
      </c>
      <c r="J130" s="176">
        <v>27.7</v>
      </c>
      <c r="K130" s="176">
        <v>61.6</v>
      </c>
      <c r="L130" s="173">
        <v>4.33</v>
      </c>
    </row>
    <row r="131" spans="1:21" ht="16" x14ac:dyDescent="0.2">
      <c r="A131" s="171">
        <v>5312</v>
      </c>
      <c r="B131" s="172">
        <v>1</v>
      </c>
      <c r="C131" s="173" t="s">
        <v>261</v>
      </c>
      <c r="D131" s="173">
        <v>2016</v>
      </c>
      <c r="E131" s="173">
        <v>8</v>
      </c>
      <c r="F131" s="173">
        <v>6</v>
      </c>
      <c r="G131" s="175" t="s">
        <v>318</v>
      </c>
      <c r="H131" s="176">
        <v>0.25</v>
      </c>
      <c r="I131" s="176">
        <v>25.2</v>
      </c>
      <c r="J131" s="176">
        <v>25.6</v>
      </c>
      <c r="K131" s="176">
        <v>71.3</v>
      </c>
      <c r="L131" s="173">
        <v>5</v>
      </c>
      <c r="M131" s="177">
        <v>2.2000000000000002</v>
      </c>
      <c r="N131" s="177">
        <v>9.1300000000000008</v>
      </c>
      <c r="O131" s="177">
        <v>5.14</v>
      </c>
      <c r="P131" s="176">
        <v>0.71899999999999997</v>
      </c>
      <c r="Q131" s="177">
        <v>0.26700000000000002</v>
      </c>
      <c r="R131" s="177">
        <v>38.92</v>
      </c>
      <c r="S131" s="177">
        <v>0.27900000000000003</v>
      </c>
      <c r="T131" s="177">
        <v>32.630000000000003</v>
      </c>
      <c r="U131" s="177">
        <v>1.9450000000000001</v>
      </c>
    </row>
    <row r="132" spans="1:21" ht="16" hidden="1" x14ac:dyDescent="0.2">
      <c r="A132" s="171">
        <v>5313</v>
      </c>
      <c r="B132" s="172">
        <v>2</v>
      </c>
      <c r="C132" s="173" t="s">
        <v>258</v>
      </c>
      <c r="D132" s="173">
        <v>16</v>
      </c>
      <c r="E132" s="173">
        <v>8</v>
      </c>
      <c r="F132" s="173">
        <v>6</v>
      </c>
      <c r="G132" s="175" t="s">
        <v>319</v>
      </c>
      <c r="H132" s="176">
        <v>2.25</v>
      </c>
      <c r="I132" s="176">
        <v>25.1</v>
      </c>
      <c r="J132" s="176">
        <v>27.1</v>
      </c>
      <c r="K132" s="176">
        <v>87.4</v>
      </c>
      <c r="L132" s="173">
        <v>6.17</v>
      </c>
    </row>
    <row r="133" spans="1:21" ht="16" x14ac:dyDescent="0.2">
      <c r="A133" s="171">
        <v>5314</v>
      </c>
      <c r="B133" s="172">
        <v>2</v>
      </c>
      <c r="C133" s="173" t="s">
        <v>261</v>
      </c>
      <c r="D133" s="173">
        <v>2016</v>
      </c>
      <c r="E133" s="173">
        <v>8</v>
      </c>
      <c r="F133" s="173">
        <v>6</v>
      </c>
      <c r="G133" s="175" t="s">
        <v>319</v>
      </c>
      <c r="H133" s="176">
        <v>0.25</v>
      </c>
      <c r="I133" s="176">
        <v>25.1</v>
      </c>
      <c r="J133" s="176">
        <v>27.1</v>
      </c>
      <c r="K133" s="176">
        <v>89.8</v>
      </c>
      <c r="L133" s="173">
        <v>6.34</v>
      </c>
      <c r="M133" s="177">
        <v>2.64</v>
      </c>
      <c r="N133" s="177">
        <v>6.07</v>
      </c>
      <c r="O133" s="177">
        <v>3.2850000000000001</v>
      </c>
      <c r="P133" s="176">
        <v>1.4046000000000001</v>
      </c>
      <c r="Q133" s="177">
        <v>0.35</v>
      </c>
      <c r="R133" s="177">
        <v>30.681999999999999</v>
      </c>
      <c r="S133" s="177">
        <v>0.59899999999999998</v>
      </c>
      <c r="T133" s="177">
        <v>31.312999999999999</v>
      </c>
      <c r="U133" s="177">
        <v>2.0939999999999999</v>
      </c>
    </row>
    <row r="134" spans="1:21" ht="16" hidden="1" x14ac:dyDescent="0.2">
      <c r="A134" s="171">
        <v>5305</v>
      </c>
      <c r="B134" s="172">
        <v>6</v>
      </c>
      <c r="C134" s="173" t="s">
        <v>258</v>
      </c>
      <c r="D134" s="173">
        <v>16</v>
      </c>
      <c r="E134" s="173">
        <v>8</v>
      </c>
      <c r="F134" s="173">
        <v>6</v>
      </c>
      <c r="G134" s="175" t="s">
        <v>320</v>
      </c>
      <c r="H134" s="176">
        <v>2.2000000000000002</v>
      </c>
      <c r="I134" s="176">
        <v>23.9</v>
      </c>
      <c r="J134" s="176">
        <v>31</v>
      </c>
      <c r="K134" s="176">
        <v>81</v>
      </c>
      <c r="L134" s="173">
        <v>5.73</v>
      </c>
    </row>
    <row r="135" spans="1:21" ht="16" x14ac:dyDescent="0.2">
      <c r="A135" s="171">
        <v>5306</v>
      </c>
      <c r="B135" s="172">
        <v>6</v>
      </c>
      <c r="C135" s="173" t="s">
        <v>261</v>
      </c>
      <c r="D135" s="173">
        <v>2016</v>
      </c>
      <c r="E135" s="173">
        <v>8</v>
      </c>
      <c r="F135" s="173">
        <v>6</v>
      </c>
      <c r="G135" s="175" t="s">
        <v>320</v>
      </c>
      <c r="H135" s="176">
        <v>0.25</v>
      </c>
      <c r="I135" s="176">
        <v>23.9</v>
      </c>
      <c r="J135" s="176">
        <v>31</v>
      </c>
      <c r="K135" s="176">
        <v>80</v>
      </c>
      <c r="L135" s="173">
        <v>5.78</v>
      </c>
      <c r="M135" s="177">
        <v>0.73</v>
      </c>
      <c r="N135" s="177">
        <v>1.93</v>
      </c>
      <c r="O135" s="177">
        <v>1.71</v>
      </c>
      <c r="P135" s="176">
        <v>0.71819999999999995</v>
      </c>
      <c r="Q135" s="177">
        <v>0.22700000000000001</v>
      </c>
      <c r="R135" s="177">
        <v>7.0940000000000003</v>
      </c>
      <c r="S135" s="177">
        <v>0.6</v>
      </c>
      <c r="T135" s="177">
        <v>13.929</v>
      </c>
      <c r="U135" s="177">
        <v>1.0780000000000001</v>
      </c>
    </row>
    <row r="136" spans="1:21" ht="16" hidden="1" x14ac:dyDescent="0.2">
      <c r="A136" s="171">
        <v>5307</v>
      </c>
      <c r="B136" s="172">
        <v>7</v>
      </c>
      <c r="C136" s="173" t="s">
        <v>258</v>
      </c>
      <c r="D136" s="173">
        <v>16</v>
      </c>
      <c r="E136" s="173">
        <v>8</v>
      </c>
      <c r="F136" s="173">
        <v>6</v>
      </c>
      <c r="G136" s="175" t="s">
        <v>315</v>
      </c>
      <c r="H136" s="176">
        <v>0.8</v>
      </c>
      <c r="I136" s="176">
        <v>26.3</v>
      </c>
      <c r="J136" s="176">
        <v>26.4</v>
      </c>
      <c r="K136" s="176">
        <v>1</v>
      </c>
      <c r="L136" s="173">
        <v>7.0000000000000007E-2</v>
      </c>
    </row>
    <row r="137" spans="1:21" ht="16" x14ac:dyDescent="0.2">
      <c r="A137" s="171">
        <v>5308</v>
      </c>
      <c r="B137" s="172">
        <v>7</v>
      </c>
      <c r="C137" s="173" t="s">
        <v>261</v>
      </c>
      <c r="D137" s="173">
        <v>2016</v>
      </c>
      <c r="E137" s="173">
        <v>8</v>
      </c>
      <c r="F137" s="173">
        <v>6</v>
      </c>
      <c r="G137" s="175" t="s">
        <v>315</v>
      </c>
      <c r="H137" s="176">
        <v>0.25</v>
      </c>
      <c r="I137" s="176">
        <v>22.6</v>
      </c>
      <c r="J137" s="176">
        <v>11</v>
      </c>
      <c r="K137" s="176">
        <v>60</v>
      </c>
      <c r="L137" s="173">
        <v>4.8099999999999996</v>
      </c>
      <c r="M137" s="177">
        <v>4.3</v>
      </c>
      <c r="N137" s="177">
        <v>26.67</v>
      </c>
      <c r="O137" s="177">
        <v>9.92</v>
      </c>
      <c r="P137" s="176">
        <v>0.44469999999999998</v>
      </c>
      <c r="Q137" s="177">
        <v>27.513000000000002</v>
      </c>
      <c r="R137" s="177">
        <v>108.974</v>
      </c>
      <c r="S137" s="177">
        <v>0.56100000000000005</v>
      </c>
      <c r="T137" s="177">
        <v>74.650000000000006</v>
      </c>
      <c r="U137" s="177">
        <v>4.6680000000000001</v>
      </c>
    </row>
    <row r="138" spans="1:21" ht="16" hidden="1" x14ac:dyDescent="0.2">
      <c r="A138" s="171">
        <v>5309</v>
      </c>
      <c r="B138" s="172">
        <v>8</v>
      </c>
      <c r="C138" s="173" t="s">
        <v>258</v>
      </c>
      <c r="D138" s="173">
        <v>16</v>
      </c>
      <c r="E138" s="173">
        <v>8</v>
      </c>
      <c r="F138" s="173">
        <v>6</v>
      </c>
      <c r="G138" s="175" t="s">
        <v>289</v>
      </c>
      <c r="H138" s="176">
        <v>0.75</v>
      </c>
      <c r="I138" s="176">
        <v>24.7</v>
      </c>
      <c r="J138" s="176">
        <v>29.8</v>
      </c>
      <c r="K138" s="176">
        <v>64</v>
      </c>
      <c r="L138" s="173">
        <v>4.46</v>
      </c>
    </row>
    <row r="139" spans="1:21" ht="16" x14ac:dyDescent="0.2">
      <c r="A139" s="171">
        <v>5310</v>
      </c>
      <c r="B139" s="172">
        <v>8</v>
      </c>
      <c r="C139" s="173" t="s">
        <v>261</v>
      </c>
      <c r="D139" s="173">
        <v>2016</v>
      </c>
      <c r="E139" s="173">
        <v>8</v>
      </c>
      <c r="F139" s="173">
        <v>6</v>
      </c>
      <c r="G139" s="175" t="s">
        <v>289</v>
      </c>
      <c r="H139" s="176">
        <v>0.25</v>
      </c>
      <c r="I139" s="176">
        <v>24.8</v>
      </c>
      <c r="J139" s="176">
        <v>29.8</v>
      </c>
      <c r="K139" s="176">
        <v>69</v>
      </c>
      <c r="L139" s="173">
        <v>4.8600000000000003</v>
      </c>
      <c r="M139" s="177">
        <v>1.6</v>
      </c>
      <c r="N139" s="177">
        <v>4.3899999999999997</v>
      </c>
      <c r="O139" s="177">
        <v>2.5099999999999998</v>
      </c>
      <c r="P139" s="176">
        <v>0.30959999999999999</v>
      </c>
      <c r="Q139" s="177">
        <v>0.05</v>
      </c>
      <c r="R139" s="177">
        <v>18.559999999999999</v>
      </c>
      <c r="S139" s="177">
        <v>0.32500000000000001</v>
      </c>
      <c r="T139" s="177">
        <v>29.699000000000002</v>
      </c>
      <c r="U139" s="177">
        <v>1.62</v>
      </c>
    </row>
    <row r="140" spans="1:21" ht="16" hidden="1" x14ac:dyDescent="0.2">
      <c r="A140" s="171">
        <v>5315</v>
      </c>
      <c r="B140" s="172">
        <v>9</v>
      </c>
      <c r="C140" s="173" t="s">
        <v>258</v>
      </c>
      <c r="D140" s="173">
        <v>16</v>
      </c>
      <c r="E140" s="173">
        <v>8</v>
      </c>
      <c r="F140" s="173">
        <v>6</v>
      </c>
      <c r="G140" s="175" t="s">
        <v>278</v>
      </c>
      <c r="H140" s="176">
        <v>2</v>
      </c>
      <c r="I140" s="176">
        <v>24.1</v>
      </c>
      <c r="J140" s="176">
        <v>28.7</v>
      </c>
      <c r="K140" s="176">
        <v>87.3</v>
      </c>
      <c r="L140" s="173">
        <v>6.22</v>
      </c>
    </row>
    <row r="141" spans="1:21" ht="16" x14ac:dyDescent="0.2">
      <c r="A141" s="171">
        <v>5316</v>
      </c>
      <c r="B141" s="172">
        <v>9</v>
      </c>
      <c r="C141" s="173" t="s">
        <v>261</v>
      </c>
      <c r="D141" s="173">
        <v>2016</v>
      </c>
      <c r="E141" s="173">
        <v>8</v>
      </c>
      <c r="F141" s="173">
        <v>6</v>
      </c>
      <c r="G141" s="175" t="s">
        <v>278</v>
      </c>
      <c r="H141" s="176">
        <v>0.25</v>
      </c>
      <c r="I141" s="176">
        <v>24.3</v>
      </c>
      <c r="J141" s="176">
        <v>28.6</v>
      </c>
      <c r="K141" s="176">
        <v>86.4</v>
      </c>
      <c r="L141" s="173">
        <v>6.16</v>
      </c>
      <c r="M141" s="177">
        <v>2.0499999999999998</v>
      </c>
      <c r="N141" s="177">
        <v>5.73</v>
      </c>
      <c r="O141" s="177">
        <v>2.37</v>
      </c>
      <c r="P141" s="176">
        <v>0.34</v>
      </c>
      <c r="Q141" s="177">
        <v>0.05</v>
      </c>
      <c r="R141" s="177">
        <v>11.955</v>
      </c>
      <c r="S141" s="177">
        <v>0.27300000000000002</v>
      </c>
      <c r="T141" s="177">
        <v>21.425999999999998</v>
      </c>
      <c r="U141" s="177">
        <v>1.4119999999999999</v>
      </c>
    </row>
    <row r="142" spans="1:21" ht="16" hidden="1" x14ac:dyDescent="0.2">
      <c r="A142" s="171">
        <v>5317</v>
      </c>
      <c r="B142" s="172">
        <v>10</v>
      </c>
      <c r="C142" s="173" t="s">
        <v>258</v>
      </c>
      <c r="D142" s="173">
        <v>16</v>
      </c>
      <c r="E142" s="173">
        <v>8</v>
      </c>
      <c r="F142" s="173">
        <v>6</v>
      </c>
      <c r="G142" s="175" t="s">
        <v>321</v>
      </c>
      <c r="H142" s="176">
        <v>1.75</v>
      </c>
      <c r="I142" s="176">
        <v>24.7</v>
      </c>
      <c r="J142" s="176">
        <v>28.1</v>
      </c>
      <c r="K142" s="176">
        <v>72.3</v>
      </c>
      <c r="L142" s="173">
        <v>5.16</v>
      </c>
    </row>
    <row r="143" spans="1:21" ht="16" x14ac:dyDescent="0.2">
      <c r="A143" s="171">
        <v>5318</v>
      </c>
      <c r="B143" s="172">
        <v>10</v>
      </c>
      <c r="C143" s="173" t="s">
        <v>261</v>
      </c>
      <c r="D143" s="173">
        <v>2016</v>
      </c>
      <c r="E143" s="173">
        <v>8</v>
      </c>
      <c r="F143" s="173">
        <v>6</v>
      </c>
      <c r="G143" s="175" t="s">
        <v>321</v>
      </c>
      <c r="H143" s="176">
        <v>0.25</v>
      </c>
      <c r="I143" s="176">
        <v>24.7</v>
      </c>
      <c r="J143" s="176">
        <v>28</v>
      </c>
      <c r="K143" s="176">
        <v>77.5</v>
      </c>
      <c r="L143" s="173">
        <v>5.45</v>
      </c>
      <c r="M143" s="177">
        <v>2.42</v>
      </c>
      <c r="N143" s="177">
        <v>10.039999999999999</v>
      </c>
      <c r="O143" s="177">
        <v>3.69</v>
      </c>
      <c r="P143" s="176">
        <v>0.83299999999999996</v>
      </c>
      <c r="Q143" s="177">
        <v>0.19400000000000001</v>
      </c>
      <c r="R143" s="177">
        <v>17.655999999999999</v>
      </c>
      <c r="S143" s="177">
        <v>0.47799999999999998</v>
      </c>
      <c r="T143" s="177">
        <v>35.944000000000003</v>
      </c>
      <c r="U143" s="177">
        <v>2.4940000000000002</v>
      </c>
    </row>
    <row r="144" spans="1:21" ht="16" hidden="1" x14ac:dyDescent="0.2">
      <c r="A144" s="171">
        <v>5319</v>
      </c>
      <c r="B144" s="172">
        <v>1</v>
      </c>
      <c r="C144" s="173" t="s">
        <v>258</v>
      </c>
      <c r="D144" s="173">
        <v>16</v>
      </c>
      <c r="E144" s="173">
        <v>8</v>
      </c>
      <c r="F144" s="173">
        <v>19</v>
      </c>
      <c r="G144" s="175" t="s">
        <v>320</v>
      </c>
      <c r="H144" s="176">
        <v>1.25</v>
      </c>
      <c r="I144" s="176">
        <v>26.7</v>
      </c>
      <c r="J144" s="176">
        <v>27.6</v>
      </c>
      <c r="K144" s="176">
        <v>5.66</v>
      </c>
      <c r="L144" s="173">
        <v>3.73</v>
      </c>
    </row>
    <row r="145" spans="1:21" ht="16" x14ac:dyDescent="0.2">
      <c r="A145" s="171">
        <v>5320</v>
      </c>
      <c r="B145" s="172">
        <v>1</v>
      </c>
      <c r="C145" s="173" t="s">
        <v>261</v>
      </c>
      <c r="D145" s="173">
        <v>2016</v>
      </c>
      <c r="E145" s="173">
        <v>8</v>
      </c>
      <c r="F145" s="173">
        <v>19</v>
      </c>
      <c r="G145" s="175" t="s">
        <v>320</v>
      </c>
      <c r="H145" s="176">
        <v>0.25</v>
      </c>
      <c r="I145" s="176">
        <v>26.5</v>
      </c>
      <c r="J145" s="176">
        <v>25.6</v>
      </c>
      <c r="K145" s="176">
        <v>6.67</v>
      </c>
      <c r="L145" s="173">
        <v>4.5599999999999996</v>
      </c>
      <c r="M145" s="177">
        <v>2.2599999999999998</v>
      </c>
      <c r="N145" s="177">
        <v>20.9</v>
      </c>
      <c r="O145" s="177">
        <v>7.71</v>
      </c>
      <c r="P145" s="176">
        <v>1.23</v>
      </c>
      <c r="Q145" s="177">
        <v>0.54100000000000004</v>
      </c>
      <c r="R145" s="177">
        <v>27.75</v>
      </c>
      <c r="S145" s="177">
        <v>0.46400000000000002</v>
      </c>
      <c r="T145" s="177">
        <v>44.92</v>
      </c>
      <c r="U145" s="177">
        <v>2.14</v>
      </c>
    </row>
    <row r="146" spans="1:21" ht="16" hidden="1" x14ac:dyDescent="0.2">
      <c r="A146" s="171">
        <v>5321</v>
      </c>
      <c r="B146" s="172">
        <v>2</v>
      </c>
      <c r="C146" s="173" t="s">
        <v>258</v>
      </c>
      <c r="D146" s="173">
        <v>16</v>
      </c>
      <c r="E146" s="173">
        <v>8</v>
      </c>
      <c r="F146" s="173">
        <v>19</v>
      </c>
      <c r="G146" s="175" t="s">
        <v>265</v>
      </c>
      <c r="H146" s="176">
        <v>1.5</v>
      </c>
      <c r="I146" s="176">
        <v>26.7</v>
      </c>
      <c r="J146" s="176">
        <v>28</v>
      </c>
      <c r="K146" s="176">
        <v>41.3</v>
      </c>
      <c r="L146" s="173">
        <v>2.96</v>
      </c>
    </row>
    <row r="147" spans="1:21" ht="16" x14ac:dyDescent="0.2">
      <c r="A147" s="171">
        <v>5322</v>
      </c>
      <c r="B147" s="172">
        <v>2</v>
      </c>
      <c r="C147" s="173" t="s">
        <v>261</v>
      </c>
      <c r="D147" s="173">
        <v>2016</v>
      </c>
      <c r="E147" s="173">
        <v>8</v>
      </c>
      <c r="F147" s="173">
        <v>19</v>
      </c>
      <c r="G147" s="175" t="s">
        <v>265</v>
      </c>
      <c r="H147" s="176">
        <v>0.25</v>
      </c>
      <c r="I147" s="176">
        <v>26.8</v>
      </c>
      <c r="J147" s="176">
        <v>27.2</v>
      </c>
      <c r="K147" s="176">
        <v>72.2</v>
      </c>
      <c r="L147" s="173">
        <v>5.26</v>
      </c>
      <c r="M147" s="177">
        <v>2.11</v>
      </c>
      <c r="N147" s="177">
        <v>14.67</v>
      </c>
      <c r="O147" s="177">
        <v>6.43</v>
      </c>
      <c r="P147" s="176">
        <v>0.3261</v>
      </c>
      <c r="Q147" s="177">
        <v>9.6000000000000002E-2</v>
      </c>
      <c r="R147" s="177">
        <v>30.280999999999999</v>
      </c>
      <c r="S147" s="177">
        <v>0.32200000000000001</v>
      </c>
      <c r="T147" s="177">
        <v>35.976999999999997</v>
      </c>
      <c r="U147" s="177">
        <v>2.2280000000000002</v>
      </c>
    </row>
    <row r="148" spans="1:21" ht="16" hidden="1" x14ac:dyDescent="0.2">
      <c r="A148" s="171">
        <v>5323</v>
      </c>
      <c r="B148" s="172">
        <v>9</v>
      </c>
      <c r="C148" s="173" t="s">
        <v>258</v>
      </c>
      <c r="D148" s="173">
        <v>16</v>
      </c>
      <c r="E148" s="173">
        <v>8</v>
      </c>
      <c r="F148" s="173">
        <v>19</v>
      </c>
      <c r="G148" s="175" t="s">
        <v>278</v>
      </c>
      <c r="H148" s="176">
        <v>1.75</v>
      </c>
      <c r="I148" s="176">
        <v>25.2</v>
      </c>
      <c r="J148" s="176">
        <v>28.9</v>
      </c>
      <c r="K148" s="176">
        <v>81.5</v>
      </c>
      <c r="L148" s="173">
        <v>5.7</v>
      </c>
    </row>
    <row r="149" spans="1:21" ht="16" x14ac:dyDescent="0.2">
      <c r="A149" s="171">
        <v>5324</v>
      </c>
      <c r="B149" s="172">
        <v>9</v>
      </c>
      <c r="C149" s="173" t="s">
        <v>261</v>
      </c>
      <c r="D149" s="173">
        <v>2016</v>
      </c>
      <c r="E149" s="173">
        <v>8</v>
      </c>
      <c r="F149" s="173">
        <v>19</v>
      </c>
      <c r="G149" s="175" t="s">
        <v>278</v>
      </c>
      <c r="H149" s="176">
        <v>0.25</v>
      </c>
      <c r="I149" s="176">
        <v>25.2</v>
      </c>
      <c r="J149" s="176">
        <v>28.9</v>
      </c>
      <c r="K149" s="176">
        <v>84.3</v>
      </c>
      <c r="L149" s="173">
        <v>5.87</v>
      </c>
      <c r="M149" s="177">
        <v>1.4</v>
      </c>
      <c r="N149" s="177">
        <v>3.37</v>
      </c>
      <c r="O149" s="177">
        <v>1.86</v>
      </c>
      <c r="P149" s="176">
        <v>0.49719999999999998</v>
      </c>
      <c r="Q149" s="177">
        <v>0.27300000000000002</v>
      </c>
      <c r="R149" s="177">
        <v>6.1390000000000002</v>
      </c>
      <c r="S149" s="177">
        <v>0.65500000000000003</v>
      </c>
      <c r="T149" s="177">
        <v>15.96</v>
      </c>
      <c r="U149" s="177">
        <v>1.0089999999999999</v>
      </c>
    </row>
    <row r="150" spans="1:21" ht="16" hidden="1" x14ac:dyDescent="0.2">
      <c r="A150" s="171">
        <v>5325</v>
      </c>
      <c r="B150" s="172">
        <v>10</v>
      </c>
      <c r="C150" s="173" t="s">
        <v>258</v>
      </c>
      <c r="D150" s="173">
        <v>16</v>
      </c>
      <c r="E150" s="173">
        <v>8</v>
      </c>
      <c r="F150" s="173">
        <v>19</v>
      </c>
      <c r="G150" s="175" t="s">
        <v>288</v>
      </c>
      <c r="H150" s="176">
        <v>1.5</v>
      </c>
      <c r="I150" s="176">
        <v>26.2</v>
      </c>
      <c r="J150" s="176">
        <v>28.6</v>
      </c>
      <c r="K150" s="176">
        <v>39.200000000000003</v>
      </c>
      <c r="L150" s="173">
        <v>2.9</v>
      </c>
    </row>
    <row r="151" spans="1:21" ht="16" x14ac:dyDescent="0.2">
      <c r="A151" s="171">
        <v>5326</v>
      </c>
      <c r="B151" s="172">
        <v>10</v>
      </c>
      <c r="C151" s="173" t="s">
        <v>261</v>
      </c>
      <c r="D151" s="173">
        <v>2016</v>
      </c>
      <c r="E151" s="173">
        <v>8</v>
      </c>
      <c r="F151" s="173">
        <v>19</v>
      </c>
      <c r="G151" s="175" t="s">
        <v>288</v>
      </c>
      <c r="H151" s="176">
        <v>0.25</v>
      </c>
      <c r="I151" s="176">
        <v>26.2</v>
      </c>
      <c r="J151" s="176">
        <v>27.5</v>
      </c>
      <c r="K151" s="176">
        <v>70.900000000000006</v>
      </c>
      <c r="L151" s="173">
        <v>5.44</v>
      </c>
      <c r="M151" s="177">
        <v>2</v>
      </c>
      <c r="N151" s="177">
        <v>7.58</v>
      </c>
      <c r="O151" s="177">
        <v>3.43</v>
      </c>
      <c r="P151" s="176">
        <v>0.31890000000000002</v>
      </c>
      <c r="Q151" s="177">
        <v>0.14499999999999999</v>
      </c>
      <c r="R151" s="177">
        <v>17.856000000000002</v>
      </c>
      <c r="S151" s="177">
        <v>0.35599999999999998</v>
      </c>
      <c r="T151" s="177">
        <v>22.504000000000001</v>
      </c>
      <c r="U151" s="177">
        <v>1.347</v>
      </c>
    </row>
    <row r="152" spans="1:21" ht="16" hidden="1" x14ac:dyDescent="0.2">
      <c r="A152" s="171">
        <v>5327</v>
      </c>
      <c r="B152" s="172">
        <v>3</v>
      </c>
      <c r="C152" s="173" t="s">
        <v>258</v>
      </c>
      <c r="D152" s="173">
        <v>16</v>
      </c>
      <c r="E152" s="173">
        <v>8</v>
      </c>
      <c r="F152" s="173">
        <v>20</v>
      </c>
      <c r="G152" s="175" t="s">
        <v>324</v>
      </c>
      <c r="H152" s="176">
        <v>1</v>
      </c>
      <c r="I152" s="176">
        <v>26.3</v>
      </c>
      <c r="J152" s="176">
        <v>32.1</v>
      </c>
      <c r="K152" s="176">
        <v>39.1</v>
      </c>
      <c r="L152" s="173">
        <v>2.62</v>
      </c>
    </row>
    <row r="153" spans="1:21" ht="16" x14ac:dyDescent="0.2">
      <c r="A153" s="171">
        <v>5328</v>
      </c>
      <c r="B153" s="172">
        <v>3</v>
      </c>
      <c r="C153" s="173" t="s">
        <v>261</v>
      </c>
      <c r="D153" s="173">
        <v>2016</v>
      </c>
      <c r="E153" s="173">
        <v>8</v>
      </c>
      <c r="F153" s="173">
        <v>20</v>
      </c>
      <c r="G153" s="175" t="s">
        <v>324</v>
      </c>
      <c r="H153" s="176">
        <v>0.25</v>
      </c>
      <c r="I153" s="176">
        <v>26.4</v>
      </c>
      <c r="J153" s="176">
        <v>32.1</v>
      </c>
      <c r="K153" s="176">
        <v>39.6</v>
      </c>
      <c r="L153" s="173">
        <v>2.65</v>
      </c>
      <c r="M153" s="177">
        <v>2.54</v>
      </c>
      <c r="N153" s="177">
        <v>5</v>
      </c>
      <c r="O153" s="177">
        <v>3.71</v>
      </c>
      <c r="P153" s="176">
        <v>2.9948000000000001</v>
      </c>
      <c r="Q153" s="177">
        <v>0.115</v>
      </c>
      <c r="R153" s="177">
        <v>40.735999999999997</v>
      </c>
      <c r="S153" s="177">
        <v>0.55800000000000005</v>
      </c>
      <c r="T153" s="177">
        <v>38.735999999999997</v>
      </c>
      <c r="U153" s="177">
        <v>2.2160000000000002</v>
      </c>
    </row>
    <row r="154" spans="1:21" ht="16" hidden="1" x14ac:dyDescent="0.2">
      <c r="A154" s="171">
        <v>5329</v>
      </c>
      <c r="B154" s="172">
        <v>4</v>
      </c>
      <c r="C154" s="173" t="s">
        <v>258</v>
      </c>
      <c r="D154" s="173">
        <v>16</v>
      </c>
      <c r="E154" s="173">
        <v>8</v>
      </c>
      <c r="F154" s="173">
        <v>20</v>
      </c>
      <c r="G154" s="175" t="s">
        <v>279</v>
      </c>
      <c r="H154" s="176">
        <v>0.75</v>
      </c>
      <c r="I154" s="176">
        <v>26.1</v>
      </c>
      <c r="J154" s="176">
        <v>31.3</v>
      </c>
      <c r="K154" s="176">
        <v>35.200000000000003</v>
      </c>
      <c r="L154" s="173">
        <v>2.38</v>
      </c>
    </row>
    <row r="155" spans="1:21" ht="16" x14ac:dyDescent="0.2">
      <c r="A155" s="171">
        <v>5330</v>
      </c>
      <c r="B155" s="172">
        <v>4</v>
      </c>
      <c r="C155" s="173" t="s">
        <v>261</v>
      </c>
      <c r="D155" s="173">
        <v>2016</v>
      </c>
      <c r="E155" s="173">
        <v>8</v>
      </c>
      <c r="F155" s="173">
        <v>20</v>
      </c>
      <c r="G155" s="175" t="s">
        <v>279</v>
      </c>
      <c r="H155" s="176">
        <v>0.25</v>
      </c>
      <c r="I155" s="176">
        <v>26.1</v>
      </c>
      <c r="J155" s="176">
        <v>31.3</v>
      </c>
      <c r="K155" s="176">
        <v>37</v>
      </c>
      <c r="L155" s="173">
        <v>2.46</v>
      </c>
      <c r="M155" s="177">
        <v>3.09</v>
      </c>
      <c r="N155" s="177">
        <v>1.44</v>
      </c>
      <c r="O155" s="177">
        <v>1.08</v>
      </c>
      <c r="P155" s="176">
        <v>1.2608999999999999</v>
      </c>
      <c r="Q155" s="177">
        <v>1.47</v>
      </c>
      <c r="R155" s="177">
        <v>50.273000000000003</v>
      </c>
      <c r="S155" s="177">
        <v>1.589</v>
      </c>
      <c r="T155" s="177">
        <v>31.788</v>
      </c>
      <c r="U155" s="177">
        <v>3.2320000000000002</v>
      </c>
    </row>
    <row r="156" spans="1:21" ht="16" hidden="1" x14ac:dyDescent="0.2">
      <c r="A156" s="171">
        <v>5331</v>
      </c>
      <c r="B156" s="172">
        <v>5</v>
      </c>
      <c r="C156" s="173" t="s">
        <v>258</v>
      </c>
      <c r="D156" s="173">
        <v>16</v>
      </c>
      <c r="E156" s="173">
        <v>8</v>
      </c>
      <c r="F156" s="173">
        <v>20</v>
      </c>
      <c r="G156" s="175" t="s">
        <v>280</v>
      </c>
      <c r="H156" s="176">
        <v>0.5</v>
      </c>
      <c r="I156" s="176">
        <v>25.5</v>
      </c>
      <c r="J156" s="176">
        <v>12.3</v>
      </c>
      <c r="K156" s="176">
        <v>50.6</v>
      </c>
      <c r="L156" s="173">
        <v>3.95</v>
      </c>
    </row>
    <row r="157" spans="1:21" ht="16" x14ac:dyDescent="0.2">
      <c r="A157" s="171">
        <v>5332</v>
      </c>
      <c r="B157" s="172">
        <v>5</v>
      </c>
      <c r="C157" s="173" t="s">
        <v>261</v>
      </c>
      <c r="D157" s="173">
        <v>2016</v>
      </c>
      <c r="E157" s="173">
        <v>8</v>
      </c>
      <c r="F157" s="173">
        <v>20</v>
      </c>
      <c r="G157" s="175" t="s">
        <v>280</v>
      </c>
      <c r="H157" s="176">
        <v>0.25</v>
      </c>
      <c r="I157" s="176">
        <v>24.2</v>
      </c>
      <c r="J157" s="176">
        <v>2.1</v>
      </c>
      <c r="K157" s="176">
        <v>74.8</v>
      </c>
      <c r="L157" s="173">
        <v>6.39</v>
      </c>
      <c r="M157" s="177">
        <v>5.92</v>
      </c>
      <c r="N157" s="177">
        <v>24.34</v>
      </c>
      <c r="O157" s="177">
        <v>10.4</v>
      </c>
      <c r="P157" s="176">
        <v>0.42449999999999999</v>
      </c>
      <c r="Q157" s="177">
        <v>3.0920000000000001</v>
      </c>
      <c r="R157" s="177">
        <v>75.281999999999996</v>
      </c>
      <c r="S157" s="177">
        <v>0.26100000000000001</v>
      </c>
      <c r="T157" s="177">
        <v>33.776000000000003</v>
      </c>
      <c r="U157" s="177">
        <v>2.4169999999999998</v>
      </c>
    </row>
    <row r="158" spans="1:21" ht="16" hidden="1" x14ac:dyDescent="0.2">
      <c r="A158" s="171">
        <v>5333</v>
      </c>
      <c r="B158" s="172">
        <v>6</v>
      </c>
      <c r="C158" s="173" t="s">
        <v>258</v>
      </c>
      <c r="D158" s="173">
        <v>16</v>
      </c>
      <c r="E158" s="173">
        <v>8</v>
      </c>
      <c r="F158" s="173">
        <v>27</v>
      </c>
      <c r="G158" s="175" t="s">
        <v>326</v>
      </c>
      <c r="H158" s="176">
        <v>5</v>
      </c>
      <c r="I158" s="176">
        <v>24.6</v>
      </c>
      <c r="J158" s="176">
        <v>32.4</v>
      </c>
      <c r="K158" s="176">
        <v>92.1</v>
      </c>
      <c r="L158" s="173">
        <v>6.36</v>
      </c>
    </row>
    <row r="159" spans="1:21" ht="16" x14ac:dyDescent="0.2">
      <c r="A159" s="171">
        <v>5334</v>
      </c>
      <c r="B159" s="172">
        <v>6</v>
      </c>
      <c r="C159" s="173" t="s">
        <v>261</v>
      </c>
      <c r="D159" s="173">
        <v>2016</v>
      </c>
      <c r="E159" s="173">
        <v>8</v>
      </c>
      <c r="F159" s="173">
        <v>27</v>
      </c>
      <c r="G159" s="175" t="s">
        <v>326</v>
      </c>
      <c r="H159" s="176">
        <v>0.25</v>
      </c>
      <c r="I159" s="176">
        <v>24.6</v>
      </c>
      <c r="J159" s="176">
        <v>32.4</v>
      </c>
      <c r="K159" s="176">
        <v>89.4</v>
      </c>
      <c r="L159" s="173">
        <v>6.15</v>
      </c>
      <c r="N159" s="177">
        <v>2.81</v>
      </c>
      <c r="O159" s="177">
        <v>1.75</v>
      </c>
      <c r="P159" s="176">
        <v>0.54379999999999995</v>
      </c>
      <c r="Q159" s="177">
        <v>0.17399999999999999</v>
      </c>
      <c r="R159" s="177">
        <v>5.5860000000000003</v>
      </c>
      <c r="S159" s="177">
        <v>0.80300000000000005</v>
      </c>
      <c r="T159" s="177">
        <v>16.574999999999999</v>
      </c>
      <c r="U159" s="177">
        <v>1.1850000000000001</v>
      </c>
    </row>
    <row r="160" spans="1:21" ht="16" hidden="1" x14ac:dyDescent="0.2">
      <c r="A160" s="171">
        <v>5335</v>
      </c>
      <c r="B160" s="172">
        <v>7</v>
      </c>
      <c r="C160" s="173" t="s">
        <v>258</v>
      </c>
      <c r="D160" s="173">
        <v>16</v>
      </c>
      <c r="E160" s="173">
        <v>8</v>
      </c>
      <c r="F160" s="173">
        <v>27</v>
      </c>
      <c r="G160" s="175" t="s">
        <v>265</v>
      </c>
      <c r="H160" s="176">
        <v>1</v>
      </c>
      <c r="I160" s="176">
        <v>26.4</v>
      </c>
      <c r="J160" s="176">
        <v>29.5</v>
      </c>
      <c r="K160" s="176">
        <v>42.1</v>
      </c>
      <c r="L160" s="173">
        <v>2.84</v>
      </c>
    </row>
    <row r="161" spans="1:21" ht="16" x14ac:dyDescent="0.2">
      <c r="A161" s="171">
        <v>5336</v>
      </c>
      <c r="B161" s="172">
        <v>7</v>
      </c>
      <c r="C161" s="173" t="s">
        <v>261</v>
      </c>
      <c r="D161" s="173">
        <v>2016</v>
      </c>
      <c r="E161" s="173">
        <v>8</v>
      </c>
      <c r="F161" s="173">
        <v>27</v>
      </c>
      <c r="G161" s="175" t="s">
        <v>265</v>
      </c>
      <c r="H161" s="176">
        <v>0.25</v>
      </c>
      <c r="I161" s="176">
        <v>25.8</v>
      </c>
      <c r="J161" s="176">
        <v>23.5</v>
      </c>
      <c r="K161" s="176">
        <v>44.2</v>
      </c>
      <c r="L161" s="173">
        <v>3.12</v>
      </c>
      <c r="N161" s="177">
        <v>34.72</v>
      </c>
      <c r="O161" s="177">
        <v>13.01</v>
      </c>
      <c r="P161" s="176">
        <v>5.9850000000000003</v>
      </c>
      <c r="Q161" s="177">
        <v>3.6749999999999998</v>
      </c>
      <c r="R161" s="177">
        <v>36.563000000000002</v>
      </c>
      <c r="S161" s="177">
        <v>1.5580000000000001</v>
      </c>
      <c r="T161" s="177">
        <v>53.256999999999998</v>
      </c>
      <c r="U161" s="177">
        <v>3.0449999999999999</v>
      </c>
    </row>
    <row r="162" spans="1:21" ht="16" hidden="1" x14ac:dyDescent="0.2">
      <c r="A162" s="171">
        <v>5337</v>
      </c>
      <c r="B162" s="172">
        <v>8</v>
      </c>
      <c r="C162" s="173" t="s">
        <v>258</v>
      </c>
      <c r="D162" s="173">
        <v>16</v>
      </c>
      <c r="E162" s="173">
        <v>8</v>
      </c>
      <c r="F162" s="173">
        <v>27</v>
      </c>
      <c r="G162" s="175" t="s">
        <v>280</v>
      </c>
      <c r="H162" s="176">
        <v>1</v>
      </c>
      <c r="I162" s="176">
        <v>25.5</v>
      </c>
      <c r="J162" s="176">
        <v>31.4</v>
      </c>
      <c r="K162" s="176">
        <v>51.2</v>
      </c>
      <c r="L162" s="173">
        <v>3.52</v>
      </c>
    </row>
    <row r="163" spans="1:21" ht="16" x14ac:dyDescent="0.2">
      <c r="A163" s="171">
        <v>5338</v>
      </c>
      <c r="B163" s="172">
        <v>8</v>
      </c>
      <c r="C163" s="173" t="s">
        <v>261</v>
      </c>
      <c r="D163" s="173">
        <v>2016</v>
      </c>
      <c r="E163" s="173">
        <v>8</v>
      </c>
      <c r="F163" s="173">
        <v>27</v>
      </c>
      <c r="G163" s="175" t="s">
        <v>280</v>
      </c>
      <c r="H163" s="176">
        <v>0.25</v>
      </c>
      <c r="I163" s="176">
        <v>25.1</v>
      </c>
      <c r="J163" s="176">
        <v>30.3</v>
      </c>
      <c r="K163" s="176">
        <v>68.3</v>
      </c>
      <c r="L163" s="173">
        <v>4.72</v>
      </c>
      <c r="N163" s="177">
        <v>9.68</v>
      </c>
      <c r="O163" s="177">
        <v>3.5</v>
      </c>
      <c r="P163" s="176">
        <v>1.1660999999999999</v>
      </c>
      <c r="Q163" s="177">
        <v>0.80600000000000005</v>
      </c>
      <c r="R163" s="177">
        <v>7.2229999999999999</v>
      </c>
      <c r="S163" s="177">
        <v>7.9000000000000001E-2</v>
      </c>
      <c r="T163" s="177">
        <v>33.729999999999997</v>
      </c>
      <c r="U163" s="177">
        <v>1.615</v>
      </c>
    </row>
    <row r="164" spans="1:21" ht="16" hidden="1" x14ac:dyDescent="0.2">
      <c r="A164" s="171">
        <v>5339</v>
      </c>
      <c r="B164" s="172">
        <v>1</v>
      </c>
      <c r="C164" s="173" t="s">
        <v>258</v>
      </c>
      <c r="D164" s="173">
        <v>16</v>
      </c>
      <c r="E164" s="173">
        <v>9</v>
      </c>
      <c r="F164" s="173">
        <v>3</v>
      </c>
      <c r="G164" s="175" t="s">
        <v>328</v>
      </c>
      <c r="H164" s="176">
        <v>1.5</v>
      </c>
      <c r="I164" s="176">
        <v>23.4</v>
      </c>
      <c r="J164" s="176">
        <v>30.6</v>
      </c>
      <c r="K164" s="176">
        <v>64.599999999999994</v>
      </c>
      <c r="L164" s="173">
        <v>4.6500000000000004</v>
      </c>
    </row>
    <row r="165" spans="1:21" ht="16" x14ac:dyDescent="0.2">
      <c r="A165" s="171">
        <v>5340</v>
      </c>
      <c r="B165" s="172">
        <v>1</v>
      </c>
      <c r="C165" s="173" t="s">
        <v>261</v>
      </c>
      <c r="D165" s="173">
        <v>2016</v>
      </c>
      <c r="E165" s="173">
        <v>9</v>
      </c>
      <c r="F165" s="173">
        <v>3</v>
      </c>
      <c r="G165" s="175" t="s">
        <v>328</v>
      </c>
      <c r="H165" s="176">
        <v>0.25</v>
      </c>
      <c r="I165" s="176">
        <v>23.4</v>
      </c>
      <c r="J165" s="176">
        <v>30.5</v>
      </c>
      <c r="K165" s="176">
        <v>64.5</v>
      </c>
      <c r="L165" s="173">
        <v>4.72</v>
      </c>
      <c r="M165" s="177">
        <v>1.81</v>
      </c>
      <c r="N165" s="177">
        <v>3.12</v>
      </c>
      <c r="O165" s="177">
        <v>3.01</v>
      </c>
      <c r="P165" s="176">
        <v>5.6639999999999997</v>
      </c>
      <c r="Q165" s="177">
        <v>2.39</v>
      </c>
      <c r="R165" s="177">
        <v>19.22</v>
      </c>
      <c r="S165" s="177">
        <v>1.0860000000000001</v>
      </c>
      <c r="T165" s="177">
        <v>29.75</v>
      </c>
      <c r="U165" s="177">
        <v>1.99</v>
      </c>
    </row>
    <row r="166" spans="1:21" ht="16" hidden="1" x14ac:dyDescent="0.2">
      <c r="A166" s="171">
        <v>5341</v>
      </c>
      <c r="B166" s="172">
        <v>2</v>
      </c>
      <c r="C166" s="173" t="s">
        <v>258</v>
      </c>
      <c r="D166" s="173">
        <v>16</v>
      </c>
      <c r="E166" s="173">
        <v>9</v>
      </c>
      <c r="F166" s="173">
        <v>3</v>
      </c>
      <c r="G166" s="175" t="s">
        <v>266</v>
      </c>
      <c r="H166" s="176">
        <v>2.25</v>
      </c>
      <c r="I166" s="176">
        <v>23.9</v>
      </c>
      <c r="J166" s="176">
        <v>31.1</v>
      </c>
      <c r="K166" s="176">
        <v>66.400000000000006</v>
      </c>
      <c r="L166" s="173">
        <v>4.57</v>
      </c>
    </row>
    <row r="167" spans="1:21" ht="16" x14ac:dyDescent="0.2">
      <c r="A167" s="171">
        <v>5342</v>
      </c>
      <c r="B167" s="172">
        <v>2</v>
      </c>
      <c r="C167" s="173" t="s">
        <v>261</v>
      </c>
      <c r="D167" s="173">
        <v>2016</v>
      </c>
      <c r="E167" s="173">
        <v>9</v>
      </c>
      <c r="F167" s="173">
        <v>3</v>
      </c>
      <c r="G167" s="175" t="s">
        <v>266</v>
      </c>
      <c r="H167" s="176">
        <v>0.25</v>
      </c>
      <c r="I167" s="176">
        <v>23.9</v>
      </c>
      <c r="J167" s="176">
        <v>31.1</v>
      </c>
      <c r="K167" s="176">
        <v>68.599999999999994</v>
      </c>
      <c r="L167" s="173">
        <v>4.87</v>
      </c>
      <c r="M167" s="177">
        <v>1.57</v>
      </c>
      <c r="N167" s="177">
        <v>3.59</v>
      </c>
      <c r="O167" s="177">
        <v>2.4300000000000002</v>
      </c>
      <c r="P167" s="176">
        <v>4.2373000000000003</v>
      </c>
      <c r="Q167" s="177">
        <v>0.45</v>
      </c>
      <c r="R167" s="177">
        <v>16.585000000000001</v>
      </c>
      <c r="S167" s="177">
        <v>0.99</v>
      </c>
      <c r="T167" s="177">
        <v>28.591999999999999</v>
      </c>
      <c r="U167" s="177">
        <v>1.734</v>
      </c>
    </row>
    <row r="168" spans="1:21" ht="16" hidden="1" x14ac:dyDescent="0.2">
      <c r="A168" s="171">
        <v>5353</v>
      </c>
      <c r="B168" s="172">
        <v>3</v>
      </c>
      <c r="C168" s="173" t="s">
        <v>258</v>
      </c>
      <c r="D168" s="173">
        <v>16</v>
      </c>
      <c r="E168" s="173">
        <v>9</v>
      </c>
      <c r="F168" s="173">
        <v>3</v>
      </c>
      <c r="G168" s="175" t="s">
        <v>265</v>
      </c>
      <c r="H168" s="176">
        <v>1</v>
      </c>
      <c r="I168" s="176">
        <v>23.2</v>
      </c>
      <c r="J168" s="176">
        <v>32.200000000000003</v>
      </c>
      <c r="K168" s="176">
        <v>52.1</v>
      </c>
      <c r="L168" s="173">
        <v>3.72</v>
      </c>
    </row>
    <row r="169" spans="1:21" ht="16" x14ac:dyDescent="0.2">
      <c r="A169" s="171">
        <v>5354</v>
      </c>
      <c r="B169" s="172">
        <v>3</v>
      </c>
      <c r="C169" s="173" t="s">
        <v>261</v>
      </c>
      <c r="D169" s="173">
        <v>2016</v>
      </c>
      <c r="E169" s="173">
        <v>9</v>
      </c>
      <c r="F169" s="173">
        <v>3</v>
      </c>
      <c r="G169" s="175" t="s">
        <v>265</v>
      </c>
      <c r="H169" s="176">
        <v>0.25</v>
      </c>
      <c r="I169" s="176">
        <v>23.2</v>
      </c>
      <c r="J169" s="176">
        <v>33.200000000000003</v>
      </c>
      <c r="K169" s="176">
        <v>52.1</v>
      </c>
      <c r="L169" s="173">
        <v>3.71</v>
      </c>
      <c r="M169" s="177">
        <v>2.0499999999999998</v>
      </c>
      <c r="N169" s="177">
        <v>3.96</v>
      </c>
      <c r="O169" s="177">
        <v>3.05</v>
      </c>
      <c r="P169" s="176">
        <v>4.5125000000000002</v>
      </c>
      <c r="Q169" s="177">
        <v>0.14199999999999999</v>
      </c>
      <c r="R169" s="177">
        <v>23.146000000000001</v>
      </c>
      <c r="S169" s="177">
        <v>0.71899999999999997</v>
      </c>
      <c r="T169" s="177">
        <v>28.638000000000002</v>
      </c>
      <c r="U169" s="177">
        <v>1.774</v>
      </c>
    </row>
    <row r="170" spans="1:21" ht="16" hidden="1" x14ac:dyDescent="0.2">
      <c r="A170" s="171">
        <v>5355</v>
      </c>
      <c r="B170" s="172">
        <v>4</v>
      </c>
      <c r="C170" s="173" t="s">
        <v>258</v>
      </c>
      <c r="D170" s="173">
        <v>16</v>
      </c>
      <c r="E170" s="173">
        <v>9</v>
      </c>
      <c r="F170" s="173">
        <v>3</v>
      </c>
      <c r="G170" s="175" t="s">
        <v>266</v>
      </c>
      <c r="H170" s="176">
        <v>0.75</v>
      </c>
      <c r="I170" s="176">
        <v>23.7</v>
      </c>
      <c r="J170" s="176">
        <v>32.200000000000003</v>
      </c>
      <c r="K170" s="176">
        <v>63</v>
      </c>
      <c r="L170" s="173">
        <v>4.4400000000000004</v>
      </c>
    </row>
    <row r="171" spans="1:21" ht="16" x14ac:dyDescent="0.2">
      <c r="A171" s="171">
        <v>5356</v>
      </c>
      <c r="B171" s="172">
        <v>4</v>
      </c>
      <c r="C171" s="173" t="s">
        <v>261</v>
      </c>
      <c r="D171" s="173">
        <v>2016</v>
      </c>
      <c r="E171" s="173">
        <v>9</v>
      </c>
      <c r="F171" s="173">
        <v>3</v>
      </c>
      <c r="G171" s="175" t="s">
        <v>266</v>
      </c>
      <c r="H171" s="176">
        <v>0.25</v>
      </c>
      <c r="I171" s="176">
        <v>23.9</v>
      </c>
      <c r="J171" s="176">
        <v>32.200000000000003</v>
      </c>
      <c r="K171" s="176">
        <v>64.900000000000006</v>
      </c>
      <c r="L171" s="173">
        <v>4.51</v>
      </c>
      <c r="M171" s="177">
        <v>1.41</v>
      </c>
      <c r="N171" s="177">
        <v>3.34</v>
      </c>
      <c r="O171" s="177">
        <v>2.37</v>
      </c>
      <c r="P171" s="176">
        <v>1.7559</v>
      </c>
      <c r="Q171" s="177">
        <v>0.33300000000000002</v>
      </c>
      <c r="R171" s="177">
        <v>37.454000000000001</v>
      </c>
      <c r="S171" s="177">
        <v>1.49</v>
      </c>
      <c r="T171" s="177">
        <v>25.11</v>
      </c>
      <c r="U171" s="177">
        <v>2.4420000000000002</v>
      </c>
    </row>
    <row r="172" spans="1:21" ht="16" hidden="1" x14ac:dyDescent="0.2">
      <c r="A172" s="171">
        <v>5357</v>
      </c>
      <c r="B172" s="172">
        <v>5</v>
      </c>
      <c r="C172" s="173" t="s">
        <v>258</v>
      </c>
      <c r="D172" s="173">
        <v>16</v>
      </c>
      <c r="E172" s="173">
        <v>9</v>
      </c>
      <c r="F172" s="173">
        <v>3</v>
      </c>
      <c r="G172" s="175" t="s">
        <v>262</v>
      </c>
      <c r="H172" s="176">
        <v>0.5</v>
      </c>
      <c r="I172" s="176">
        <v>23.1</v>
      </c>
      <c r="J172" s="176">
        <v>16</v>
      </c>
      <c r="K172" s="176">
        <v>101.5</v>
      </c>
      <c r="L172" s="173">
        <v>7.75</v>
      </c>
    </row>
    <row r="173" spans="1:21" ht="16" x14ac:dyDescent="0.2">
      <c r="A173" s="171">
        <v>5358</v>
      </c>
      <c r="B173" s="172">
        <v>5</v>
      </c>
      <c r="C173" s="173" t="s">
        <v>261</v>
      </c>
      <c r="D173" s="173">
        <v>2016</v>
      </c>
      <c r="E173" s="173">
        <v>9</v>
      </c>
      <c r="F173" s="173">
        <v>3</v>
      </c>
      <c r="G173" s="175" t="s">
        <v>262</v>
      </c>
      <c r="H173" s="176">
        <v>0.25</v>
      </c>
      <c r="I173" s="176">
        <v>20.100000000000001</v>
      </c>
      <c r="J173" s="176">
        <v>16.100000000000001</v>
      </c>
      <c r="K173" s="176">
        <v>116.9</v>
      </c>
      <c r="L173" s="173">
        <v>10.17</v>
      </c>
      <c r="M173" s="177">
        <v>3.47</v>
      </c>
      <c r="N173" s="177">
        <v>17.25</v>
      </c>
      <c r="O173" s="177">
        <v>7.88</v>
      </c>
      <c r="P173" s="176">
        <v>0.503</v>
      </c>
      <c r="Q173" s="177">
        <v>2.4159999999999999</v>
      </c>
      <c r="R173" s="177">
        <v>91.552999999999997</v>
      </c>
      <c r="S173" s="177">
        <v>0.13500000000000001</v>
      </c>
      <c r="T173" s="177">
        <v>25.812999999999999</v>
      </c>
      <c r="U173" s="177">
        <v>1.734</v>
      </c>
    </row>
    <row r="174" spans="1:21" ht="16" hidden="1" x14ac:dyDescent="0.2">
      <c r="A174" s="171">
        <v>5347</v>
      </c>
      <c r="B174" s="172">
        <v>6</v>
      </c>
      <c r="C174" s="173" t="s">
        <v>258</v>
      </c>
      <c r="D174" s="173">
        <v>16</v>
      </c>
      <c r="E174" s="173">
        <v>9</v>
      </c>
      <c r="F174" s="173">
        <v>3</v>
      </c>
      <c r="G174" s="175" t="s">
        <v>329</v>
      </c>
      <c r="H174" s="176">
        <v>2.2000000000000002</v>
      </c>
      <c r="I174" s="176">
        <v>23</v>
      </c>
      <c r="J174" s="176">
        <v>32.200000000000003</v>
      </c>
      <c r="K174" s="176">
        <v>74</v>
      </c>
      <c r="L174" s="173">
        <v>5.2</v>
      </c>
    </row>
    <row r="175" spans="1:21" ht="16" x14ac:dyDescent="0.2">
      <c r="A175" s="171">
        <v>5348</v>
      </c>
      <c r="B175" s="172">
        <v>6</v>
      </c>
      <c r="C175" s="173" t="s">
        <v>261</v>
      </c>
      <c r="D175" s="173">
        <v>2016</v>
      </c>
      <c r="E175" s="173">
        <v>9</v>
      </c>
      <c r="F175" s="173">
        <v>3</v>
      </c>
      <c r="G175" s="175" t="s">
        <v>329</v>
      </c>
      <c r="H175" s="176">
        <v>0.25</v>
      </c>
      <c r="I175" s="176">
        <v>23</v>
      </c>
      <c r="J175" s="176">
        <v>32.1</v>
      </c>
      <c r="K175" s="176">
        <v>72</v>
      </c>
      <c r="L175" s="173">
        <v>5.45</v>
      </c>
      <c r="M175" s="177">
        <v>1.54</v>
      </c>
      <c r="N175" s="177">
        <v>3.66</v>
      </c>
      <c r="O175" s="177">
        <v>2.09</v>
      </c>
      <c r="P175" s="176">
        <v>1.7484</v>
      </c>
      <c r="Q175" s="177">
        <v>0.42599999999999999</v>
      </c>
      <c r="R175" s="177">
        <v>5.4119999999999999</v>
      </c>
      <c r="S175" s="177">
        <v>0.70899999999999996</v>
      </c>
      <c r="T175" s="177">
        <v>18.282</v>
      </c>
      <c r="U175" s="177">
        <v>1.516</v>
      </c>
    </row>
    <row r="176" spans="1:21" ht="16" hidden="1" x14ac:dyDescent="0.2">
      <c r="A176" s="171">
        <v>5349</v>
      </c>
      <c r="B176" s="172">
        <v>7</v>
      </c>
      <c r="C176" s="173" t="s">
        <v>258</v>
      </c>
      <c r="D176" s="173">
        <v>16</v>
      </c>
      <c r="E176" s="173">
        <v>9</v>
      </c>
      <c r="F176" s="173">
        <v>3</v>
      </c>
      <c r="G176" s="175" t="s">
        <v>280</v>
      </c>
      <c r="H176" s="176">
        <v>0.8</v>
      </c>
      <c r="I176" s="176">
        <v>24.9</v>
      </c>
      <c r="J176" s="176">
        <v>30</v>
      </c>
      <c r="K176" s="176">
        <v>33</v>
      </c>
      <c r="L176" s="173">
        <v>2.27</v>
      </c>
    </row>
    <row r="177" spans="1:21" ht="16" x14ac:dyDescent="0.2">
      <c r="A177" s="171">
        <v>5350</v>
      </c>
      <c r="B177" s="172">
        <v>7</v>
      </c>
      <c r="C177" s="173" t="s">
        <v>261</v>
      </c>
      <c r="D177" s="173">
        <v>2016</v>
      </c>
      <c r="E177" s="173">
        <v>9</v>
      </c>
      <c r="F177" s="173">
        <v>3</v>
      </c>
      <c r="G177" s="175" t="s">
        <v>280</v>
      </c>
      <c r="H177" s="176">
        <v>0.25</v>
      </c>
      <c r="I177" s="176">
        <v>24.5</v>
      </c>
      <c r="J177" s="176">
        <v>26.1</v>
      </c>
      <c r="K177" s="176">
        <v>28</v>
      </c>
      <c r="L177" s="173">
        <v>2.09</v>
      </c>
      <c r="M177" s="177">
        <v>3.07</v>
      </c>
      <c r="N177" s="177">
        <v>14.37</v>
      </c>
      <c r="O177" s="177">
        <v>8.23</v>
      </c>
      <c r="P177" s="176">
        <v>9.4265000000000008</v>
      </c>
      <c r="Q177" s="177">
        <v>8.2210000000000001</v>
      </c>
      <c r="R177" s="177">
        <v>32.935000000000002</v>
      </c>
      <c r="S177" s="177">
        <v>0.69599999999999995</v>
      </c>
      <c r="T177" s="177">
        <v>44.654000000000003</v>
      </c>
      <c r="U177" s="177">
        <v>2.9060000000000001</v>
      </c>
    </row>
    <row r="178" spans="1:21" ht="16" hidden="1" x14ac:dyDescent="0.2">
      <c r="A178" s="171">
        <v>5351</v>
      </c>
      <c r="B178" s="172">
        <v>8</v>
      </c>
      <c r="C178" s="173" t="s">
        <v>258</v>
      </c>
      <c r="D178" s="173">
        <v>16</v>
      </c>
      <c r="E178" s="173">
        <v>9</v>
      </c>
      <c r="F178" s="173">
        <v>3</v>
      </c>
      <c r="G178" s="175" t="s">
        <v>265</v>
      </c>
      <c r="H178" s="176">
        <v>0.6</v>
      </c>
      <c r="I178" s="176">
        <v>23.2</v>
      </c>
      <c r="J178" s="176">
        <v>31.1</v>
      </c>
      <c r="K178" s="176">
        <v>44</v>
      </c>
      <c r="L178" s="173">
        <v>3.19</v>
      </c>
    </row>
    <row r="179" spans="1:21" ht="16" x14ac:dyDescent="0.2">
      <c r="A179" s="171">
        <v>5352</v>
      </c>
      <c r="B179" s="172">
        <v>8</v>
      </c>
      <c r="C179" s="173" t="s">
        <v>261</v>
      </c>
      <c r="D179" s="173">
        <v>2016</v>
      </c>
      <c r="E179" s="173">
        <v>9</v>
      </c>
      <c r="F179" s="173">
        <v>3</v>
      </c>
      <c r="G179" s="175" t="s">
        <v>265</v>
      </c>
      <c r="H179" s="176">
        <v>0.25</v>
      </c>
      <c r="I179" s="176">
        <v>23.3</v>
      </c>
      <c r="J179" s="176">
        <v>31.1</v>
      </c>
      <c r="K179" s="176">
        <v>63</v>
      </c>
      <c r="L179" s="173">
        <v>4.53</v>
      </c>
      <c r="M179" s="177">
        <v>1.87</v>
      </c>
      <c r="N179" s="177">
        <v>7.88</v>
      </c>
      <c r="O179" s="177">
        <v>4.16</v>
      </c>
      <c r="T179" s="177">
        <v>26.378</v>
      </c>
      <c r="U179" s="177">
        <v>1.61</v>
      </c>
    </row>
    <row r="180" spans="1:21" ht="16" hidden="1" x14ac:dyDescent="0.2">
      <c r="A180" s="171">
        <v>5343</v>
      </c>
      <c r="B180" s="172">
        <v>9</v>
      </c>
      <c r="C180" s="173" t="s">
        <v>258</v>
      </c>
      <c r="D180" s="173">
        <v>16</v>
      </c>
      <c r="E180" s="173">
        <v>9</v>
      </c>
      <c r="F180" s="173">
        <v>3</v>
      </c>
      <c r="G180" s="175" t="s">
        <v>288</v>
      </c>
      <c r="H180" s="176">
        <v>2</v>
      </c>
      <c r="I180" s="176">
        <v>22.9</v>
      </c>
      <c r="J180" s="176">
        <v>31.8</v>
      </c>
      <c r="K180" s="176">
        <v>80.3</v>
      </c>
      <c r="L180" s="173">
        <v>5.85</v>
      </c>
    </row>
    <row r="181" spans="1:21" ht="16" x14ac:dyDescent="0.2">
      <c r="A181" s="171">
        <v>5344</v>
      </c>
      <c r="B181" s="172">
        <v>9</v>
      </c>
      <c r="C181" s="173" t="s">
        <v>261</v>
      </c>
      <c r="D181" s="173">
        <v>2016</v>
      </c>
      <c r="E181" s="173">
        <v>9</v>
      </c>
      <c r="F181" s="173">
        <v>3</v>
      </c>
      <c r="G181" s="175" t="s">
        <v>288</v>
      </c>
      <c r="H181" s="176">
        <v>0.25</v>
      </c>
      <c r="I181" s="176">
        <v>22.9</v>
      </c>
      <c r="J181" s="176">
        <v>31.8</v>
      </c>
      <c r="K181" s="176">
        <v>81.5</v>
      </c>
      <c r="L181" s="173">
        <v>5.92</v>
      </c>
      <c r="M181" s="177">
        <v>1.37</v>
      </c>
      <c r="N181" s="177">
        <v>2.7</v>
      </c>
      <c r="O181" s="177">
        <v>1.91</v>
      </c>
      <c r="P181" s="176">
        <v>1.6071</v>
      </c>
      <c r="Q181" s="177">
        <v>0.17</v>
      </c>
      <c r="R181" s="177">
        <v>7.5490000000000004</v>
      </c>
      <c r="S181" s="177">
        <v>0.76700000000000002</v>
      </c>
      <c r="T181" s="177">
        <v>16.884</v>
      </c>
      <c r="U181" s="177">
        <v>1.208</v>
      </c>
    </row>
    <row r="182" spans="1:21" ht="16" hidden="1" x14ac:dyDescent="0.2">
      <c r="A182" s="171">
        <v>5345</v>
      </c>
      <c r="B182" s="172">
        <v>10</v>
      </c>
      <c r="C182" s="173" t="s">
        <v>258</v>
      </c>
      <c r="D182" s="173">
        <v>16</v>
      </c>
      <c r="E182" s="173">
        <v>9</v>
      </c>
      <c r="F182" s="173">
        <v>3</v>
      </c>
      <c r="G182" s="175" t="s">
        <v>330</v>
      </c>
      <c r="H182" s="176">
        <v>1.5</v>
      </c>
      <c r="I182" s="176">
        <v>23.3</v>
      </c>
      <c r="J182" s="176">
        <v>31.2</v>
      </c>
      <c r="K182" s="176">
        <v>82.5</v>
      </c>
      <c r="L182" s="173">
        <v>6.4</v>
      </c>
    </row>
    <row r="183" spans="1:21" ht="16" x14ac:dyDescent="0.2">
      <c r="A183" s="171">
        <v>5346</v>
      </c>
      <c r="B183" s="172">
        <v>10</v>
      </c>
      <c r="C183" s="173" t="s">
        <v>261</v>
      </c>
      <c r="D183" s="173">
        <v>2016</v>
      </c>
      <c r="E183" s="173">
        <v>9</v>
      </c>
      <c r="F183" s="173">
        <v>3</v>
      </c>
      <c r="G183" s="175" t="s">
        <v>330</v>
      </c>
      <c r="H183" s="176">
        <v>0.25</v>
      </c>
      <c r="I183" s="176">
        <v>23.2</v>
      </c>
      <c r="J183" s="176">
        <v>30.5</v>
      </c>
      <c r="K183" s="176">
        <v>75.099999999999994</v>
      </c>
      <c r="L183" s="173">
        <v>5.38</v>
      </c>
      <c r="M183" s="177">
        <v>1.1200000000000001</v>
      </c>
      <c r="N183" s="177">
        <v>3.34</v>
      </c>
      <c r="O183" s="177">
        <v>2.69</v>
      </c>
      <c r="P183" s="176">
        <v>1.2272000000000001</v>
      </c>
      <c r="Q183" s="177">
        <v>0.19700000000000001</v>
      </c>
      <c r="R183" s="177">
        <v>14.984</v>
      </c>
      <c r="S183" s="177">
        <v>0.60499999999999998</v>
      </c>
      <c r="T183" s="177">
        <v>20.146000000000001</v>
      </c>
      <c r="U183" s="177">
        <v>1.476</v>
      </c>
    </row>
    <row r="184" spans="1:21" ht="16" hidden="1" x14ac:dyDescent="0.2">
      <c r="A184" s="171">
        <v>5361</v>
      </c>
      <c r="B184" s="172">
        <v>2</v>
      </c>
      <c r="C184" s="173" t="s">
        <v>258</v>
      </c>
      <c r="D184" s="173">
        <v>16</v>
      </c>
      <c r="E184" s="173">
        <v>9</v>
      </c>
      <c r="F184" s="173">
        <v>16</v>
      </c>
      <c r="G184" s="175" t="s">
        <v>265</v>
      </c>
      <c r="H184" s="176">
        <v>2.25</v>
      </c>
      <c r="I184" s="176">
        <v>21.4</v>
      </c>
      <c r="J184" s="176">
        <v>30.5</v>
      </c>
      <c r="K184" s="176">
        <v>77.8</v>
      </c>
      <c r="L184" s="173">
        <v>5.62</v>
      </c>
    </row>
    <row r="185" spans="1:21" ht="16" x14ac:dyDescent="0.2">
      <c r="A185" s="171">
        <v>5362</v>
      </c>
      <c r="B185" s="172">
        <v>2</v>
      </c>
      <c r="C185" s="173" t="s">
        <v>261</v>
      </c>
      <c r="D185" s="173">
        <v>2016</v>
      </c>
      <c r="E185" s="173">
        <v>9</v>
      </c>
      <c r="F185" s="173">
        <v>16</v>
      </c>
      <c r="G185" s="175" t="s">
        <v>265</v>
      </c>
      <c r="H185" s="176">
        <v>0.25</v>
      </c>
      <c r="I185" s="176">
        <v>21.1</v>
      </c>
      <c r="J185" s="176">
        <v>30.1</v>
      </c>
      <c r="K185" s="176">
        <v>77.2</v>
      </c>
      <c r="L185" s="173">
        <v>5.9</v>
      </c>
      <c r="M185" s="177">
        <v>1.45</v>
      </c>
      <c r="N185" s="177">
        <v>4.3099999999999996</v>
      </c>
      <c r="O185" s="177">
        <v>2.91</v>
      </c>
      <c r="P185" s="176">
        <v>2.1211000000000002</v>
      </c>
      <c r="Q185" s="177">
        <v>0.307</v>
      </c>
      <c r="R185" s="177">
        <v>13.975</v>
      </c>
      <c r="S185" s="177">
        <v>0.47599999999999998</v>
      </c>
      <c r="T185" s="177">
        <v>25.233000000000001</v>
      </c>
      <c r="U185" s="177">
        <v>1.252</v>
      </c>
    </row>
    <row r="186" spans="1:21" ht="16" hidden="1" x14ac:dyDescent="0.2">
      <c r="A186" s="171">
        <v>5363</v>
      </c>
      <c r="B186" s="172">
        <v>9</v>
      </c>
      <c r="C186" s="173" t="s">
        <v>258</v>
      </c>
      <c r="D186" s="173">
        <v>16</v>
      </c>
      <c r="E186" s="173">
        <v>9</v>
      </c>
      <c r="F186" s="173">
        <v>16</v>
      </c>
      <c r="G186" s="175" t="s">
        <v>332</v>
      </c>
      <c r="H186" s="176">
        <v>2.5</v>
      </c>
      <c r="I186" s="176">
        <v>21</v>
      </c>
      <c r="J186" s="176">
        <v>31.4</v>
      </c>
      <c r="K186" s="176">
        <v>87.3</v>
      </c>
      <c r="L186" s="173">
        <v>6.42</v>
      </c>
    </row>
    <row r="187" spans="1:21" ht="16" x14ac:dyDescent="0.2">
      <c r="A187" s="171">
        <v>5364</v>
      </c>
      <c r="B187" s="172">
        <v>9</v>
      </c>
      <c r="C187" s="173" t="s">
        <v>261</v>
      </c>
      <c r="D187" s="173">
        <v>2016</v>
      </c>
      <c r="E187" s="173">
        <v>9</v>
      </c>
      <c r="F187" s="173">
        <v>16</v>
      </c>
      <c r="G187" s="175" t="s">
        <v>332</v>
      </c>
      <c r="H187" s="176">
        <v>0.25</v>
      </c>
      <c r="I187" s="176">
        <v>21</v>
      </c>
      <c r="J187" s="176">
        <v>32.4</v>
      </c>
      <c r="K187" s="176">
        <v>87.4</v>
      </c>
      <c r="L187" s="173">
        <v>6.45</v>
      </c>
      <c r="M187" s="177">
        <v>0.98</v>
      </c>
      <c r="N187" s="177">
        <v>1.88</v>
      </c>
      <c r="O187" s="177">
        <v>1.38</v>
      </c>
      <c r="P187" s="176">
        <v>0.43230000000000002</v>
      </c>
      <c r="Q187" s="177">
        <v>0.05</v>
      </c>
      <c r="R187" s="177">
        <v>3.403</v>
      </c>
      <c r="S187" s="177">
        <v>0.68200000000000005</v>
      </c>
      <c r="T187" s="177">
        <v>16.012</v>
      </c>
      <c r="U187" s="177">
        <v>1.1439999999999999</v>
      </c>
    </row>
    <row r="188" spans="1:21" ht="16" hidden="1" x14ac:dyDescent="0.2">
      <c r="A188" s="171">
        <v>5365</v>
      </c>
      <c r="B188" s="172">
        <v>10</v>
      </c>
      <c r="C188" s="173" t="s">
        <v>258</v>
      </c>
      <c r="D188" s="173">
        <v>16</v>
      </c>
      <c r="E188" s="173">
        <v>9</v>
      </c>
      <c r="F188" s="173">
        <v>16</v>
      </c>
      <c r="G188" s="175" t="s">
        <v>268</v>
      </c>
      <c r="H188" s="176">
        <v>1.5</v>
      </c>
      <c r="I188" s="176">
        <v>21.9</v>
      </c>
      <c r="J188" s="176">
        <v>32</v>
      </c>
      <c r="K188" s="176">
        <v>34.799999999999997</v>
      </c>
      <c r="L188" s="173">
        <v>2.67</v>
      </c>
    </row>
    <row r="189" spans="1:21" ht="16" x14ac:dyDescent="0.2">
      <c r="A189" s="171">
        <v>5366</v>
      </c>
      <c r="B189" s="172">
        <v>10</v>
      </c>
      <c r="C189" s="173" t="s">
        <v>261</v>
      </c>
      <c r="D189" s="173">
        <v>2016</v>
      </c>
      <c r="E189" s="173">
        <v>9</v>
      </c>
      <c r="F189" s="173">
        <v>16</v>
      </c>
      <c r="G189" s="175" t="s">
        <v>268</v>
      </c>
      <c r="H189" s="176">
        <v>0.25</v>
      </c>
      <c r="I189" s="176">
        <v>20.8</v>
      </c>
      <c r="J189" s="176">
        <v>30.3</v>
      </c>
      <c r="K189" s="176">
        <v>74.599999999999994</v>
      </c>
      <c r="L189" s="173">
        <v>6.13</v>
      </c>
      <c r="M189" s="177">
        <v>1.28</v>
      </c>
      <c r="N189" s="177">
        <v>3.01</v>
      </c>
      <c r="O189" s="177">
        <v>2.02</v>
      </c>
      <c r="P189" s="176">
        <v>0.89159999999999995</v>
      </c>
      <c r="Q189" s="177">
        <v>0.155</v>
      </c>
      <c r="R189" s="177">
        <v>15.287000000000001</v>
      </c>
      <c r="S189" s="177">
        <v>0.23899999999999999</v>
      </c>
      <c r="T189" s="177">
        <v>20.161000000000001</v>
      </c>
      <c r="U189" s="177">
        <v>1.196</v>
      </c>
    </row>
    <row r="190" spans="1:21" ht="16" hidden="1" x14ac:dyDescent="0.2">
      <c r="A190" s="171">
        <v>5367</v>
      </c>
      <c r="B190" s="172">
        <v>6</v>
      </c>
      <c r="C190" s="173" t="s">
        <v>258</v>
      </c>
      <c r="D190" s="173">
        <v>16</v>
      </c>
      <c r="E190" s="173">
        <v>9</v>
      </c>
      <c r="F190" s="173">
        <v>17</v>
      </c>
      <c r="G190" s="175" t="s">
        <v>315</v>
      </c>
      <c r="H190" s="176">
        <v>4</v>
      </c>
      <c r="I190" s="176">
        <v>20.6</v>
      </c>
      <c r="J190" s="176">
        <v>32.4</v>
      </c>
      <c r="K190" s="176">
        <v>85.2</v>
      </c>
      <c r="L190" s="173">
        <v>6.33</v>
      </c>
    </row>
    <row r="191" spans="1:21" ht="16" x14ac:dyDescent="0.2">
      <c r="A191" s="171">
        <v>5368</v>
      </c>
      <c r="B191" s="172">
        <v>6</v>
      </c>
      <c r="C191" s="173" t="s">
        <v>261</v>
      </c>
      <c r="D191" s="173">
        <v>2016</v>
      </c>
      <c r="E191" s="173">
        <v>9</v>
      </c>
      <c r="F191" s="173">
        <v>17</v>
      </c>
      <c r="G191" s="175" t="s">
        <v>315</v>
      </c>
      <c r="H191" s="176">
        <v>0.25</v>
      </c>
      <c r="I191" s="176">
        <v>20.6</v>
      </c>
      <c r="J191" s="176">
        <v>32.4</v>
      </c>
      <c r="K191" s="176">
        <v>86</v>
      </c>
      <c r="L191" s="173">
        <v>6.38</v>
      </c>
      <c r="N191" s="177">
        <v>2.5099999999999998</v>
      </c>
      <c r="O191" s="177">
        <v>2.02</v>
      </c>
      <c r="P191" s="176">
        <v>0.42880000000000001</v>
      </c>
      <c r="Q191" s="177">
        <v>0.15</v>
      </c>
      <c r="R191" s="177">
        <v>5.0190000000000001</v>
      </c>
      <c r="S191" s="177">
        <v>0.373</v>
      </c>
      <c r="T191" s="177">
        <v>14.875</v>
      </c>
      <c r="U191" s="177">
        <v>1.0609999999999999</v>
      </c>
    </row>
    <row r="192" spans="1:21" ht="16" hidden="1" x14ac:dyDescent="0.2">
      <c r="A192" s="171">
        <v>5369</v>
      </c>
      <c r="B192" s="172">
        <v>7</v>
      </c>
      <c r="C192" s="173" t="s">
        <v>258</v>
      </c>
      <c r="D192" s="173">
        <v>16</v>
      </c>
      <c r="E192" s="173">
        <v>9</v>
      </c>
      <c r="F192" s="173">
        <v>17</v>
      </c>
      <c r="G192" s="175" t="s">
        <v>334</v>
      </c>
      <c r="H192" s="176">
        <v>0.75</v>
      </c>
      <c r="I192" s="176">
        <v>22.4</v>
      </c>
      <c r="J192" s="176">
        <v>29</v>
      </c>
      <c r="K192" s="176">
        <v>77.3</v>
      </c>
      <c r="L192" s="173">
        <v>5.66</v>
      </c>
    </row>
    <row r="193" spans="1:21" ht="16" x14ac:dyDescent="0.2">
      <c r="A193" s="171">
        <v>5370</v>
      </c>
      <c r="B193" s="172">
        <v>7</v>
      </c>
      <c r="C193" s="173" t="s">
        <v>261</v>
      </c>
      <c r="D193" s="173">
        <v>2016</v>
      </c>
      <c r="E193" s="173">
        <v>9</v>
      </c>
      <c r="F193" s="173">
        <v>17</v>
      </c>
      <c r="G193" s="175" t="s">
        <v>334</v>
      </c>
      <c r="H193" s="176">
        <v>0.25</v>
      </c>
      <c r="I193" s="176">
        <v>21.9</v>
      </c>
      <c r="J193" s="176">
        <v>26.4</v>
      </c>
      <c r="K193" s="176">
        <v>79</v>
      </c>
      <c r="L193" s="173">
        <v>5.94</v>
      </c>
      <c r="N193" s="177">
        <v>18.14</v>
      </c>
      <c r="O193" s="177">
        <v>10.59</v>
      </c>
      <c r="P193" s="176">
        <v>2.7536999999999998</v>
      </c>
      <c r="Q193" s="177">
        <v>2.2000000000000002</v>
      </c>
      <c r="R193" s="177">
        <v>25.009</v>
      </c>
      <c r="S193" s="177">
        <v>0.27200000000000002</v>
      </c>
      <c r="T193" s="177">
        <v>42.738</v>
      </c>
      <c r="U193" s="177">
        <v>2.4990000000000001</v>
      </c>
    </row>
    <row r="194" spans="1:21" ht="16" hidden="1" x14ac:dyDescent="0.2">
      <c r="A194" s="171">
        <v>5371</v>
      </c>
      <c r="B194" s="172">
        <v>8</v>
      </c>
      <c r="C194" s="173" t="s">
        <v>258</v>
      </c>
      <c r="D194" s="173">
        <v>16</v>
      </c>
      <c r="E194" s="173">
        <v>9</v>
      </c>
      <c r="F194" s="173">
        <v>17</v>
      </c>
      <c r="G194" s="175" t="s">
        <v>262</v>
      </c>
      <c r="H194" s="176">
        <v>0.5</v>
      </c>
      <c r="I194" s="176">
        <v>20.399999999999999</v>
      </c>
      <c r="J194" s="176">
        <v>30.8</v>
      </c>
      <c r="K194" s="176">
        <v>76.5</v>
      </c>
      <c r="L194" s="173">
        <v>5.72</v>
      </c>
    </row>
    <row r="195" spans="1:21" ht="16" x14ac:dyDescent="0.2">
      <c r="A195" s="171">
        <v>5372</v>
      </c>
      <c r="B195" s="172">
        <v>8</v>
      </c>
      <c r="C195" s="173" t="s">
        <v>261</v>
      </c>
      <c r="D195" s="173">
        <v>2016</v>
      </c>
      <c r="E195" s="173">
        <v>9</v>
      </c>
      <c r="F195" s="173">
        <v>17</v>
      </c>
      <c r="G195" s="175" t="s">
        <v>262</v>
      </c>
      <c r="H195" s="176">
        <v>0.25</v>
      </c>
      <c r="I195" s="176">
        <v>20.2</v>
      </c>
      <c r="J195" s="176">
        <v>30.8</v>
      </c>
      <c r="K195" s="176">
        <v>83.1</v>
      </c>
      <c r="L195" s="173">
        <v>6.3</v>
      </c>
      <c r="N195" s="177">
        <v>4.9400000000000004</v>
      </c>
      <c r="O195" s="177">
        <v>3.09</v>
      </c>
      <c r="P195" s="176">
        <v>1.5287999999999999</v>
      </c>
      <c r="Q195" s="177">
        <v>1.4390000000000001</v>
      </c>
      <c r="R195" s="177">
        <v>9.7210000000000001</v>
      </c>
      <c r="S195" s="177">
        <v>0.09</v>
      </c>
      <c r="T195" s="177">
        <v>23.353000000000002</v>
      </c>
      <c r="U195" s="177">
        <v>1.1220000000000001</v>
      </c>
    </row>
    <row r="196" spans="1:21" ht="16" hidden="1" x14ac:dyDescent="0.2">
      <c r="A196" s="171">
        <v>5359</v>
      </c>
      <c r="B196" s="172">
        <v>1</v>
      </c>
      <c r="C196" s="173" t="s">
        <v>258</v>
      </c>
      <c r="D196" s="173">
        <v>16</v>
      </c>
      <c r="E196" s="173">
        <v>9</v>
      </c>
      <c r="F196" s="173">
        <v>19</v>
      </c>
      <c r="G196" s="175" t="s">
        <v>320</v>
      </c>
      <c r="H196" s="176">
        <v>1.5</v>
      </c>
      <c r="I196" s="176">
        <v>21.2</v>
      </c>
      <c r="J196" s="176">
        <v>30.5</v>
      </c>
      <c r="K196" s="176">
        <v>78.099999999999994</v>
      </c>
      <c r="L196" s="173">
        <v>5.85</v>
      </c>
    </row>
    <row r="197" spans="1:21" ht="16" x14ac:dyDescent="0.2">
      <c r="A197" s="171">
        <v>5360</v>
      </c>
      <c r="B197" s="172">
        <v>1</v>
      </c>
      <c r="C197" s="173" t="s">
        <v>261</v>
      </c>
      <c r="D197" s="173">
        <v>2016</v>
      </c>
      <c r="E197" s="173">
        <v>9</v>
      </c>
      <c r="F197" s="173">
        <v>19</v>
      </c>
      <c r="G197" s="175" t="s">
        <v>320</v>
      </c>
      <c r="H197" s="176">
        <v>0.25</v>
      </c>
      <c r="I197" s="176">
        <v>20.9</v>
      </c>
      <c r="J197" s="176">
        <v>29.9</v>
      </c>
      <c r="K197" s="176">
        <v>78</v>
      </c>
      <c r="L197" s="173">
        <v>5.97</v>
      </c>
      <c r="M197" s="177">
        <v>1.71</v>
      </c>
      <c r="N197" s="177">
        <v>3.77</v>
      </c>
      <c r="O197" s="177">
        <v>1.96</v>
      </c>
      <c r="P197" s="176">
        <v>2.39</v>
      </c>
      <c r="Q197" s="177">
        <v>1.1160000000000001</v>
      </c>
      <c r="R197" s="177">
        <v>14.4</v>
      </c>
      <c r="S197" s="177">
        <v>0.58299999999999996</v>
      </c>
      <c r="T197" s="177">
        <v>22.49</v>
      </c>
      <c r="U197" s="177">
        <v>1.323</v>
      </c>
    </row>
    <row r="198" spans="1:21" ht="16" hidden="1" x14ac:dyDescent="0.2">
      <c r="A198" s="171">
        <v>5373</v>
      </c>
      <c r="B198" s="172">
        <v>3</v>
      </c>
      <c r="C198" s="173" t="s">
        <v>258</v>
      </c>
      <c r="D198" s="173">
        <v>16</v>
      </c>
      <c r="E198" s="173">
        <v>9</v>
      </c>
      <c r="F198" s="173">
        <v>24</v>
      </c>
      <c r="G198" s="175" t="s">
        <v>278</v>
      </c>
      <c r="H198" s="176">
        <v>1.25</v>
      </c>
      <c r="I198" s="176">
        <v>22</v>
      </c>
      <c r="J198" s="176">
        <v>31</v>
      </c>
      <c r="K198" s="176">
        <v>62</v>
      </c>
      <c r="L198" s="173">
        <v>4.5</v>
      </c>
    </row>
    <row r="199" spans="1:21" ht="16" x14ac:dyDescent="0.2">
      <c r="A199" s="171">
        <v>5374</v>
      </c>
      <c r="B199" s="172">
        <v>3</v>
      </c>
      <c r="C199" s="173" t="s">
        <v>261</v>
      </c>
      <c r="D199" s="173">
        <v>2016</v>
      </c>
      <c r="E199" s="173">
        <v>9</v>
      </c>
      <c r="F199" s="173">
        <v>24</v>
      </c>
      <c r="G199" s="175" t="s">
        <v>278</v>
      </c>
      <c r="H199" s="176">
        <v>0.25</v>
      </c>
      <c r="I199" s="176">
        <v>22</v>
      </c>
      <c r="J199" s="176">
        <v>31</v>
      </c>
      <c r="K199" s="176">
        <v>60</v>
      </c>
      <c r="L199" s="173">
        <v>4.38</v>
      </c>
      <c r="M199" s="177">
        <v>1.37</v>
      </c>
      <c r="N199" s="177">
        <v>4.87</v>
      </c>
      <c r="O199" s="177">
        <v>3.12</v>
      </c>
      <c r="P199" s="176">
        <v>1.2669999999999999</v>
      </c>
      <c r="Q199" s="177">
        <v>0.14499999999999999</v>
      </c>
      <c r="R199" s="177">
        <v>6.9370000000000003</v>
      </c>
      <c r="S199" s="177">
        <v>0.753</v>
      </c>
      <c r="T199" s="177">
        <v>22.425000000000001</v>
      </c>
      <c r="U199" s="177">
        <v>1.6339999999999999</v>
      </c>
    </row>
    <row r="200" spans="1:21" ht="16" x14ac:dyDescent="0.2">
      <c r="A200" s="171">
        <v>5375</v>
      </c>
      <c r="B200" s="172">
        <v>4</v>
      </c>
      <c r="C200" s="173" t="s">
        <v>261</v>
      </c>
      <c r="D200" s="173">
        <v>2016</v>
      </c>
      <c r="E200" s="173">
        <v>9</v>
      </c>
      <c r="F200" s="173">
        <v>24</v>
      </c>
      <c r="G200" s="175" t="s">
        <v>288</v>
      </c>
      <c r="H200" s="176">
        <v>0.25</v>
      </c>
      <c r="I200" s="176">
        <v>21.8</v>
      </c>
      <c r="J200" s="176">
        <v>30.1</v>
      </c>
      <c r="K200" s="176">
        <v>55</v>
      </c>
      <c r="L200" s="173">
        <v>3.94</v>
      </c>
      <c r="M200" s="177">
        <v>2.58</v>
      </c>
      <c r="N200" s="177">
        <v>12.57</v>
      </c>
      <c r="O200" s="177">
        <v>5.16</v>
      </c>
      <c r="P200" s="176">
        <v>0.82850000000000001</v>
      </c>
      <c r="Q200" s="177">
        <v>0.20300000000000001</v>
      </c>
      <c r="R200" s="177">
        <v>11.23</v>
      </c>
      <c r="S200" s="177">
        <v>0.68899999999999995</v>
      </c>
      <c r="T200" s="177">
        <v>34.692999999999998</v>
      </c>
      <c r="U200" s="177">
        <v>2.4860000000000002</v>
      </c>
    </row>
    <row r="201" spans="1:21" ht="16" hidden="1" x14ac:dyDescent="0.2">
      <c r="A201" s="171">
        <v>5376</v>
      </c>
      <c r="B201" s="172">
        <v>5</v>
      </c>
      <c r="C201" s="173" t="s">
        <v>258</v>
      </c>
      <c r="D201" s="173">
        <v>16</v>
      </c>
      <c r="E201" s="173">
        <v>9</v>
      </c>
      <c r="F201" s="173">
        <v>24</v>
      </c>
      <c r="G201" s="175" t="s">
        <v>265</v>
      </c>
      <c r="H201" s="176">
        <v>0.75</v>
      </c>
      <c r="I201" s="176">
        <v>22.5</v>
      </c>
      <c r="J201" s="176">
        <v>23.3</v>
      </c>
      <c r="K201" s="176">
        <v>37.4</v>
      </c>
      <c r="L201" s="173">
        <v>2.81</v>
      </c>
    </row>
    <row r="202" spans="1:21" ht="16" x14ac:dyDescent="0.2">
      <c r="A202" s="171">
        <v>5377</v>
      </c>
      <c r="B202" s="172">
        <v>5</v>
      </c>
      <c r="C202" s="173" t="s">
        <v>261</v>
      </c>
      <c r="D202" s="173">
        <v>2016</v>
      </c>
      <c r="E202" s="173">
        <v>9</v>
      </c>
      <c r="F202" s="173">
        <v>24</v>
      </c>
      <c r="G202" s="175" t="s">
        <v>265</v>
      </c>
      <c r="H202" s="176">
        <v>0.25</v>
      </c>
      <c r="I202" s="176">
        <v>21</v>
      </c>
      <c r="J202" s="176">
        <v>18.100000000000001</v>
      </c>
      <c r="K202" s="176">
        <v>57.3</v>
      </c>
      <c r="L202" s="173">
        <v>4.53</v>
      </c>
      <c r="M202" s="177">
        <v>2.2999999999999998</v>
      </c>
      <c r="N202" s="177">
        <v>19.59</v>
      </c>
      <c r="O202" s="177">
        <v>7.5</v>
      </c>
      <c r="P202" s="176">
        <v>0.32569999999999999</v>
      </c>
      <c r="Q202" s="177">
        <v>0.39600000000000002</v>
      </c>
      <c r="R202" s="177">
        <v>52.331000000000003</v>
      </c>
      <c r="S202" s="177">
        <v>0.11700000000000001</v>
      </c>
      <c r="T202" s="177">
        <v>30.475000000000001</v>
      </c>
      <c r="U202" s="177">
        <v>1.9139999999999999</v>
      </c>
    </row>
    <row r="203" spans="1:21" ht="16" hidden="1" x14ac:dyDescent="0.2">
      <c r="A203" s="171">
        <v>5378</v>
      </c>
      <c r="B203" s="172">
        <v>6</v>
      </c>
      <c r="C203" s="173" t="s">
        <v>258</v>
      </c>
      <c r="D203" s="173">
        <v>16</v>
      </c>
      <c r="E203" s="173">
        <v>10</v>
      </c>
      <c r="F203" s="173">
        <v>7</v>
      </c>
      <c r="G203" s="175" t="s">
        <v>326</v>
      </c>
      <c r="H203" s="176">
        <v>1.9</v>
      </c>
      <c r="I203" s="176">
        <v>17.3</v>
      </c>
      <c r="J203" s="176">
        <v>31.4</v>
      </c>
      <c r="K203" s="176">
        <v>94</v>
      </c>
      <c r="L203" s="173">
        <v>7.51</v>
      </c>
    </row>
    <row r="204" spans="1:21" ht="16" x14ac:dyDescent="0.2">
      <c r="A204" s="171">
        <v>5379</v>
      </c>
      <c r="B204" s="172">
        <v>6</v>
      </c>
      <c r="C204" s="173" t="s">
        <v>261</v>
      </c>
      <c r="D204" s="173">
        <v>2016</v>
      </c>
      <c r="E204" s="173">
        <v>10</v>
      </c>
      <c r="F204" s="173">
        <v>7</v>
      </c>
      <c r="G204" s="175" t="s">
        <v>326</v>
      </c>
      <c r="H204" s="176">
        <v>0.25</v>
      </c>
      <c r="I204" s="176">
        <v>17.3</v>
      </c>
      <c r="J204" s="176">
        <v>31.4</v>
      </c>
      <c r="K204" s="176">
        <v>97</v>
      </c>
      <c r="L204" s="173">
        <v>7.77</v>
      </c>
      <c r="M204" s="177">
        <v>1.59</v>
      </c>
      <c r="N204" s="177">
        <v>1.5</v>
      </c>
      <c r="O204" s="177">
        <v>1.61</v>
      </c>
      <c r="P204" s="176">
        <v>0.85370000000000001</v>
      </c>
      <c r="Q204" s="177">
        <v>0.246</v>
      </c>
      <c r="R204" s="177">
        <v>4.4009999999999998</v>
      </c>
      <c r="S204" s="177">
        <v>0.55800000000000005</v>
      </c>
      <c r="T204" s="177">
        <v>47.456000000000003</v>
      </c>
      <c r="U204" s="177">
        <v>2.0289999999999999</v>
      </c>
    </row>
    <row r="205" spans="1:21" ht="16" hidden="1" x14ac:dyDescent="0.2">
      <c r="A205" s="171">
        <v>5380</v>
      </c>
      <c r="B205" s="172">
        <v>7</v>
      </c>
      <c r="C205" s="173" t="s">
        <v>258</v>
      </c>
      <c r="D205" s="173">
        <v>16</v>
      </c>
      <c r="E205" s="173">
        <v>10</v>
      </c>
      <c r="F205" s="173">
        <v>7</v>
      </c>
      <c r="G205" s="175" t="s">
        <v>265</v>
      </c>
      <c r="H205" s="176">
        <v>0.9</v>
      </c>
      <c r="I205" s="176">
        <v>18.3</v>
      </c>
      <c r="J205" s="176">
        <v>28.9</v>
      </c>
      <c r="K205" s="176">
        <v>97</v>
      </c>
      <c r="L205" s="173">
        <v>7.65</v>
      </c>
    </row>
    <row r="206" spans="1:21" ht="16" x14ac:dyDescent="0.2">
      <c r="A206" s="171">
        <v>5381</v>
      </c>
      <c r="B206" s="172">
        <v>7</v>
      </c>
      <c r="C206" s="173" t="s">
        <v>261</v>
      </c>
      <c r="D206" s="173">
        <v>2016</v>
      </c>
      <c r="E206" s="173">
        <v>10</v>
      </c>
      <c r="F206" s="173">
        <v>7</v>
      </c>
      <c r="G206" s="175" t="s">
        <v>265</v>
      </c>
      <c r="H206" s="176">
        <v>0.25</v>
      </c>
      <c r="I206" s="176">
        <v>17.3</v>
      </c>
      <c r="J206" s="176">
        <v>23.3</v>
      </c>
      <c r="K206" s="176">
        <v>106</v>
      </c>
      <c r="L206" s="173">
        <v>9</v>
      </c>
      <c r="M206" s="177">
        <v>1.1499999999999999</v>
      </c>
      <c r="N206" s="177">
        <v>23.9</v>
      </c>
      <c r="O206" s="177">
        <v>13.03</v>
      </c>
      <c r="P206" s="176">
        <v>0.73829999999999996</v>
      </c>
      <c r="Q206" s="177">
        <v>15.071</v>
      </c>
      <c r="R206" s="177">
        <v>53.655000000000001</v>
      </c>
      <c r="S206" s="177">
        <v>0.25</v>
      </c>
      <c r="T206" s="177">
        <v>19.611999999999998</v>
      </c>
      <c r="U206" s="177">
        <v>0.97699999999999998</v>
      </c>
    </row>
    <row r="207" spans="1:21" ht="16" hidden="1" x14ac:dyDescent="0.2">
      <c r="A207" s="171">
        <v>5382</v>
      </c>
      <c r="B207" s="172">
        <v>8</v>
      </c>
      <c r="C207" s="173" t="s">
        <v>258</v>
      </c>
      <c r="D207" s="173">
        <v>16</v>
      </c>
      <c r="E207" s="173">
        <v>10</v>
      </c>
      <c r="F207" s="173">
        <v>7</v>
      </c>
      <c r="G207" s="175" t="s">
        <v>280</v>
      </c>
      <c r="H207" s="176">
        <v>0.8</v>
      </c>
      <c r="I207" s="176">
        <v>17.899999999999999</v>
      </c>
      <c r="J207" s="176">
        <v>30.7</v>
      </c>
      <c r="K207" s="176">
        <v>78</v>
      </c>
      <c r="L207" s="173">
        <v>6.2</v>
      </c>
    </row>
    <row r="208" spans="1:21" ht="16" x14ac:dyDescent="0.2">
      <c r="A208" s="171">
        <v>5383</v>
      </c>
      <c r="B208" s="172">
        <v>8</v>
      </c>
      <c r="C208" s="173" t="s">
        <v>261</v>
      </c>
      <c r="D208" s="173">
        <v>2016</v>
      </c>
      <c r="E208" s="173">
        <v>10</v>
      </c>
      <c r="F208" s="173">
        <v>7</v>
      </c>
      <c r="G208" s="175" t="s">
        <v>280</v>
      </c>
      <c r="H208" s="176">
        <v>0.25</v>
      </c>
      <c r="I208" s="176">
        <v>16.899999999999999</v>
      </c>
      <c r="J208" s="176">
        <v>29.8</v>
      </c>
      <c r="K208" s="176">
        <v>95</v>
      </c>
      <c r="L208" s="173">
        <v>7.73</v>
      </c>
      <c r="M208" s="177">
        <v>0.59</v>
      </c>
      <c r="N208" s="177">
        <v>2.12</v>
      </c>
      <c r="O208" s="177">
        <v>2.1800000000000002</v>
      </c>
      <c r="P208" s="176">
        <v>1.4235</v>
      </c>
      <c r="Q208" s="177">
        <v>1.7769999999999999</v>
      </c>
      <c r="R208" s="177">
        <v>7.8380000000000001</v>
      </c>
      <c r="S208" s="177">
        <v>0.39700000000000002</v>
      </c>
      <c r="T208" s="177">
        <v>12.082000000000001</v>
      </c>
      <c r="U208" s="177">
        <v>0.95299999999999996</v>
      </c>
    </row>
    <row r="209" spans="1:21" ht="16" hidden="1" x14ac:dyDescent="0.2">
      <c r="A209" s="171">
        <v>5384</v>
      </c>
      <c r="B209" s="172">
        <v>1</v>
      </c>
      <c r="C209" s="173" t="s">
        <v>258</v>
      </c>
      <c r="D209" s="173">
        <v>16</v>
      </c>
      <c r="E209" s="173">
        <v>10</v>
      </c>
      <c r="F209" s="173">
        <v>8</v>
      </c>
      <c r="G209" s="175" t="s">
        <v>339</v>
      </c>
      <c r="H209" s="176">
        <v>1.75</v>
      </c>
      <c r="I209" s="176">
        <v>17.899999999999999</v>
      </c>
      <c r="J209" s="176">
        <v>30.8</v>
      </c>
      <c r="K209" s="176">
        <v>83</v>
      </c>
      <c r="L209" s="173">
        <v>6.49</v>
      </c>
    </row>
    <row r="210" spans="1:21" ht="16" x14ac:dyDescent="0.2">
      <c r="A210" s="171">
        <v>5385</v>
      </c>
      <c r="B210" s="172">
        <v>1</v>
      </c>
      <c r="C210" s="173" t="s">
        <v>261</v>
      </c>
      <c r="D210" s="173">
        <v>2016</v>
      </c>
      <c r="E210" s="173">
        <v>10</v>
      </c>
      <c r="F210" s="173">
        <v>8</v>
      </c>
      <c r="G210" s="175" t="s">
        <v>339</v>
      </c>
      <c r="H210" s="176">
        <v>0.25</v>
      </c>
      <c r="I210" s="176">
        <v>17.3</v>
      </c>
      <c r="J210" s="176">
        <v>26.1</v>
      </c>
      <c r="K210" s="176">
        <v>106</v>
      </c>
      <c r="L210" s="173">
        <v>8.75</v>
      </c>
      <c r="M210" s="177">
        <v>0.74</v>
      </c>
      <c r="N210" s="177">
        <v>3.19</v>
      </c>
      <c r="O210" s="177">
        <v>3.04</v>
      </c>
      <c r="P210" s="176">
        <v>1.423</v>
      </c>
      <c r="Q210" s="177">
        <v>7.0810000000000004</v>
      </c>
      <c r="R210" s="177">
        <v>28.36</v>
      </c>
      <c r="S210" s="177">
        <v>0.192</v>
      </c>
      <c r="T210" s="177">
        <v>25.43</v>
      </c>
      <c r="U210" s="177">
        <v>1.01</v>
      </c>
    </row>
    <row r="211" spans="1:21" ht="16" hidden="1" x14ac:dyDescent="0.2">
      <c r="A211" s="171">
        <v>5388</v>
      </c>
      <c r="B211" s="172">
        <v>2</v>
      </c>
      <c r="C211" s="173" t="s">
        <v>258</v>
      </c>
      <c r="D211" s="173">
        <v>16</v>
      </c>
      <c r="E211" s="173">
        <v>10</v>
      </c>
      <c r="F211" s="173">
        <v>8</v>
      </c>
      <c r="G211" s="175" t="s">
        <v>326</v>
      </c>
      <c r="H211" s="176">
        <v>2.5</v>
      </c>
      <c r="I211" s="176">
        <v>18.7</v>
      </c>
      <c r="J211" s="176">
        <v>30.1</v>
      </c>
      <c r="K211" s="176">
        <v>93.6</v>
      </c>
      <c r="L211" s="173">
        <v>7.3</v>
      </c>
    </row>
    <row r="212" spans="1:21" ht="16" x14ac:dyDescent="0.2">
      <c r="A212" s="171">
        <v>5389</v>
      </c>
      <c r="B212" s="172">
        <v>2</v>
      </c>
      <c r="C212" s="173" t="s">
        <v>261</v>
      </c>
      <c r="D212" s="173">
        <v>2016</v>
      </c>
      <c r="E212" s="173">
        <v>10</v>
      </c>
      <c r="F212" s="173">
        <v>8</v>
      </c>
      <c r="G212" s="175" t="s">
        <v>326</v>
      </c>
      <c r="H212" s="176">
        <v>0.25</v>
      </c>
      <c r="I212" s="176">
        <v>17.7</v>
      </c>
      <c r="J212" s="176">
        <v>30.1</v>
      </c>
      <c r="K212" s="176">
        <v>107.4</v>
      </c>
      <c r="L212" s="173">
        <v>8.67</v>
      </c>
      <c r="M212" s="177">
        <v>0.74</v>
      </c>
      <c r="N212" s="177">
        <v>4.1399999999999997</v>
      </c>
      <c r="O212" s="177">
        <v>1.78</v>
      </c>
      <c r="P212" s="176">
        <v>0.91679999999999995</v>
      </c>
      <c r="Q212" s="177">
        <v>0.16700000000000001</v>
      </c>
      <c r="R212" s="177">
        <v>12.298</v>
      </c>
      <c r="S212" s="177">
        <v>0.28899999999999998</v>
      </c>
      <c r="T212" s="177">
        <v>15.186</v>
      </c>
      <c r="U212" s="177">
        <v>0.92500000000000004</v>
      </c>
    </row>
    <row r="213" spans="1:21" ht="16" hidden="1" x14ac:dyDescent="0.2">
      <c r="A213" s="171">
        <v>5386</v>
      </c>
      <c r="B213" s="172">
        <v>9</v>
      </c>
      <c r="C213" s="173" t="s">
        <v>258</v>
      </c>
      <c r="D213" s="173">
        <v>16</v>
      </c>
      <c r="E213" s="173">
        <v>10</v>
      </c>
      <c r="F213" s="173">
        <v>8</v>
      </c>
      <c r="G213" s="175" t="s">
        <v>340</v>
      </c>
      <c r="H213" s="176">
        <v>2</v>
      </c>
      <c r="I213" s="176">
        <v>17.7</v>
      </c>
      <c r="J213" s="176">
        <v>31.4</v>
      </c>
      <c r="K213" s="176">
        <v>91.9</v>
      </c>
      <c r="L213" s="173">
        <v>7.25</v>
      </c>
    </row>
    <row r="214" spans="1:21" ht="16" x14ac:dyDescent="0.2">
      <c r="A214" s="171">
        <v>5387</v>
      </c>
      <c r="B214" s="172">
        <v>9</v>
      </c>
      <c r="C214" s="173" t="s">
        <v>261</v>
      </c>
      <c r="D214" s="173">
        <v>2016</v>
      </c>
      <c r="E214" s="173">
        <v>10</v>
      </c>
      <c r="F214" s="173">
        <v>8</v>
      </c>
      <c r="G214" s="175" t="s">
        <v>340</v>
      </c>
      <c r="H214" s="176">
        <v>0.25</v>
      </c>
      <c r="I214" s="176">
        <v>17</v>
      </c>
      <c r="J214" s="176">
        <v>30.5</v>
      </c>
      <c r="K214" s="176">
        <v>104</v>
      </c>
      <c r="L214" s="173">
        <v>8.3800000000000008</v>
      </c>
      <c r="M214" s="177">
        <v>0.65</v>
      </c>
      <c r="N214" s="177">
        <v>1.27</v>
      </c>
      <c r="O214" s="177">
        <v>1.23</v>
      </c>
      <c r="P214" s="176">
        <v>0.86539999999999995</v>
      </c>
      <c r="Q214" s="177">
        <v>0.20799999999999999</v>
      </c>
      <c r="R214" s="177">
        <v>6.6319999999999997</v>
      </c>
      <c r="S214" s="177">
        <v>0.48</v>
      </c>
      <c r="T214" s="177">
        <v>9.3529999999999998</v>
      </c>
      <c r="U214" s="177">
        <v>0.68799999999999994</v>
      </c>
    </row>
    <row r="215" spans="1:21" ht="16" hidden="1" x14ac:dyDescent="0.2">
      <c r="A215" s="171">
        <v>5390</v>
      </c>
      <c r="B215" s="172">
        <v>10</v>
      </c>
      <c r="C215" s="173" t="s">
        <v>258</v>
      </c>
      <c r="D215" s="173">
        <v>16</v>
      </c>
      <c r="E215" s="173">
        <v>10</v>
      </c>
      <c r="F215" s="173">
        <v>8</v>
      </c>
      <c r="G215" s="175" t="s">
        <v>315</v>
      </c>
      <c r="H215" s="176">
        <v>2</v>
      </c>
      <c r="I215" s="176">
        <v>18.5</v>
      </c>
      <c r="J215" s="176">
        <v>30.5</v>
      </c>
      <c r="K215" s="176">
        <v>91.4</v>
      </c>
      <c r="L215" s="173">
        <v>6.9</v>
      </c>
    </row>
    <row r="216" spans="1:21" ht="16" x14ac:dyDescent="0.2">
      <c r="A216" s="171">
        <v>5391</v>
      </c>
      <c r="B216" s="172">
        <v>10</v>
      </c>
      <c r="C216" s="173" t="s">
        <v>261</v>
      </c>
      <c r="D216" s="173">
        <v>2016</v>
      </c>
      <c r="E216" s="173">
        <v>10</v>
      </c>
      <c r="F216" s="173">
        <v>8</v>
      </c>
      <c r="G216" s="175" t="s">
        <v>315</v>
      </c>
      <c r="H216" s="176">
        <v>0.25</v>
      </c>
      <c r="I216" s="176">
        <v>17.7</v>
      </c>
      <c r="J216" s="176">
        <v>29.4</v>
      </c>
      <c r="K216" s="176">
        <v>107.4</v>
      </c>
      <c r="L216" s="173">
        <v>8.6</v>
      </c>
      <c r="M216" s="177">
        <v>0.67</v>
      </c>
      <c r="N216" s="177">
        <v>2.79</v>
      </c>
      <c r="O216" s="177">
        <v>1.65</v>
      </c>
      <c r="P216" s="176">
        <v>0.4158</v>
      </c>
      <c r="Q216" s="177">
        <v>0.22</v>
      </c>
      <c r="R216" s="177">
        <v>12.217000000000001</v>
      </c>
      <c r="S216" s="177">
        <v>0.33</v>
      </c>
      <c r="T216" s="177">
        <v>18.199000000000002</v>
      </c>
      <c r="U216" s="177">
        <v>1.0509999999999999</v>
      </c>
    </row>
    <row r="217" spans="1:21" ht="16" hidden="1" x14ac:dyDescent="0.2">
      <c r="A217" s="171">
        <v>5392</v>
      </c>
      <c r="B217" s="172">
        <v>3</v>
      </c>
      <c r="C217" s="173" t="s">
        <v>258</v>
      </c>
      <c r="D217" s="173">
        <v>16</v>
      </c>
      <c r="E217" s="173">
        <v>10</v>
      </c>
      <c r="F217" s="173">
        <v>10</v>
      </c>
      <c r="G217" s="175" t="s">
        <v>342</v>
      </c>
      <c r="H217" s="176">
        <v>1</v>
      </c>
      <c r="I217" s="176">
        <v>14.7</v>
      </c>
      <c r="J217" s="176">
        <v>29.1</v>
      </c>
      <c r="K217" s="176">
        <v>76.3</v>
      </c>
      <c r="L217" s="173">
        <v>6.49</v>
      </c>
    </row>
    <row r="218" spans="1:21" ht="16" x14ac:dyDescent="0.2">
      <c r="A218" s="171">
        <v>5393</v>
      </c>
      <c r="B218" s="172">
        <v>3</v>
      </c>
      <c r="C218" s="173" t="s">
        <v>261</v>
      </c>
      <c r="D218" s="173">
        <v>2016</v>
      </c>
      <c r="E218" s="173">
        <v>10</v>
      </c>
      <c r="F218" s="173">
        <v>10</v>
      </c>
      <c r="G218" s="175" t="s">
        <v>342</v>
      </c>
      <c r="H218" s="176">
        <v>0.25</v>
      </c>
      <c r="I218" s="176">
        <v>14.7</v>
      </c>
      <c r="J218" s="176">
        <v>28.9</v>
      </c>
      <c r="K218" s="176">
        <v>78</v>
      </c>
      <c r="L218" s="173">
        <v>6.62</v>
      </c>
      <c r="M218" s="177">
        <v>1.1299999999999999</v>
      </c>
      <c r="N218" s="177">
        <v>1.81</v>
      </c>
      <c r="O218" s="177">
        <v>2.15</v>
      </c>
      <c r="P218" s="176">
        <v>1.5628</v>
      </c>
      <c r="Q218" s="177">
        <v>0.20300000000000001</v>
      </c>
      <c r="R218" s="177">
        <v>5.8639999999999999</v>
      </c>
      <c r="S218" s="177">
        <v>0.28599999999999998</v>
      </c>
      <c r="T218" s="177">
        <v>17.245000000000001</v>
      </c>
      <c r="U218" s="177">
        <v>0.90800000000000003</v>
      </c>
    </row>
    <row r="219" spans="1:21" ht="16" hidden="1" x14ac:dyDescent="0.2">
      <c r="A219" s="171">
        <v>5394</v>
      </c>
      <c r="B219" s="172">
        <v>5</v>
      </c>
      <c r="C219" s="173" t="s">
        <v>258</v>
      </c>
      <c r="D219" s="173">
        <v>16</v>
      </c>
      <c r="E219" s="173">
        <v>10</v>
      </c>
      <c r="F219" s="173">
        <v>10</v>
      </c>
      <c r="G219" s="175" t="s">
        <v>343</v>
      </c>
      <c r="H219" s="176">
        <v>0.7</v>
      </c>
      <c r="I219" s="176">
        <v>13.1</v>
      </c>
      <c r="J219" s="176">
        <v>9.6</v>
      </c>
      <c r="K219" s="176">
        <v>75.400000000000006</v>
      </c>
      <c r="L219" s="173">
        <v>7.46</v>
      </c>
    </row>
    <row r="220" spans="1:21" ht="16" x14ac:dyDescent="0.2">
      <c r="A220" s="171">
        <v>5395</v>
      </c>
      <c r="B220" s="172">
        <v>5</v>
      </c>
      <c r="C220" s="173" t="s">
        <v>261</v>
      </c>
      <c r="D220" s="173">
        <v>2016</v>
      </c>
      <c r="E220" s="173">
        <v>10</v>
      </c>
      <c r="F220" s="173">
        <v>10</v>
      </c>
      <c r="G220" s="175" t="s">
        <v>343</v>
      </c>
      <c r="H220" s="176">
        <v>0.25</v>
      </c>
      <c r="I220" s="176">
        <v>13</v>
      </c>
      <c r="J220" s="176">
        <v>9.1</v>
      </c>
      <c r="K220" s="176">
        <v>73.400000000000006</v>
      </c>
      <c r="L220" s="173">
        <v>7.31</v>
      </c>
      <c r="M220" s="177">
        <v>2.96</v>
      </c>
      <c r="N220" s="177">
        <v>2.72</v>
      </c>
      <c r="O220" s="177">
        <v>4.16</v>
      </c>
      <c r="P220" s="176">
        <v>15.0847</v>
      </c>
      <c r="Q220" s="177">
        <v>11.034000000000001</v>
      </c>
      <c r="R220" s="177">
        <v>86.694999999999993</v>
      </c>
      <c r="S220" s="177">
        <v>0.46100000000000002</v>
      </c>
      <c r="T220" s="177">
        <v>40.052</v>
      </c>
      <c r="U220" s="177">
        <v>1.726</v>
      </c>
    </row>
    <row r="221" spans="1:21" ht="16" hidden="1" x14ac:dyDescent="0.2">
      <c r="A221" s="171">
        <v>5396</v>
      </c>
      <c r="B221" s="172">
        <v>6</v>
      </c>
      <c r="C221" s="173" t="s">
        <v>258</v>
      </c>
      <c r="D221" s="173">
        <v>16</v>
      </c>
      <c r="E221" s="173">
        <v>11</v>
      </c>
      <c r="F221" s="173">
        <v>5</v>
      </c>
      <c r="G221" s="175" t="s">
        <v>278</v>
      </c>
      <c r="H221" s="176">
        <v>5</v>
      </c>
      <c r="I221" s="176">
        <v>12</v>
      </c>
      <c r="J221" s="176">
        <v>32.200000000000003</v>
      </c>
      <c r="K221" s="176">
        <v>91.8</v>
      </c>
      <c r="L221" s="173">
        <v>8.07</v>
      </c>
    </row>
    <row r="222" spans="1:21" ht="16" x14ac:dyDescent="0.2">
      <c r="A222" s="171">
        <v>5397</v>
      </c>
      <c r="B222" s="172">
        <v>6</v>
      </c>
      <c r="C222" s="173" t="s">
        <v>261</v>
      </c>
      <c r="D222" s="173">
        <v>2016</v>
      </c>
      <c r="E222" s="173">
        <v>11</v>
      </c>
      <c r="F222" s="173">
        <v>5</v>
      </c>
      <c r="G222" s="175" t="s">
        <v>278</v>
      </c>
      <c r="H222" s="176">
        <v>0.25</v>
      </c>
      <c r="I222" s="176">
        <v>12</v>
      </c>
      <c r="J222" s="176">
        <v>32.200000000000003</v>
      </c>
      <c r="K222" s="176">
        <v>92.8</v>
      </c>
      <c r="L222" s="173">
        <v>8.16</v>
      </c>
      <c r="M222" s="177">
        <v>0.56999999999999995</v>
      </c>
      <c r="N222" s="177">
        <v>1.01</v>
      </c>
      <c r="O222" s="177">
        <v>0.33</v>
      </c>
      <c r="P222" s="176">
        <v>0.74360000000000004</v>
      </c>
      <c r="Q222" s="177">
        <v>0.75900000000000001</v>
      </c>
      <c r="R222" s="177">
        <v>4.0449999999999999</v>
      </c>
      <c r="S222" s="177">
        <v>0.51600000000000001</v>
      </c>
      <c r="T222" s="177">
        <v>11.444000000000001</v>
      </c>
      <c r="U222" s="177">
        <v>0.85499999999999998</v>
      </c>
    </row>
    <row r="223" spans="1:21" ht="16" hidden="1" x14ac:dyDescent="0.2">
      <c r="A223" s="171">
        <v>5398</v>
      </c>
      <c r="B223" s="172">
        <v>7</v>
      </c>
      <c r="C223" s="173" t="s">
        <v>258</v>
      </c>
      <c r="D223" s="173">
        <v>16</v>
      </c>
      <c r="E223" s="173">
        <v>11</v>
      </c>
      <c r="F223" s="173">
        <v>5</v>
      </c>
      <c r="G223" s="175" t="s">
        <v>265</v>
      </c>
      <c r="H223" s="176">
        <v>1</v>
      </c>
      <c r="I223" s="176">
        <v>13.7</v>
      </c>
      <c r="J223" s="176">
        <v>30.3</v>
      </c>
      <c r="K223" s="176">
        <v>99.9</v>
      </c>
      <c r="L223" s="173">
        <v>8.57</v>
      </c>
    </row>
    <row r="224" spans="1:21" ht="16" x14ac:dyDescent="0.2">
      <c r="A224" s="171">
        <v>5399</v>
      </c>
      <c r="B224" s="172">
        <v>7</v>
      </c>
      <c r="C224" s="173" t="s">
        <v>261</v>
      </c>
      <c r="D224" s="173">
        <v>2016</v>
      </c>
      <c r="E224" s="173">
        <v>11</v>
      </c>
      <c r="F224" s="173">
        <v>5</v>
      </c>
      <c r="G224" s="175" t="s">
        <v>265</v>
      </c>
      <c r="H224" s="176">
        <v>0.25</v>
      </c>
      <c r="I224" s="176">
        <v>13.1</v>
      </c>
      <c r="J224" s="176">
        <v>24.3</v>
      </c>
      <c r="K224" s="176">
        <v>102.9</v>
      </c>
      <c r="L224" s="173">
        <v>9.3000000000000007</v>
      </c>
      <c r="M224" s="177">
        <v>0.66</v>
      </c>
      <c r="N224" s="177">
        <v>4.01</v>
      </c>
      <c r="O224" s="177">
        <v>1.28</v>
      </c>
      <c r="P224" s="176">
        <v>1.1054999999999999</v>
      </c>
      <c r="Q224" s="177">
        <v>13.861000000000001</v>
      </c>
      <c r="R224" s="177">
        <v>39.630000000000003</v>
      </c>
      <c r="S224" s="177">
        <v>0.33700000000000002</v>
      </c>
      <c r="T224" s="177">
        <v>28.785</v>
      </c>
      <c r="U224" s="177">
        <v>1.028</v>
      </c>
    </row>
    <row r="225" spans="1:21" ht="16" hidden="1" x14ac:dyDescent="0.2">
      <c r="A225" s="171">
        <v>5400</v>
      </c>
      <c r="B225" s="172">
        <v>8</v>
      </c>
      <c r="C225" s="173" t="s">
        <v>258</v>
      </c>
      <c r="D225" s="173">
        <v>16</v>
      </c>
      <c r="E225" s="173">
        <v>11</v>
      </c>
      <c r="F225" s="173">
        <v>5</v>
      </c>
      <c r="G225" s="175" t="s">
        <v>280</v>
      </c>
      <c r="H225" s="176">
        <v>1</v>
      </c>
      <c r="I225" s="176">
        <v>12.7</v>
      </c>
      <c r="J225" s="176">
        <v>32.1</v>
      </c>
      <c r="K225" s="176">
        <v>89.5</v>
      </c>
      <c r="L225" s="173">
        <v>7.82</v>
      </c>
    </row>
    <row r="226" spans="1:21" ht="16" x14ac:dyDescent="0.2">
      <c r="A226" s="171">
        <v>5401</v>
      </c>
      <c r="B226" s="172">
        <v>8</v>
      </c>
      <c r="C226" s="173" t="s">
        <v>261</v>
      </c>
      <c r="D226" s="173">
        <v>2016</v>
      </c>
      <c r="E226" s="173">
        <v>11</v>
      </c>
      <c r="F226" s="173">
        <v>5</v>
      </c>
      <c r="G226" s="175" t="s">
        <v>280</v>
      </c>
      <c r="H226" s="176">
        <v>0.25</v>
      </c>
      <c r="I226" s="176">
        <v>12.1</v>
      </c>
      <c r="J226" s="176">
        <v>30.5</v>
      </c>
      <c r="K226" s="176">
        <v>98.2</v>
      </c>
      <c r="L226" s="173">
        <v>8.67</v>
      </c>
      <c r="M226" s="177">
        <v>0.63</v>
      </c>
      <c r="N226" s="177">
        <v>2.23</v>
      </c>
      <c r="O226" s="177">
        <v>0.6</v>
      </c>
      <c r="P226" s="176">
        <v>1.0753999999999999</v>
      </c>
      <c r="Q226" s="177">
        <v>3.7690000000000001</v>
      </c>
      <c r="R226" s="177">
        <v>7.6260000000000003</v>
      </c>
      <c r="S226" s="177">
        <v>0.28699999999999998</v>
      </c>
      <c r="T226" s="177">
        <v>20.901</v>
      </c>
      <c r="U226" s="177">
        <v>0.83499999999999996</v>
      </c>
    </row>
    <row r="227" spans="1:21" ht="16" hidden="1" x14ac:dyDescent="0.2">
      <c r="A227" s="171">
        <v>5402</v>
      </c>
      <c r="B227" s="172">
        <v>6</v>
      </c>
      <c r="C227" s="173" t="s">
        <v>258</v>
      </c>
      <c r="D227" s="173">
        <v>16</v>
      </c>
      <c r="E227" s="173">
        <v>12</v>
      </c>
      <c r="F227" s="173">
        <v>16</v>
      </c>
      <c r="G227" s="175" t="s">
        <v>293</v>
      </c>
      <c r="H227" s="176">
        <v>1.5</v>
      </c>
      <c r="I227" s="176">
        <v>1.3</v>
      </c>
      <c r="J227" s="176">
        <v>32.5</v>
      </c>
      <c r="K227" s="176">
        <v>84</v>
      </c>
      <c r="L227" s="173">
        <v>9.56</v>
      </c>
    </row>
    <row r="228" spans="1:21" ht="16" x14ac:dyDescent="0.2">
      <c r="A228" s="171">
        <v>5403</v>
      </c>
      <c r="B228" s="172">
        <v>6</v>
      </c>
      <c r="C228" s="173" t="s">
        <v>261</v>
      </c>
      <c r="D228" s="173">
        <v>2016</v>
      </c>
      <c r="E228" s="173">
        <v>12</v>
      </c>
      <c r="F228" s="173">
        <v>16</v>
      </c>
      <c r="G228" s="175" t="s">
        <v>293</v>
      </c>
      <c r="H228" s="176">
        <v>0.25</v>
      </c>
      <c r="I228" s="176">
        <v>1.1000000000000001</v>
      </c>
      <c r="J228" s="176">
        <v>32.299999999999997</v>
      </c>
      <c r="K228" s="176">
        <v>91</v>
      </c>
      <c r="L228" s="173">
        <v>10.18</v>
      </c>
      <c r="M228" s="177">
        <v>1.53</v>
      </c>
      <c r="N228" s="177">
        <v>3.61</v>
      </c>
      <c r="O228" s="177">
        <v>1.84</v>
      </c>
      <c r="P228" s="176">
        <v>0.33400000000000002</v>
      </c>
      <c r="Q228" s="177">
        <v>0.22900000000000001</v>
      </c>
      <c r="R228" s="177">
        <v>1.9470000000000001</v>
      </c>
      <c r="S228" s="177">
        <v>0.52100000000000002</v>
      </c>
      <c r="T228" s="177">
        <v>15.959</v>
      </c>
      <c r="U228" s="177">
        <v>1.2969999999999999</v>
      </c>
    </row>
    <row r="229" spans="1:21" ht="16" x14ac:dyDescent="0.2">
      <c r="A229" s="171">
        <v>5404</v>
      </c>
      <c r="B229" s="172">
        <v>7</v>
      </c>
      <c r="C229" s="173" t="s">
        <v>261</v>
      </c>
      <c r="D229" s="173">
        <v>2016</v>
      </c>
      <c r="E229" s="173">
        <v>12</v>
      </c>
      <c r="F229" s="173">
        <v>16</v>
      </c>
      <c r="G229" s="175" t="s">
        <v>346</v>
      </c>
      <c r="H229" s="176">
        <v>0.25</v>
      </c>
      <c r="I229" s="176">
        <v>2.5</v>
      </c>
      <c r="J229" s="176">
        <v>21.8</v>
      </c>
      <c r="K229" s="176">
        <v>89</v>
      </c>
      <c r="L229" s="173">
        <v>10.18</v>
      </c>
      <c r="M229" s="177">
        <v>0.92</v>
      </c>
      <c r="N229" s="177">
        <v>3.6</v>
      </c>
      <c r="O229" s="177">
        <v>0.85</v>
      </c>
      <c r="P229" s="176">
        <v>1.5980000000000001</v>
      </c>
      <c r="Q229" s="177">
        <v>15.063000000000001</v>
      </c>
      <c r="R229" s="177">
        <v>48.398000000000003</v>
      </c>
      <c r="S229" s="177">
        <v>0.317</v>
      </c>
      <c r="T229" s="177">
        <v>45.466000000000001</v>
      </c>
      <c r="U229" s="177">
        <v>1.601</v>
      </c>
    </row>
    <row r="230" spans="1:21" ht="16" x14ac:dyDescent="0.2">
      <c r="A230" s="171">
        <v>5405</v>
      </c>
      <c r="B230" s="172">
        <v>8</v>
      </c>
      <c r="C230" s="173" t="s">
        <v>261</v>
      </c>
      <c r="D230" s="173">
        <v>2016</v>
      </c>
      <c r="E230" s="173">
        <v>12</v>
      </c>
      <c r="F230" s="173">
        <v>16</v>
      </c>
      <c r="G230" s="175" t="s">
        <v>347</v>
      </c>
      <c r="H230" s="176">
        <v>0.25</v>
      </c>
      <c r="I230" s="176">
        <v>0</v>
      </c>
      <c r="J230" s="176">
        <v>26.7</v>
      </c>
      <c r="K230" s="176">
        <v>101</v>
      </c>
      <c r="L230" s="173">
        <v>12.17</v>
      </c>
      <c r="M230" s="177">
        <v>0.6</v>
      </c>
      <c r="N230" s="177">
        <v>4.59</v>
      </c>
      <c r="O230" s="177">
        <v>1.79</v>
      </c>
      <c r="P230" s="176">
        <v>0.3306</v>
      </c>
      <c r="Q230" s="177">
        <v>1.468</v>
      </c>
      <c r="R230" s="177">
        <v>4.6509999999999998</v>
      </c>
      <c r="S230" s="177">
        <v>0.10100000000000001</v>
      </c>
      <c r="T230" s="177">
        <v>45</v>
      </c>
      <c r="U230" s="177">
        <v>2.4489999999999998</v>
      </c>
    </row>
    <row r="231" spans="1:21" ht="16" hidden="1" x14ac:dyDescent="0.2">
      <c r="A231" s="171">
        <v>5407</v>
      </c>
      <c r="B231" s="172">
        <v>6</v>
      </c>
      <c r="C231" s="173" t="s">
        <v>258</v>
      </c>
      <c r="D231" s="173">
        <v>17</v>
      </c>
      <c r="E231" s="173">
        <v>1</v>
      </c>
      <c r="F231" s="173">
        <v>21</v>
      </c>
      <c r="G231" s="175" t="s">
        <v>278</v>
      </c>
      <c r="H231" s="176">
        <v>4</v>
      </c>
      <c r="I231" s="176">
        <v>4.9000000000000004</v>
      </c>
      <c r="J231" s="176">
        <v>31.7</v>
      </c>
      <c r="K231" s="176">
        <v>109.7</v>
      </c>
      <c r="L231" s="173">
        <v>11.08</v>
      </c>
    </row>
    <row r="232" spans="1:21" ht="16" x14ac:dyDescent="0.2">
      <c r="A232" s="171">
        <v>5408</v>
      </c>
      <c r="B232" s="172">
        <v>6</v>
      </c>
      <c r="C232" s="173" t="s">
        <v>261</v>
      </c>
      <c r="D232" s="173">
        <v>2017</v>
      </c>
      <c r="E232" s="173">
        <v>1</v>
      </c>
      <c r="F232" s="173">
        <v>21</v>
      </c>
      <c r="G232" s="175" t="s">
        <v>278</v>
      </c>
      <c r="H232" s="176">
        <v>0.25</v>
      </c>
      <c r="I232" s="176">
        <v>4.9000000000000004</v>
      </c>
      <c r="J232" s="176">
        <v>31.5</v>
      </c>
      <c r="K232" s="176">
        <v>115.7</v>
      </c>
      <c r="L232" s="173">
        <v>11.98</v>
      </c>
      <c r="M232" s="177">
        <v>0.78</v>
      </c>
      <c r="N232" s="177">
        <v>0.99</v>
      </c>
      <c r="O232" s="177">
        <v>0.5</v>
      </c>
      <c r="P232" s="176">
        <v>0.47589999999999999</v>
      </c>
      <c r="Q232" s="177">
        <v>0.628</v>
      </c>
      <c r="R232" s="177">
        <v>1.853</v>
      </c>
      <c r="S232" s="177">
        <v>0.20100000000000001</v>
      </c>
      <c r="T232" s="177">
        <v>11.177</v>
      </c>
      <c r="U232" s="177">
        <v>0.51</v>
      </c>
    </row>
    <row r="233" spans="1:21" ht="16" hidden="1" x14ac:dyDescent="0.2">
      <c r="A233" s="171">
        <v>5409</v>
      </c>
      <c r="B233" s="172">
        <v>7</v>
      </c>
      <c r="C233" s="173" t="s">
        <v>258</v>
      </c>
      <c r="D233" s="173">
        <v>17</v>
      </c>
      <c r="E233" s="173">
        <v>1</v>
      </c>
      <c r="F233" s="173">
        <v>21</v>
      </c>
      <c r="G233" s="175" t="s">
        <v>265</v>
      </c>
      <c r="H233" s="176">
        <v>1</v>
      </c>
      <c r="I233" s="176">
        <v>5.5</v>
      </c>
      <c r="J233" s="176">
        <v>30.3</v>
      </c>
      <c r="K233" s="176">
        <v>131.30000000000001</v>
      </c>
      <c r="L233" s="173">
        <v>12.15</v>
      </c>
    </row>
    <row r="234" spans="1:21" ht="16" x14ac:dyDescent="0.2">
      <c r="A234" s="171">
        <v>5410</v>
      </c>
      <c r="B234" s="172">
        <v>7</v>
      </c>
      <c r="C234" s="173" t="s">
        <v>261</v>
      </c>
      <c r="D234" s="173">
        <v>2017</v>
      </c>
      <c r="E234" s="173">
        <v>1</v>
      </c>
      <c r="F234" s="173">
        <v>21</v>
      </c>
      <c r="G234" s="175" t="s">
        <v>265</v>
      </c>
      <c r="H234" s="176">
        <v>0.25</v>
      </c>
      <c r="I234" s="176">
        <v>8.3000000000000007</v>
      </c>
      <c r="J234" s="176">
        <v>9.4</v>
      </c>
      <c r="K234" s="176">
        <v>108.7</v>
      </c>
      <c r="L234" s="173">
        <v>12.13</v>
      </c>
      <c r="M234" s="177">
        <v>0.72</v>
      </c>
      <c r="N234" s="177">
        <v>1.29</v>
      </c>
      <c r="O234" s="177">
        <v>0.72</v>
      </c>
      <c r="P234" s="176">
        <v>1.7947</v>
      </c>
      <c r="Q234" s="177">
        <v>7.75</v>
      </c>
      <c r="R234" s="177">
        <v>18.152000000000001</v>
      </c>
      <c r="S234" s="177">
        <v>0.13400000000000001</v>
      </c>
      <c r="T234" s="177">
        <v>21.527000000000001</v>
      </c>
      <c r="U234" s="177">
        <v>0.54400000000000004</v>
      </c>
    </row>
    <row r="235" spans="1:21" ht="16" hidden="1" x14ac:dyDescent="0.2">
      <c r="A235" s="171">
        <v>5411</v>
      </c>
      <c r="B235" s="172">
        <v>8</v>
      </c>
      <c r="C235" s="173" t="s">
        <v>258</v>
      </c>
      <c r="D235" s="173">
        <v>17</v>
      </c>
      <c r="E235" s="173">
        <v>1</v>
      </c>
      <c r="F235" s="173">
        <v>21</v>
      </c>
      <c r="G235" s="175" t="s">
        <v>280</v>
      </c>
      <c r="H235" s="176">
        <v>1</v>
      </c>
      <c r="I235" s="176">
        <v>5.9</v>
      </c>
      <c r="J235" s="176">
        <v>31.5</v>
      </c>
      <c r="K235" s="176">
        <v>134.30000000000001</v>
      </c>
      <c r="L235" s="173">
        <v>13.72</v>
      </c>
    </row>
    <row r="236" spans="1:21" ht="16" x14ac:dyDescent="0.2">
      <c r="A236" s="171">
        <v>5412</v>
      </c>
      <c r="B236" s="172">
        <v>8</v>
      </c>
      <c r="C236" s="173" t="s">
        <v>261</v>
      </c>
      <c r="D236" s="173">
        <v>2017</v>
      </c>
      <c r="E236" s="173">
        <v>1</v>
      </c>
      <c r="F236" s="173">
        <v>21</v>
      </c>
      <c r="G236" s="175" t="s">
        <v>280</v>
      </c>
      <c r="H236" s="176">
        <v>0.25</v>
      </c>
      <c r="I236" s="176">
        <v>6.3</v>
      </c>
      <c r="J236" s="176">
        <v>29.4</v>
      </c>
      <c r="K236" s="176">
        <v>120.3</v>
      </c>
      <c r="L236" s="173">
        <v>12.35</v>
      </c>
      <c r="M236" s="177">
        <v>1.01</v>
      </c>
      <c r="N236" s="177">
        <v>7.06</v>
      </c>
      <c r="O236" s="177">
        <v>0.36</v>
      </c>
      <c r="P236" s="176">
        <v>0.87739999999999996</v>
      </c>
      <c r="Q236" s="177">
        <v>2.76</v>
      </c>
      <c r="R236" s="177">
        <v>6.1059999999999999</v>
      </c>
      <c r="S236" s="177">
        <v>8.2000000000000007E-3</v>
      </c>
      <c r="T236" s="177">
        <v>27.411999999999999</v>
      </c>
      <c r="U236" s="177">
        <v>1.276</v>
      </c>
    </row>
    <row r="237" spans="1:21" ht="16" hidden="1" x14ac:dyDescent="0.2">
      <c r="A237" s="171">
        <v>5417</v>
      </c>
      <c r="B237" s="172">
        <v>6</v>
      </c>
      <c r="C237" s="173" t="s">
        <v>258</v>
      </c>
      <c r="D237" s="173">
        <v>17</v>
      </c>
      <c r="E237" s="173">
        <v>2</v>
      </c>
      <c r="F237" s="173">
        <v>17</v>
      </c>
      <c r="G237" s="175" t="s">
        <v>274</v>
      </c>
      <c r="H237" s="176">
        <v>1.75</v>
      </c>
      <c r="I237" s="176">
        <v>0.8</v>
      </c>
      <c r="J237" s="176">
        <v>31.6</v>
      </c>
      <c r="K237" s="176">
        <v>104</v>
      </c>
      <c r="L237" s="173">
        <v>11.96</v>
      </c>
    </row>
    <row r="238" spans="1:21" ht="16" x14ac:dyDescent="0.2">
      <c r="A238" s="171">
        <v>5418</v>
      </c>
      <c r="B238" s="172">
        <v>6</v>
      </c>
      <c r="C238" s="173" t="s">
        <v>261</v>
      </c>
      <c r="D238" s="173">
        <v>2017</v>
      </c>
      <c r="E238" s="173">
        <v>2</v>
      </c>
      <c r="F238" s="173">
        <v>17</v>
      </c>
      <c r="G238" s="175" t="s">
        <v>274</v>
      </c>
      <c r="H238" s="176">
        <v>0.25</v>
      </c>
      <c r="I238" s="176">
        <v>0.9</v>
      </c>
      <c r="J238" s="176">
        <v>31.2</v>
      </c>
      <c r="K238" s="176">
        <v>107</v>
      </c>
      <c r="L238" s="173">
        <v>12.21</v>
      </c>
      <c r="M238" s="177">
        <v>0.89</v>
      </c>
      <c r="N238" s="177">
        <v>1.46</v>
      </c>
      <c r="O238" s="177">
        <v>0.56999999999999995</v>
      </c>
      <c r="P238" s="176">
        <v>0.64349999999999996</v>
      </c>
      <c r="Q238" s="177">
        <v>0.38</v>
      </c>
      <c r="R238" s="177">
        <v>0.72299999999999998</v>
      </c>
      <c r="S238" s="177">
        <v>0.14099999999999999</v>
      </c>
      <c r="T238" s="177">
        <v>16.327000000000002</v>
      </c>
    </row>
    <row r="239" spans="1:21" ht="16" hidden="1" x14ac:dyDescent="0.2">
      <c r="A239" s="171">
        <v>5419</v>
      </c>
      <c r="B239" s="172">
        <v>7</v>
      </c>
      <c r="C239" s="173" t="s">
        <v>258</v>
      </c>
      <c r="D239" s="173">
        <v>17</v>
      </c>
      <c r="E239" s="173">
        <v>2</v>
      </c>
      <c r="F239" s="173">
        <v>17</v>
      </c>
      <c r="G239" s="175" t="s">
        <v>266</v>
      </c>
      <c r="H239" s="176">
        <v>0.6</v>
      </c>
      <c r="I239" s="176">
        <v>2.2999999999999998</v>
      </c>
      <c r="J239" s="176">
        <v>26.9</v>
      </c>
      <c r="K239" s="176">
        <v>105</v>
      </c>
      <c r="L239" s="173">
        <v>11.92</v>
      </c>
    </row>
    <row r="240" spans="1:21" ht="16" x14ac:dyDescent="0.2">
      <c r="A240" s="171">
        <v>5420</v>
      </c>
      <c r="B240" s="172">
        <v>7</v>
      </c>
      <c r="C240" s="173" t="s">
        <v>261</v>
      </c>
      <c r="D240" s="173">
        <v>2017</v>
      </c>
      <c r="E240" s="173">
        <v>2</v>
      </c>
      <c r="F240" s="173">
        <v>17</v>
      </c>
      <c r="G240" s="175" t="s">
        <v>266</v>
      </c>
      <c r="H240" s="176">
        <v>0.25</v>
      </c>
      <c r="I240" s="176">
        <v>2.9</v>
      </c>
      <c r="J240" s="176">
        <v>24.3</v>
      </c>
      <c r="K240" s="176">
        <v>103</v>
      </c>
      <c r="L240" s="173">
        <v>11.77</v>
      </c>
      <c r="M240" s="177">
        <v>0.77</v>
      </c>
      <c r="N240" s="177">
        <v>0.98</v>
      </c>
      <c r="O240" s="177">
        <v>0.77</v>
      </c>
      <c r="P240" s="176">
        <v>1.2976000000000001</v>
      </c>
      <c r="Q240" s="177">
        <v>10.065</v>
      </c>
      <c r="R240" s="177">
        <v>20.827000000000002</v>
      </c>
      <c r="S240" s="177">
        <v>7.5999999999999998E-2</v>
      </c>
      <c r="T240" s="177">
        <v>25.015999999999998</v>
      </c>
    </row>
    <row r="241" spans="1:25" ht="16" hidden="1" x14ac:dyDescent="0.2">
      <c r="A241" s="171">
        <v>5421</v>
      </c>
      <c r="B241" s="172">
        <v>8</v>
      </c>
      <c r="C241" s="173" t="s">
        <v>258</v>
      </c>
      <c r="D241" s="173">
        <v>17</v>
      </c>
      <c r="E241" s="173">
        <v>2</v>
      </c>
      <c r="F241" s="173">
        <v>17</v>
      </c>
      <c r="G241" s="175" t="s">
        <v>309</v>
      </c>
      <c r="H241" s="176">
        <v>0.5</v>
      </c>
      <c r="I241" s="176">
        <v>-0.3</v>
      </c>
      <c r="J241" s="176">
        <v>29.5</v>
      </c>
      <c r="K241" s="176">
        <v>99</v>
      </c>
      <c r="L241" s="173">
        <v>11.87</v>
      </c>
    </row>
    <row r="242" spans="1:25" ht="16" x14ac:dyDescent="0.2">
      <c r="A242" s="171">
        <v>5422</v>
      </c>
      <c r="B242" s="172">
        <v>8</v>
      </c>
      <c r="C242" s="173" t="s">
        <v>261</v>
      </c>
      <c r="D242" s="173">
        <v>2017</v>
      </c>
      <c r="E242" s="173">
        <v>2</v>
      </c>
      <c r="F242" s="173">
        <v>17</v>
      </c>
      <c r="G242" s="175" t="s">
        <v>350</v>
      </c>
      <c r="H242" s="176">
        <v>0.25</v>
      </c>
      <c r="I242" s="176">
        <v>-0.3</v>
      </c>
      <c r="J242" s="176">
        <v>29.6</v>
      </c>
      <c r="K242" s="176">
        <v>96</v>
      </c>
      <c r="L242" s="173">
        <v>11.62</v>
      </c>
      <c r="M242" s="177">
        <v>0.66</v>
      </c>
      <c r="N242" s="177">
        <v>0.81</v>
      </c>
      <c r="O242" s="177">
        <v>0.55000000000000004</v>
      </c>
      <c r="P242" s="176">
        <v>1.0177</v>
      </c>
      <c r="Q242" s="177">
        <v>6.3840000000000003</v>
      </c>
      <c r="R242" s="177">
        <v>6.2880000000000003</v>
      </c>
      <c r="S242" s="177">
        <v>5.0999999999999997E-2</v>
      </c>
      <c r="T242" s="177">
        <v>18.795000000000002</v>
      </c>
    </row>
    <row r="243" spans="1:25" ht="16" hidden="1" x14ac:dyDescent="0.2">
      <c r="A243" s="171">
        <v>5423</v>
      </c>
      <c r="B243" s="172">
        <v>6</v>
      </c>
      <c r="C243" s="173" t="s">
        <v>258</v>
      </c>
      <c r="D243" s="173">
        <v>17</v>
      </c>
      <c r="E243" s="173">
        <v>3</v>
      </c>
      <c r="F243" s="173">
        <v>18</v>
      </c>
      <c r="G243" s="175" t="s">
        <v>260</v>
      </c>
      <c r="H243" s="176">
        <v>4.5</v>
      </c>
      <c r="I243" s="176">
        <v>2.6</v>
      </c>
      <c r="J243" s="176">
        <v>32</v>
      </c>
      <c r="K243" s="176">
        <v>88.3</v>
      </c>
      <c r="L243" s="173">
        <v>9.58</v>
      </c>
    </row>
    <row r="244" spans="1:25" ht="16" x14ac:dyDescent="0.2">
      <c r="A244" s="171">
        <v>5424</v>
      </c>
      <c r="B244" s="172">
        <v>6</v>
      </c>
      <c r="C244" s="173" t="s">
        <v>261</v>
      </c>
      <c r="D244" s="173">
        <v>2017</v>
      </c>
      <c r="E244" s="173">
        <v>3</v>
      </c>
      <c r="F244" s="173">
        <v>18</v>
      </c>
      <c r="G244" s="175" t="s">
        <v>260</v>
      </c>
      <c r="H244" s="176">
        <v>0.25</v>
      </c>
      <c r="I244" s="176">
        <v>2.6</v>
      </c>
      <c r="J244" s="176">
        <v>32</v>
      </c>
      <c r="K244" s="176">
        <v>95.5</v>
      </c>
      <c r="L244" s="173">
        <v>10.43</v>
      </c>
      <c r="M244" s="177">
        <v>1.29</v>
      </c>
      <c r="N244" s="177">
        <v>0.77</v>
      </c>
      <c r="O244" s="177">
        <v>0.3</v>
      </c>
      <c r="P244" s="176">
        <v>0.42359999999999998</v>
      </c>
      <c r="Q244" s="177">
        <v>0.29799999999999999</v>
      </c>
      <c r="R244" s="177">
        <v>1.304</v>
      </c>
      <c r="S244" s="177">
        <v>0.379</v>
      </c>
      <c r="U244" s="177">
        <v>0.39500000000000002</v>
      </c>
      <c r="V244" s="177">
        <v>10.507</v>
      </c>
      <c r="W244" s="178"/>
    </row>
    <row r="245" spans="1:25" ht="16" hidden="1" x14ac:dyDescent="0.2">
      <c r="A245" s="171">
        <v>5425</v>
      </c>
      <c r="B245" s="172">
        <v>7</v>
      </c>
      <c r="C245" s="173" t="s">
        <v>258</v>
      </c>
      <c r="D245" s="173">
        <v>17</v>
      </c>
      <c r="E245" s="173">
        <v>3</v>
      </c>
      <c r="F245" s="173">
        <v>18</v>
      </c>
      <c r="G245" s="175" t="s">
        <v>260</v>
      </c>
      <c r="H245" s="176">
        <v>1</v>
      </c>
      <c r="I245" s="176">
        <v>4.5999999999999996</v>
      </c>
      <c r="J245" s="176">
        <v>27.6</v>
      </c>
      <c r="K245" s="176">
        <v>132.4</v>
      </c>
      <c r="L245" s="173">
        <v>14.21</v>
      </c>
    </row>
    <row r="246" spans="1:25" ht="16" x14ac:dyDescent="0.2">
      <c r="A246" s="171">
        <v>5426</v>
      </c>
      <c r="B246" s="172">
        <v>7</v>
      </c>
      <c r="C246" s="173" t="s">
        <v>261</v>
      </c>
      <c r="D246" s="173">
        <v>2017</v>
      </c>
      <c r="E246" s="173">
        <v>3</v>
      </c>
      <c r="F246" s="173">
        <v>18</v>
      </c>
      <c r="G246" s="175" t="s">
        <v>260</v>
      </c>
      <c r="H246" s="176">
        <v>0.25</v>
      </c>
      <c r="I246" s="176">
        <v>6.6</v>
      </c>
      <c r="J246" s="176">
        <v>7.3</v>
      </c>
      <c r="K246" s="176">
        <v>105.6</v>
      </c>
      <c r="L246" s="173">
        <v>4.26</v>
      </c>
      <c r="M246" s="177">
        <v>1.48</v>
      </c>
      <c r="N246" s="177">
        <v>0.79</v>
      </c>
      <c r="O246" s="177">
        <v>1.0900000000000001</v>
      </c>
      <c r="P246" s="176">
        <v>1.5515000000000001</v>
      </c>
      <c r="Q246" s="177">
        <v>25.79</v>
      </c>
      <c r="R246" s="177">
        <v>47.859000000000002</v>
      </c>
      <c r="S246" s="177">
        <v>0.19800000000000001</v>
      </c>
      <c r="U246" s="177">
        <v>0.13600000000000001</v>
      </c>
      <c r="V246" s="177">
        <v>23.106000000000002</v>
      </c>
      <c r="W246" s="178"/>
    </row>
    <row r="247" spans="1:25" ht="16" hidden="1" x14ac:dyDescent="0.2">
      <c r="A247" s="171">
        <v>5427</v>
      </c>
      <c r="B247" s="172">
        <v>8</v>
      </c>
      <c r="C247" s="173" t="s">
        <v>258</v>
      </c>
      <c r="D247" s="173">
        <v>17</v>
      </c>
      <c r="E247" s="173">
        <v>3</v>
      </c>
      <c r="F247" s="173">
        <v>18</v>
      </c>
      <c r="G247" s="175" t="s">
        <v>260</v>
      </c>
      <c r="H247" s="176">
        <v>1</v>
      </c>
      <c r="I247" s="176">
        <v>5.2</v>
      </c>
      <c r="J247" s="176">
        <v>31.2</v>
      </c>
      <c r="K247" s="176">
        <v>162.69999999999999</v>
      </c>
      <c r="L247" s="173">
        <v>16.829999999999998</v>
      </c>
    </row>
    <row r="248" spans="1:25" ht="16" x14ac:dyDescent="0.2">
      <c r="A248" s="171">
        <v>5428</v>
      </c>
      <c r="B248" s="172">
        <v>8</v>
      </c>
      <c r="C248" s="173" t="s">
        <v>261</v>
      </c>
      <c r="D248" s="173">
        <v>2017</v>
      </c>
      <c r="E248" s="173">
        <v>3</v>
      </c>
      <c r="F248" s="173">
        <v>18</v>
      </c>
      <c r="G248" s="175" t="s">
        <v>260</v>
      </c>
      <c r="H248" s="176">
        <v>0.25</v>
      </c>
      <c r="I248" s="176">
        <v>4.3</v>
      </c>
      <c r="J248" s="176">
        <v>28.8</v>
      </c>
      <c r="K248" s="176">
        <v>111.3</v>
      </c>
      <c r="L248" s="173">
        <v>11.75</v>
      </c>
      <c r="M248" s="177">
        <v>0.94</v>
      </c>
      <c r="N248" s="177">
        <v>0.51</v>
      </c>
      <c r="O248" s="177">
        <v>0.5</v>
      </c>
      <c r="P248" s="176">
        <v>1.393</v>
      </c>
      <c r="Q248" s="177">
        <v>4.5720000000000001</v>
      </c>
      <c r="R248" s="177">
        <v>4.41</v>
      </c>
      <c r="S248" s="177">
        <v>0.14099999999999999</v>
      </c>
      <c r="U248" s="177">
        <v>0.43</v>
      </c>
      <c r="V248" s="177">
        <v>12.071999999999999</v>
      </c>
      <c r="W248" s="178"/>
    </row>
    <row r="249" spans="1:25" ht="16" hidden="1" x14ac:dyDescent="0.2">
      <c r="A249" s="171">
        <v>5429</v>
      </c>
      <c r="B249" s="172">
        <v>6</v>
      </c>
      <c r="C249" s="173" t="s">
        <v>258</v>
      </c>
      <c r="D249" s="173">
        <v>17</v>
      </c>
      <c r="E249" s="173">
        <v>4</v>
      </c>
      <c r="F249" s="173">
        <v>14</v>
      </c>
      <c r="G249" s="175" t="s">
        <v>260</v>
      </c>
      <c r="H249" s="176">
        <v>1.6</v>
      </c>
      <c r="I249" s="176">
        <v>9.4</v>
      </c>
      <c r="J249" s="176">
        <v>31.2</v>
      </c>
      <c r="K249" s="176">
        <v>103</v>
      </c>
      <c r="L249" s="173">
        <v>9.7100000000000009</v>
      </c>
    </row>
    <row r="250" spans="1:25" ht="16" x14ac:dyDescent="0.2">
      <c r="A250" s="171">
        <v>5430</v>
      </c>
      <c r="B250" s="172">
        <v>6</v>
      </c>
      <c r="C250" s="173" t="s">
        <v>261</v>
      </c>
      <c r="D250" s="173">
        <v>2017</v>
      </c>
      <c r="E250" s="173">
        <v>4</v>
      </c>
      <c r="F250" s="173">
        <v>14</v>
      </c>
      <c r="G250" s="175" t="s">
        <v>260</v>
      </c>
      <c r="H250" s="176">
        <v>0.25</v>
      </c>
      <c r="I250" s="176">
        <v>9.3000000000000007</v>
      </c>
      <c r="J250" s="176">
        <v>31.2</v>
      </c>
      <c r="K250" s="176">
        <v>100</v>
      </c>
      <c r="L250" s="173">
        <v>9.32</v>
      </c>
      <c r="M250" s="177">
        <v>0.71</v>
      </c>
      <c r="N250" s="177">
        <v>2.42</v>
      </c>
      <c r="O250" s="177">
        <v>0.37</v>
      </c>
      <c r="P250" s="176">
        <v>0.33400000000000002</v>
      </c>
      <c r="Q250" s="177">
        <v>0.84199999999999997</v>
      </c>
      <c r="R250" s="177">
        <v>2.0099999999999998</v>
      </c>
      <c r="S250" s="177">
        <v>0.16900000000000001</v>
      </c>
      <c r="T250" s="177">
        <v>26.110399999999998</v>
      </c>
      <c r="U250" s="177">
        <v>0.192</v>
      </c>
      <c r="V250" s="177">
        <v>10.877000000000001</v>
      </c>
      <c r="W250" s="177"/>
      <c r="X250" s="177">
        <v>15.233000000000001</v>
      </c>
      <c r="Y250" s="177">
        <v>62.545000000000002</v>
      </c>
    </row>
    <row r="251" spans="1:25" ht="16" hidden="1" x14ac:dyDescent="0.2">
      <c r="A251" s="171">
        <v>5431</v>
      </c>
      <c r="B251" s="172">
        <v>7</v>
      </c>
      <c r="C251" s="173" t="s">
        <v>258</v>
      </c>
      <c r="D251" s="173">
        <v>17</v>
      </c>
      <c r="E251" s="173">
        <v>4</v>
      </c>
      <c r="F251" s="173">
        <v>14</v>
      </c>
      <c r="G251" s="175" t="s">
        <v>260</v>
      </c>
      <c r="H251" s="176">
        <v>0.5</v>
      </c>
      <c r="I251" s="176">
        <v>13.6</v>
      </c>
      <c r="J251" s="176">
        <v>27.8</v>
      </c>
      <c r="K251" s="176">
        <v>102</v>
      </c>
      <c r="L251" s="173">
        <v>8.98</v>
      </c>
    </row>
    <row r="252" spans="1:25" ht="16" x14ac:dyDescent="0.2">
      <c r="A252" s="171">
        <v>5432</v>
      </c>
      <c r="B252" s="172">
        <v>7</v>
      </c>
      <c r="C252" s="173" t="s">
        <v>261</v>
      </c>
      <c r="D252" s="173">
        <v>2017</v>
      </c>
      <c r="E252" s="173">
        <v>4</v>
      </c>
      <c r="F252" s="173">
        <v>14</v>
      </c>
      <c r="G252" s="175" t="s">
        <v>260</v>
      </c>
      <c r="H252" s="176">
        <v>0.25</v>
      </c>
      <c r="I252" s="176">
        <v>14</v>
      </c>
      <c r="J252" s="176">
        <v>27</v>
      </c>
      <c r="K252" s="176">
        <v>107</v>
      </c>
      <c r="L252" s="173">
        <v>9.3800000000000008</v>
      </c>
      <c r="M252" s="177">
        <v>1.1599999999999999</v>
      </c>
      <c r="N252" s="177">
        <v>0.72</v>
      </c>
      <c r="O252" s="177">
        <v>1.01</v>
      </c>
      <c r="P252" s="176">
        <v>1.4790000000000001</v>
      </c>
      <c r="Q252" s="177">
        <v>4.5140000000000002</v>
      </c>
      <c r="R252" s="177">
        <v>13.222</v>
      </c>
      <c r="S252" s="177">
        <v>0.215</v>
      </c>
      <c r="T252" s="177">
        <v>18.474</v>
      </c>
      <c r="U252" s="177">
        <v>0.308</v>
      </c>
      <c r="V252" s="177">
        <v>18.474</v>
      </c>
      <c r="W252" s="177"/>
      <c r="X252" s="177">
        <v>0</v>
      </c>
      <c r="Y252" s="177">
        <v>68.44</v>
      </c>
    </row>
    <row r="253" spans="1:25" ht="16" hidden="1" x14ac:dyDescent="0.2">
      <c r="A253" s="171">
        <v>5433</v>
      </c>
      <c r="B253" s="172">
        <v>8</v>
      </c>
      <c r="C253" s="173" t="s">
        <v>258</v>
      </c>
      <c r="D253" s="173">
        <v>17</v>
      </c>
      <c r="E253" s="173">
        <v>4</v>
      </c>
      <c r="F253" s="173">
        <v>14</v>
      </c>
      <c r="G253" s="175" t="s">
        <v>260</v>
      </c>
      <c r="H253" s="176">
        <v>0.5</v>
      </c>
      <c r="I253" s="176">
        <v>12</v>
      </c>
      <c r="J253" s="176">
        <v>31.2</v>
      </c>
      <c r="K253" s="176">
        <v>91</v>
      </c>
      <c r="L253" s="173">
        <v>8.0500000000000007</v>
      </c>
    </row>
    <row r="254" spans="1:25" ht="16" x14ac:dyDescent="0.2">
      <c r="A254" s="171">
        <v>5434</v>
      </c>
      <c r="B254" s="172">
        <v>8</v>
      </c>
      <c r="C254" s="173" t="s">
        <v>261</v>
      </c>
      <c r="D254" s="173">
        <v>2017</v>
      </c>
      <c r="E254" s="173">
        <v>4</v>
      </c>
      <c r="F254" s="173">
        <v>14</v>
      </c>
      <c r="G254" s="175" t="s">
        <v>260</v>
      </c>
      <c r="H254" s="176">
        <v>0.25</v>
      </c>
      <c r="I254" s="176">
        <v>11.6</v>
      </c>
      <c r="J254" s="176">
        <v>27.6</v>
      </c>
      <c r="K254" s="176">
        <v>109</v>
      </c>
      <c r="L254" s="173">
        <v>9.9700000000000006</v>
      </c>
      <c r="M254" s="177">
        <v>1.01</v>
      </c>
      <c r="N254" s="177">
        <v>2.99</v>
      </c>
      <c r="O254" s="177">
        <v>1.39</v>
      </c>
      <c r="P254" s="176">
        <v>1.5313000000000001</v>
      </c>
      <c r="Q254" s="177">
        <v>4.2149999999999999</v>
      </c>
      <c r="R254" s="177">
        <v>4.79</v>
      </c>
      <c r="S254" s="177">
        <v>0.151</v>
      </c>
      <c r="T254" s="177">
        <v>21.195</v>
      </c>
      <c r="U254" s="177">
        <v>0.38500000000000001</v>
      </c>
      <c r="V254" s="177">
        <v>21.195</v>
      </c>
      <c r="W254" s="177"/>
      <c r="X254" s="177">
        <v>0</v>
      </c>
      <c r="Y254" s="177">
        <v>62.259</v>
      </c>
    </row>
    <row r="255" spans="1:25" ht="16" hidden="1" x14ac:dyDescent="0.2">
      <c r="A255" s="171">
        <v>5435</v>
      </c>
      <c r="B255" s="172">
        <v>1</v>
      </c>
      <c r="C255" s="173" t="s">
        <v>258</v>
      </c>
      <c r="D255" s="173">
        <v>17</v>
      </c>
      <c r="E255" s="173">
        <v>5</v>
      </c>
      <c r="F255" s="173">
        <v>27</v>
      </c>
      <c r="G255" s="175" t="s">
        <v>354</v>
      </c>
      <c r="H255" s="176">
        <v>1.25</v>
      </c>
      <c r="I255" s="176">
        <v>16.2</v>
      </c>
      <c r="J255" s="176">
        <v>29.7</v>
      </c>
      <c r="K255" s="176">
        <v>74.099999999999994</v>
      </c>
      <c r="L255" s="173">
        <v>6.08</v>
      </c>
    </row>
    <row r="256" spans="1:25" ht="16" x14ac:dyDescent="0.2">
      <c r="A256" s="171">
        <v>5436</v>
      </c>
      <c r="B256" s="172">
        <v>1</v>
      </c>
      <c r="C256" s="173" t="s">
        <v>261</v>
      </c>
      <c r="D256" s="173">
        <v>2017</v>
      </c>
      <c r="E256" s="173">
        <v>5</v>
      </c>
      <c r="F256" s="173">
        <v>27</v>
      </c>
      <c r="G256" s="175" t="s">
        <v>354</v>
      </c>
      <c r="H256" s="176">
        <v>0.25</v>
      </c>
      <c r="I256" s="176">
        <v>16.2</v>
      </c>
      <c r="J256" s="176">
        <v>27.3</v>
      </c>
      <c r="K256" s="176">
        <v>73</v>
      </c>
      <c r="L256" s="173">
        <v>6.17</v>
      </c>
      <c r="M256" s="177">
        <v>1.3</v>
      </c>
      <c r="N256" s="177">
        <v>2.65</v>
      </c>
      <c r="O256" s="177">
        <v>1.82</v>
      </c>
      <c r="P256" s="176">
        <v>1.6326000000000001</v>
      </c>
      <c r="Q256" s="177">
        <v>6.3609999999999998</v>
      </c>
      <c r="R256" s="177">
        <v>16.428000000000001</v>
      </c>
      <c r="S256" s="177">
        <v>0.21</v>
      </c>
      <c r="T256" s="177">
        <v>25.074999999999999</v>
      </c>
      <c r="U256" s="177">
        <v>0.58099999999999996</v>
      </c>
      <c r="V256" s="177">
        <v>25.074999999999999</v>
      </c>
      <c r="W256" s="177"/>
      <c r="X256" s="177">
        <v>0</v>
      </c>
      <c r="Y256" s="177">
        <v>42.042999999999999</v>
      </c>
    </row>
    <row r="257" spans="1:25" ht="16" hidden="1" x14ac:dyDescent="0.2">
      <c r="A257" s="171">
        <v>5437</v>
      </c>
      <c r="B257" s="172">
        <v>2</v>
      </c>
      <c r="C257" s="173" t="s">
        <v>258</v>
      </c>
      <c r="D257" s="173">
        <v>17</v>
      </c>
      <c r="E257" s="173">
        <v>5</v>
      </c>
      <c r="F257" s="173">
        <v>27</v>
      </c>
      <c r="G257" s="175" t="s">
        <v>315</v>
      </c>
      <c r="H257" s="176">
        <v>1.75</v>
      </c>
      <c r="I257" s="176">
        <v>16</v>
      </c>
      <c r="J257" s="176">
        <v>30.4</v>
      </c>
      <c r="K257" s="176">
        <v>60.9</v>
      </c>
      <c r="L257" s="173">
        <v>4.9800000000000004</v>
      </c>
    </row>
    <row r="258" spans="1:25" ht="16" x14ac:dyDescent="0.2">
      <c r="A258" s="171">
        <v>5438</v>
      </c>
      <c r="B258" s="172">
        <v>2</v>
      </c>
      <c r="C258" s="173" t="s">
        <v>261</v>
      </c>
      <c r="D258" s="173">
        <v>2017</v>
      </c>
      <c r="E258" s="173">
        <v>5</v>
      </c>
      <c r="F258" s="173">
        <v>27</v>
      </c>
      <c r="G258" s="175" t="s">
        <v>315</v>
      </c>
      <c r="H258" s="176">
        <v>0.25</v>
      </c>
      <c r="I258" s="176">
        <v>16</v>
      </c>
      <c r="J258" s="176">
        <v>29.6</v>
      </c>
      <c r="K258" s="176">
        <v>82.1</v>
      </c>
      <c r="L258" s="173">
        <v>6.84</v>
      </c>
      <c r="M258" s="177">
        <v>1.04</v>
      </c>
      <c r="N258" s="177">
        <v>1.46</v>
      </c>
      <c r="O258" s="177">
        <v>0.7</v>
      </c>
      <c r="P258" s="176">
        <v>0.74760000000000004</v>
      </c>
      <c r="Q258" s="177">
        <v>0.26800000000000002</v>
      </c>
      <c r="R258" s="177">
        <v>5.4260000000000002</v>
      </c>
      <c r="S258" s="177">
        <v>0.16</v>
      </c>
      <c r="T258" s="177">
        <v>36.54</v>
      </c>
      <c r="U258" s="177">
        <v>0.60099999999999998</v>
      </c>
      <c r="V258" s="177">
        <v>17.324000000000002</v>
      </c>
      <c r="W258" s="177"/>
      <c r="X258" s="177">
        <v>19.216000000000001</v>
      </c>
      <c r="Y258" s="177">
        <v>39.872999999999998</v>
      </c>
    </row>
    <row r="259" spans="1:25" ht="16" hidden="1" x14ac:dyDescent="0.2">
      <c r="A259" s="171">
        <v>5443</v>
      </c>
      <c r="B259" s="172">
        <v>3</v>
      </c>
      <c r="C259" s="173" t="s">
        <v>258</v>
      </c>
      <c r="D259" s="173">
        <v>17</v>
      </c>
      <c r="E259" s="173">
        <v>5</v>
      </c>
      <c r="F259" s="173">
        <v>27</v>
      </c>
      <c r="G259" s="175" t="s">
        <v>278</v>
      </c>
      <c r="H259" s="176">
        <v>0.5</v>
      </c>
      <c r="I259" s="176">
        <v>16.3</v>
      </c>
      <c r="J259" s="176">
        <v>30.4</v>
      </c>
      <c r="K259" s="176">
        <v>53</v>
      </c>
      <c r="L259" s="173">
        <v>4.3</v>
      </c>
    </row>
    <row r="260" spans="1:25" ht="16" x14ac:dyDescent="0.2">
      <c r="A260" s="171">
        <v>5444</v>
      </c>
      <c r="B260" s="172">
        <v>3</v>
      </c>
      <c r="C260" s="173" t="s">
        <v>261</v>
      </c>
      <c r="D260" s="173">
        <v>2017</v>
      </c>
      <c r="E260" s="173">
        <v>5</v>
      </c>
      <c r="F260" s="173">
        <v>27</v>
      </c>
      <c r="G260" s="175" t="s">
        <v>278</v>
      </c>
      <c r="H260" s="176">
        <v>0.25</v>
      </c>
      <c r="I260" s="176">
        <v>16</v>
      </c>
      <c r="J260" s="176">
        <v>29.2</v>
      </c>
      <c r="K260" s="176">
        <v>71.599999999999994</v>
      </c>
      <c r="L260" s="173">
        <v>5.85</v>
      </c>
      <c r="M260" s="177">
        <v>1.44</v>
      </c>
      <c r="N260" s="177">
        <v>2.0699999999999998</v>
      </c>
      <c r="O260" s="177">
        <v>1.03</v>
      </c>
      <c r="P260" s="176">
        <v>1.5409999999999999</v>
      </c>
      <c r="Q260" s="177">
        <v>0.318</v>
      </c>
      <c r="R260" s="177">
        <v>5.1349999999999998</v>
      </c>
      <c r="S260" s="177">
        <v>0.20499999999999999</v>
      </c>
      <c r="T260" s="177">
        <v>34.942</v>
      </c>
      <c r="U260" s="177">
        <v>0.46800000000000003</v>
      </c>
      <c r="V260" s="177">
        <v>16.236000000000001</v>
      </c>
      <c r="W260" s="177"/>
      <c r="X260" s="177">
        <v>18.706</v>
      </c>
      <c r="Y260" s="177">
        <v>51.24</v>
      </c>
    </row>
    <row r="261" spans="1:25" ht="16" x14ac:dyDescent="0.2">
      <c r="A261" s="171">
        <v>5445</v>
      </c>
      <c r="B261" s="172">
        <v>5</v>
      </c>
      <c r="C261" s="173" t="s">
        <v>261</v>
      </c>
      <c r="D261" s="173">
        <v>2017</v>
      </c>
      <c r="E261" s="173">
        <v>5</v>
      </c>
      <c r="F261" s="173">
        <v>27</v>
      </c>
      <c r="G261" s="175" t="s">
        <v>280</v>
      </c>
      <c r="H261" s="176">
        <v>0.25</v>
      </c>
      <c r="I261" s="176">
        <v>13.4</v>
      </c>
      <c r="J261" s="176">
        <v>1.5</v>
      </c>
      <c r="K261" s="176">
        <v>78.5</v>
      </c>
      <c r="L261" s="173">
        <v>8.14</v>
      </c>
      <c r="M261" s="177">
        <v>1.61</v>
      </c>
      <c r="N261" s="177">
        <v>0.91</v>
      </c>
      <c r="O261" s="177">
        <v>1.97</v>
      </c>
      <c r="P261" s="176">
        <v>1.9512</v>
      </c>
      <c r="Q261" s="177">
        <v>16.350999999999999</v>
      </c>
      <c r="R261" s="177">
        <v>25.417999999999999</v>
      </c>
      <c r="S261" s="177">
        <v>0.14699999999999999</v>
      </c>
      <c r="T261" s="177">
        <v>34.764000000000003</v>
      </c>
      <c r="U261" s="177">
        <v>0.26100000000000001</v>
      </c>
      <c r="V261" s="177">
        <v>34.764000000000003</v>
      </c>
      <c r="W261" s="177"/>
      <c r="X261" s="177">
        <v>0</v>
      </c>
      <c r="Y261" s="177">
        <v>0</v>
      </c>
    </row>
    <row r="262" spans="1:25" ht="16" hidden="1" x14ac:dyDescent="0.2">
      <c r="A262" s="171">
        <v>5446</v>
      </c>
      <c r="B262" s="172">
        <v>6</v>
      </c>
      <c r="C262" s="173" t="s">
        <v>258</v>
      </c>
      <c r="D262" s="173">
        <v>17</v>
      </c>
      <c r="E262" s="173">
        <v>5</v>
      </c>
      <c r="F262" s="173">
        <v>27</v>
      </c>
      <c r="G262" s="175" t="s">
        <v>278</v>
      </c>
      <c r="H262" s="176">
        <v>5</v>
      </c>
      <c r="I262" s="176">
        <v>15.4</v>
      </c>
      <c r="J262" s="176">
        <v>30.9</v>
      </c>
      <c r="K262" s="176">
        <v>90.9</v>
      </c>
      <c r="L262" s="173">
        <v>7.48</v>
      </c>
    </row>
    <row r="263" spans="1:25" ht="16" x14ac:dyDescent="0.2">
      <c r="A263" s="171">
        <v>5447</v>
      </c>
      <c r="B263" s="172">
        <v>6</v>
      </c>
      <c r="C263" s="173" t="s">
        <v>261</v>
      </c>
      <c r="D263" s="173">
        <v>2017</v>
      </c>
      <c r="E263" s="173">
        <v>5</v>
      </c>
      <c r="F263" s="173">
        <v>27</v>
      </c>
      <c r="G263" s="175" t="s">
        <v>278</v>
      </c>
      <c r="H263" s="176">
        <v>0.25</v>
      </c>
      <c r="I263" s="176">
        <v>15.4</v>
      </c>
      <c r="J263" s="176">
        <v>30.9</v>
      </c>
      <c r="K263" s="176">
        <v>88.6</v>
      </c>
      <c r="L263" s="173">
        <v>7.32</v>
      </c>
      <c r="M263" s="177">
        <v>2.57</v>
      </c>
      <c r="N263" s="177">
        <v>2.88</v>
      </c>
      <c r="O263" s="177">
        <v>1.81</v>
      </c>
      <c r="P263" s="176">
        <v>0.2903</v>
      </c>
      <c r="Q263" s="177">
        <v>0.114</v>
      </c>
      <c r="R263" s="177">
        <v>1.458</v>
      </c>
      <c r="S263" s="177">
        <v>9.7000000000000003E-2</v>
      </c>
      <c r="T263" s="177">
        <v>10.54</v>
      </c>
      <c r="U263" s="177">
        <v>0.29799999999999999</v>
      </c>
      <c r="V263" s="177">
        <v>10.54</v>
      </c>
      <c r="W263" s="177"/>
      <c r="X263" s="177">
        <v>0</v>
      </c>
      <c r="Y263" s="177">
        <v>179.7</v>
      </c>
    </row>
    <row r="264" spans="1:25" ht="16" hidden="1" x14ac:dyDescent="0.2">
      <c r="A264" s="171">
        <v>5448</v>
      </c>
      <c r="B264" s="172">
        <v>7</v>
      </c>
      <c r="C264" s="173" t="s">
        <v>258</v>
      </c>
      <c r="D264" s="173">
        <v>17</v>
      </c>
      <c r="E264" s="173">
        <v>5</v>
      </c>
      <c r="F264" s="173">
        <v>27</v>
      </c>
      <c r="G264" s="175" t="s">
        <v>315</v>
      </c>
      <c r="H264" s="176">
        <v>0.75</v>
      </c>
      <c r="I264" s="176">
        <v>16.8</v>
      </c>
      <c r="J264" s="176">
        <v>27.9</v>
      </c>
      <c r="K264" s="176">
        <v>83.9</v>
      </c>
      <c r="L264" s="173">
        <v>6.5</v>
      </c>
    </row>
    <row r="265" spans="1:25" ht="16" x14ac:dyDescent="0.2">
      <c r="A265" s="171">
        <v>5449</v>
      </c>
      <c r="B265" s="172">
        <v>7</v>
      </c>
      <c r="C265" s="173" t="s">
        <v>261</v>
      </c>
      <c r="D265" s="173">
        <v>2017</v>
      </c>
      <c r="E265" s="173">
        <v>5</v>
      </c>
      <c r="F265" s="173">
        <v>27</v>
      </c>
      <c r="G265" s="175" t="s">
        <v>315</v>
      </c>
      <c r="H265" s="176">
        <v>0.25</v>
      </c>
      <c r="I265" s="176">
        <v>16.600000000000001</v>
      </c>
      <c r="J265" s="176">
        <v>25.2</v>
      </c>
      <c r="K265" s="176">
        <v>72.2</v>
      </c>
      <c r="L265" s="173">
        <v>5.96</v>
      </c>
      <c r="M265" s="177">
        <v>1.51</v>
      </c>
      <c r="N265" s="177">
        <v>3.14</v>
      </c>
      <c r="O265" s="177">
        <v>2.59</v>
      </c>
      <c r="P265" s="176">
        <v>1.8293999999999999</v>
      </c>
      <c r="Q265" s="177">
        <v>5.3719999999999999</v>
      </c>
      <c r="R265" s="177">
        <v>18.766999999999999</v>
      </c>
      <c r="S265" s="177">
        <v>0.218</v>
      </c>
      <c r="T265" s="177">
        <v>28.748000000000001</v>
      </c>
      <c r="U265" s="177">
        <v>0.40899999999999997</v>
      </c>
      <c r="V265" s="177">
        <v>20.808</v>
      </c>
      <c r="W265" s="177"/>
      <c r="X265" s="177">
        <v>7.94</v>
      </c>
      <c r="Y265" s="177">
        <v>59.42</v>
      </c>
    </row>
    <row r="266" spans="1:25" ht="16" hidden="1" x14ac:dyDescent="0.2">
      <c r="A266" s="171">
        <v>5450</v>
      </c>
      <c r="B266" s="172">
        <v>8</v>
      </c>
      <c r="C266" s="173" t="s">
        <v>258</v>
      </c>
      <c r="D266" s="173">
        <v>17</v>
      </c>
      <c r="E266" s="173">
        <v>5</v>
      </c>
      <c r="F266" s="173">
        <v>27</v>
      </c>
      <c r="G266" s="175" t="s">
        <v>274</v>
      </c>
      <c r="H266" s="176">
        <v>0.75</v>
      </c>
      <c r="I266" s="176">
        <v>16.2</v>
      </c>
      <c r="J266" s="176">
        <v>30</v>
      </c>
      <c r="K266" s="176">
        <v>74.7</v>
      </c>
      <c r="L266" s="173">
        <v>6.15</v>
      </c>
    </row>
    <row r="267" spans="1:25" ht="16" x14ac:dyDescent="0.2">
      <c r="A267" s="171">
        <v>5451</v>
      </c>
      <c r="B267" s="172">
        <v>8</v>
      </c>
      <c r="C267" s="173" t="s">
        <v>261</v>
      </c>
      <c r="D267" s="173">
        <v>2017</v>
      </c>
      <c r="E267" s="173">
        <v>5</v>
      </c>
      <c r="F267" s="173">
        <v>27</v>
      </c>
      <c r="G267" s="175" t="s">
        <v>274</v>
      </c>
      <c r="H267" s="176">
        <v>0.25</v>
      </c>
      <c r="I267" s="176">
        <v>16.3</v>
      </c>
      <c r="J267" s="176">
        <v>28.8</v>
      </c>
      <c r="K267" s="176">
        <v>68.5</v>
      </c>
      <c r="L267" s="173">
        <v>5.62</v>
      </c>
      <c r="M267" s="177">
        <v>1.1000000000000001</v>
      </c>
      <c r="P267" s="176">
        <v>1.31</v>
      </c>
      <c r="Q267" s="177">
        <v>1.4139999999999999</v>
      </c>
      <c r="R267" s="177">
        <v>6.5389999999999997</v>
      </c>
      <c r="S267" s="177">
        <v>0.10199999999999999</v>
      </c>
      <c r="T267" s="177">
        <v>31.186</v>
      </c>
      <c r="U267" s="177">
        <v>0.27600000000000002</v>
      </c>
      <c r="V267" s="177">
        <v>13.848000000000001</v>
      </c>
      <c r="W267" s="177"/>
      <c r="X267" s="177">
        <v>17.338000000000001</v>
      </c>
      <c r="Y267" s="177">
        <v>50.95</v>
      </c>
    </row>
    <row r="268" spans="1:25" ht="16" hidden="1" x14ac:dyDescent="0.2">
      <c r="A268" s="171">
        <v>5439</v>
      </c>
      <c r="B268" s="172">
        <v>9</v>
      </c>
      <c r="C268" s="173" t="s">
        <v>258</v>
      </c>
      <c r="D268" s="173">
        <v>17</v>
      </c>
      <c r="E268" s="173">
        <v>5</v>
      </c>
      <c r="F268" s="173">
        <v>27</v>
      </c>
      <c r="G268" s="175" t="s">
        <v>294</v>
      </c>
      <c r="H268" s="176">
        <v>2</v>
      </c>
      <c r="I268" s="176">
        <v>15.6</v>
      </c>
      <c r="J268" s="176">
        <v>29.9</v>
      </c>
      <c r="K268" s="176">
        <v>85.4</v>
      </c>
      <c r="L268" s="173">
        <v>7.04</v>
      </c>
    </row>
    <row r="269" spans="1:25" ht="16" x14ac:dyDescent="0.2">
      <c r="A269" s="171">
        <v>5440</v>
      </c>
      <c r="B269" s="172">
        <v>9</v>
      </c>
      <c r="C269" s="173" t="s">
        <v>261</v>
      </c>
      <c r="D269" s="173">
        <v>2017</v>
      </c>
      <c r="E269" s="173">
        <v>5</v>
      </c>
      <c r="F269" s="173">
        <v>27</v>
      </c>
      <c r="G269" s="175" t="s">
        <v>294</v>
      </c>
      <c r="H269" s="176">
        <v>0.25</v>
      </c>
      <c r="I269" s="176">
        <v>15.7</v>
      </c>
      <c r="J269" s="176">
        <v>29.5</v>
      </c>
      <c r="K269" s="176">
        <v>80.400000000000006</v>
      </c>
      <c r="L269" s="173">
        <v>6.6</v>
      </c>
      <c r="M269" s="177">
        <v>1.21</v>
      </c>
      <c r="N269" s="177">
        <v>0.76</v>
      </c>
      <c r="O269" s="177">
        <v>0.45</v>
      </c>
      <c r="P269" s="176">
        <v>0.74680000000000002</v>
      </c>
      <c r="Q269" s="177">
        <v>9.6000000000000002E-2</v>
      </c>
      <c r="R269" s="177">
        <v>3.4129999999999998</v>
      </c>
      <c r="S269" s="177">
        <v>0.18099999999999999</v>
      </c>
      <c r="T269" s="177">
        <v>26.596</v>
      </c>
      <c r="U269" s="177">
        <v>0.41</v>
      </c>
    </row>
    <row r="270" spans="1:25" ht="16" hidden="1" x14ac:dyDescent="0.2">
      <c r="A270" s="171">
        <v>5441</v>
      </c>
      <c r="B270" s="172">
        <v>10</v>
      </c>
      <c r="C270" s="173" t="s">
        <v>258</v>
      </c>
      <c r="D270" s="173">
        <v>17</v>
      </c>
      <c r="E270" s="173">
        <v>5</v>
      </c>
      <c r="F270" s="173">
        <v>27</v>
      </c>
      <c r="G270" s="175" t="s">
        <v>355</v>
      </c>
      <c r="H270" s="176">
        <v>1.25</v>
      </c>
      <c r="I270" s="176">
        <v>15.7</v>
      </c>
      <c r="J270" s="176">
        <v>31.3</v>
      </c>
      <c r="K270" s="176">
        <v>70.2</v>
      </c>
      <c r="L270" s="173">
        <v>5.66</v>
      </c>
    </row>
    <row r="271" spans="1:25" ht="16" x14ac:dyDescent="0.2">
      <c r="A271" s="171">
        <v>5442</v>
      </c>
      <c r="B271" s="172">
        <v>10</v>
      </c>
      <c r="C271" s="173" t="s">
        <v>261</v>
      </c>
      <c r="D271" s="173">
        <v>2017</v>
      </c>
      <c r="E271" s="173">
        <v>5</v>
      </c>
      <c r="F271" s="173">
        <v>27</v>
      </c>
      <c r="G271" s="175" t="s">
        <v>355</v>
      </c>
      <c r="H271" s="176">
        <v>0.25</v>
      </c>
      <c r="I271" s="176">
        <v>15.9</v>
      </c>
      <c r="J271" s="176">
        <v>28.8</v>
      </c>
      <c r="K271" s="176">
        <v>74.099999999999994</v>
      </c>
      <c r="L271" s="173">
        <v>6.13</v>
      </c>
      <c r="M271" s="177">
        <v>0.69</v>
      </c>
      <c r="N271" s="177">
        <v>2.94</v>
      </c>
      <c r="O271" s="177">
        <v>1.59</v>
      </c>
      <c r="P271" s="176">
        <v>0.49709999999999999</v>
      </c>
      <c r="Q271" s="177">
        <v>0.45800000000000002</v>
      </c>
      <c r="R271" s="177">
        <v>5.35</v>
      </c>
      <c r="S271" s="177">
        <v>0.188</v>
      </c>
      <c r="T271" s="177">
        <v>25.408999999999999</v>
      </c>
      <c r="U271" s="177">
        <v>0.436</v>
      </c>
      <c r="V271" s="177">
        <v>15.814</v>
      </c>
      <c r="W271" s="177"/>
      <c r="X271" s="177">
        <v>9.5950000000000006</v>
      </c>
      <c r="Y271" s="177">
        <v>49.816000000000003</v>
      </c>
    </row>
    <row r="272" spans="1:25" ht="16" hidden="1" x14ac:dyDescent="0.2">
      <c r="A272" s="171">
        <v>5458</v>
      </c>
      <c r="B272" s="172">
        <v>3</v>
      </c>
      <c r="C272" s="173" t="s">
        <v>258</v>
      </c>
      <c r="D272" s="173">
        <v>17</v>
      </c>
      <c r="E272" s="173">
        <v>6</v>
      </c>
      <c r="F272" s="173">
        <v>17</v>
      </c>
      <c r="G272" s="175" t="s">
        <v>357</v>
      </c>
      <c r="H272" s="176">
        <v>1.25</v>
      </c>
      <c r="I272" s="176">
        <v>20.3</v>
      </c>
      <c r="J272" s="176">
        <v>18.899999999999999</v>
      </c>
      <c r="K272" s="176">
        <v>62</v>
      </c>
      <c r="L272" s="173">
        <v>4.6900000000000004</v>
      </c>
    </row>
    <row r="273" spans="1:25" ht="16" x14ac:dyDescent="0.2">
      <c r="A273" s="171">
        <v>5459</v>
      </c>
      <c r="B273" s="172">
        <v>3</v>
      </c>
      <c r="C273" s="173" t="s">
        <v>261</v>
      </c>
      <c r="D273" s="173">
        <v>2017</v>
      </c>
      <c r="E273" s="173">
        <v>6</v>
      </c>
      <c r="F273" s="173">
        <v>17</v>
      </c>
      <c r="G273" s="175" t="s">
        <v>357</v>
      </c>
      <c r="H273" s="176">
        <v>0.25</v>
      </c>
      <c r="I273" s="176">
        <v>20.2</v>
      </c>
      <c r="J273" s="176">
        <v>28.5</v>
      </c>
      <c r="K273" s="176">
        <v>63.7</v>
      </c>
      <c r="L273" s="173">
        <v>4.8899999999999997</v>
      </c>
      <c r="M273" s="177">
        <v>1.1100000000000001</v>
      </c>
      <c r="N273" s="177">
        <v>3.09</v>
      </c>
      <c r="O273" s="177">
        <v>1.43</v>
      </c>
      <c r="P273" s="176">
        <v>1.8779999999999999</v>
      </c>
      <c r="Q273" s="177">
        <v>0.19500000000000001</v>
      </c>
      <c r="R273" s="177">
        <v>5.63</v>
      </c>
      <c r="S273" s="177">
        <v>0.37</v>
      </c>
      <c r="T273" s="177">
        <v>38.564</v>
      </c>
      <c r="U273" s="177">
        <v>0.74099999999999999</v>
      </c>
      <c r="V273" s="177">
        <v>23.518000000000001</v>
      </c>
      <c r="W273" s="177"/>
      <c r="X273" s="177">
        <v>15.045999999999999</v>
      </c>
      <c r="Y273" s="177">
        <v>41.33</v>
      </c>
    </row>
    <row r="274" spans="1:25" ht="16" hidden="1" x14ac:dyDescent="0.2">
      <c r="A274" s="171">
        <v>5460</v>
      </c>
      <c r="B274" s="172">
        <v>4</v>
      </c>
      <c r="C274" s="173" t="s">
        <v>258</v>
      </c>
      <c r="D274" s="173">
        <v>17</v>
      </c>
      <c r="E274" s="173">
        <v>6</v>
      </c>
      <c r="F274" s="173">
        <v>17</v>
      </c>
      <c r="G274" s="175" t="s">
        <v>310</v>
      </c>
      <c r="H274" s="176">
        <v>1.25</v>
      </c>
      <c r="I274" s="176">
        <v>22.1</v>
      </c>
      <c r="J274" s="176">
        <v>27.7</v>
      </c>
      <c r="K274" s="176">
        <v>59.5</v>
      </c>
      <c r="L274" s="173">
        <v>4.4000000000000004</v>
      </c>
    </row>
    <row r="275" spans="1:25" ht="16" x14ac:dyDescent="0.2">
      <c r="A275" s="171">
        <v>5461</v>
      </c>
      <c r="B275" s="172">
        <v>4</v>
      </c>
      <c r="C275" s="173" t="s">
        <v>261</v>
      </c>
      <c r="D275" s="173">
        <v>2017</v>
      </c>
      <c r="E275" s="173">
        <v>6</v>
      </c>
      <c r="F275" s="173">
        <v>17</v>
      </c>
      <c r="G275" s="175" t="s">
        <v>310</v>
      </c>
      <c r="H275" s="176">
        <v>0.25</v>
      </c>
      <c r="I275" s="176">
        <v>21.9</v>
      </c>
      <c r="J275" s="176">
        <v>27.4</v>
      </c>
      <c r="K275" s="176">
        <v>68.3</v>
      </c>
      <c r="L275" s="173">
        <v>5.0999999999999996</v>
      </c>
      <c r="M275" s="177">
        <v>0.62</v>
      </c>
      <c r="N275" s="177">
        <v>0.56000000000000005</v>
      </c>
      <c r="O275" s="177">
        <v>0.47</v>
      </c>
      <c r="P275" s="176">
        <v>1.8057000000000001</v>
      </c>
      <c r="Q275" s="177">
        <v>0.13500000000000001</v>
      </c>
      <c r="R275" s="177">
        <v>5.9160000000000004</v>
      </c>
      <c r="S275" s="177">
        <v>0.249</v>
      </c>
      <c r="T275" s="177">
        <v>33.466999999999999</v>
      </c>
      <c r="U275" s="177">
        <v>0.60799999999999998</v>
      </c>
      <c r="V275" s="177">
        <v>24.472999999999999</v>
      </c>
      <c r="W275" s="177"/>
      <c r="X275" s="177">
        <v>8.9939999999999998</v>
      </c>
      <c r="Y275" s="177">
        <v>30.94</v>
      </c>
    </row>
    <row r="276" spans="1:25" ht="16" hidden="1" x14ac:dyDescent="0.2">
      <c r="A276" s="171">
        <v>5462</v>
      </c>
      <c r="B276" s="172">
        <v>5</v>
      </c>
      <c r="C276" s="173" t="s">
        <v>258</v>
      </c>
      <c r="D276" s="173">
        <v>17</v>
      </c>
      <c r="E276" s="173">
        <v>6</v>
      </c>
      <c r="F276" s="173">
        <v>17</v>
      </c>
      <c r="G276" s="175" t="s">
        <v>318</v>
      </c>
      <c r="H276" s="176">
        <v>1</v>
      </c>
      <c r="I276" s="176">
        <v>20.2</v>
      </c>
      <c r="J276" s="176">
        <v>11.5</v>
      </c>
      <c r="K276" s="176">
        <v>53.8</v>
      </c>
      <c r="L276" s="173">
        <v>4.7300000000000004</v>
      </c>
    </row>
    <row r="277" spans="1:25" ht="16" x14ac:dyDescent="0.2">
      <c r="A277" s="171">
        <v>5463</v>
      </c>
      <c r="B277" s="172">
        <v>5</v>
      </c>
      <c r="C277" s="173" t="s">
        <v>261</v>
      </c>
      <c r="D277" s="173">
        <v>2017</v>
      </c>
      <c r="E277" s="173">
        <v>6</v>
      </c>
      <c r="F277" s="173">
        <v>17</v>
      </c>
      <c r="G277" s="175" t="s">
        <v>318</v>
      </c>
      <c r="H277" s="176">
        <v>0.25</v>
      </c>
      <c r="I277" s="176">
        <v>17.8</v>
      </c>
      <c r="J277" s="176">
        <v>1.8</v>
      </c>
      <c r="K277" s="176">
        <v>83.4</v>
      </c>
      <c r="L277" s="173">
        <v>7.78</v>
      </c>
      <c r="M277" s="177">
        <v>1.58</v>
      </c>
      <c r="N277" s="177">
        <v>3.57</v>
      </c>
      <c r="O277" s="177">
        <v>2.79</v>
      </c>
      <c r="P277" s="176">
        <v>1.8228</v>
      </c>
      <c r="Q277" s="177">
        <v>13.55</v>
      </c>
      <c r="R277" s="177">
        <v>72.233000000000004</v>
      </c>
      <c r="S277" s="177">
        <v>0.318</v>
      </c>
      <c r="T277" s="177">
        <v>40.463000000000001</v>
      </c>
      <c r="U277" s="177">
        <v>0.25</v>
      </c>
      <c r="V277" s="177">
        <v>20.984000000000002</v>
      </c>
      <c r="W277" s="177"/>
      <c r="X277" s="177">
        <v>19.478999999999999</v>
      </c>
      <c r="Y277" s="177">
        <v>65.02</v>
      </c>
    </row>
    <row r="278" spans="1:25" ht="16" hidden="1" x14ac:dyDescent="0.2">
      <c r="A278" s="171">
        <v>5452</v>
      </c>
      <c r="B278" s="172">
        <v>6</v>
      </c>
      <c r="C278" s="173" t="s">
        <v>258</v>
      </c>
      <c r="D278" s="173">
        <v>17</v>
      </c>
      <c r="E278" s="173">
        <v>6</v>
      </c>
      <c r="F278" s="173">
        <v>17</v>
      </c>
      <c r="G278" s="175" t="s">
        <v>283</v>
      </c>
      <c r="H278" s="176">
        <v>3.1</v>
      </c>
      <c r="I278" s="176">
        <v>18.899999999999999</v>
      </c>
      <c r="J278" s="176">
        <v>30.4</v>
      </c>
      <c r="K278" s="176">
        <v>85</v>
      </c>
      <c r="L278" s="173">
        <v>6.56</v>
      </c>
    </row>
    <row r="279" spans="1:25" ht="16" x14ac:dyDescent="0.2">
      <c r="A279" s="171">
        <v>5453</v>
      </c>
      <c r="B279" s="172">
        <v>6</v>
      </c>
      <c r="C279" s="173" t="s">
        <v>261</v>
      </c>
      <c r="D279" s="173">
        <v>2017</v>
      </c>
      <c r="E279" s="173">
        <v>6</v>
      </c>
      <c r="F279" s="173">
        <v>17</v>
      </c>
      <c r="G279" s="175" t="s">
        <v>283</v>
      </c>
      <c r="H279" s="176">
        <v>0.25</v>
      </c>
      <c r="I279" s="176">
        <v>18.899999999999999</v>
      </c>
      <c r="J279" s="176">
        <v>30.4</v>
      </c>
      <c r="K279" s="176">
        <v>87</v>
      </c>
      <c r="L279" s="173">
        <v>6.79</v>
      </c>
      <c r="M279" s="177">
        <v>3.48</v>
      </c>
      <c r="N279" s="177">
        <v>5.21</v>
      </c>
      <c r="O279" s="177">
        <v>2.79</v>
      </c>
      <c r="P279" s="176">
        <v>1.1122000000000001</v>
      </c>
      <c r="Q279" s="177">
        <v>0.25</v>
      </c>
      <c r="R279" s="177">
        <v>1.5640000000000001</v>
      </c>
      <c r="S279" s="177">
        <v>0.22700000000000001</v>
      </c>
      <c r="T279" s="177">
        <v>48.287999999999997</v>
      </c>
      <c r="U279" s="177">
        <v>0.254</v>
      </c>
      <c r="V279" s="177">
        <v>19.803999999999998</v>
      </c>
      <c r="W279" s="177"/>
      <c r="X279" s="177">
        <v>28.484000000000002</v>
      </c>
      <c r="Y279" s="177">
        <v>81.819999999999993</v>
      </c>
    </row>
    <row r="280" spans="1:25" ht="16" hidden="1" x14ac:dyDescent="0.2">
      <c r="A280" s="171">
        <v>5454</v>
      </c>
      <c r="B280" s="172">
        <v>7</v>
      </c>
      <c r="C280" s="173" t="s">
        <v>258</v>
      </c>
      <c r="D280" s="173">
        <v>17</v>
      </c>
      <c r="E280" s="173">
        <v>6</v>
      </c>
      <c r="F280" s="173">
        <v>17</v>
      </c>
      <c r="G280" s="175" t="s">
        <v>272</v>
      </c>
      <c r="H280" s="176">
        <v>1.3</v>
      </c>
      <c r="I280" s="176">
        <v>23.5</v>
      </c>
      <c r="J280" s="176">
        <v>26.6</v>
      </c>
      <c r="K280" s="176">
        <v>38</v>
      </c>
      <c r="L280" s="173">
        <v>2.76</v>
      </c>
    </row>
    <row r="281" spans="1:25" ht="16" x14ac:dyDescent="0.2">
      <c r="A281" s="171">
        <v>5455</v>
      </c>
      <c r="B281" s="172">
        <v>7</v>
      </c>
      <c r="C281" s="173" t="s">
        <v>261</v>
      </c>
      <c r="D281" s="173">
        <v>2017</v>
      </c>
      <c r="E281" s="173">
        <v>6</v>
      </c>
      <c r="F281" s="173">
        <v>17</v>
      </c>
      <c r="G281" s="175" t="s">
        <v>272</v>
      </c>
      <c r="H281" s="176">
        <v>0.25</v>
      </c>
      <c r="I281" s="176">
        <v>17.8</v>
      </c>
      <c r="J281" s="176">
        <v>3.8</v>
      </c>
      <c r="K281" s="176">
        <v>88</v>
      </c>
      <c r="L281" s="173">
        <v>8.11</v>
      </c>
      <c r="M281" s="177">
        <v>1.32</v>
      </c>
      <c r="N281" s="177">
        <v>1.3</v>
      </c>
      <c r="O281" s="177">
        <v>1.67</v>
      </c>
      <c r="P281" s="176">
        <v>2.6831999999999998</v>
      </c>
      <c r="Q281" s="177">
        <v>55.100999999999999</v>
      </c>
      <c r="R281" s="177">
        <v>64.887</v>
      </c>
      <c r="S281" s="177">
        <v>0.34200000000000003</v>
      </c>
      <c r="T281" s="177">
        <v>103.163</v>
      </c>
      <c r="U281" s="177">
        <v>0.214</v>
      </c>
      <c r="V281" s="177">
        <v>65.022000000000006</v>
      </c>
      <c r="W281" s="177"/>
      <c r="X281" s="177">
        <v>38.140999999999998</v>
      </c>
      <c r="Y281" s="177">
        <v>55.97</v>
      </c>
    </row>
    <row r="282" spans="1:25" ht="16" hidden="1" x14ac:dyDescent="0.2">
      <c r="A282" s="171">
        <v>5456</v>
      </c>
      <c r="B282" s="172">
        <v>8</v>
      </c>
      <c r="C282" s="173" t="s">
        <v>258</v>
      </c>
      <c r="D282" s="173">
        <v>17</v>
      </c>
      <c r="E282" s="173">
        <v>6</v>
      </c>
      <c r="F282" s="173">
        <v>17</v>
      </c>
      <c r="G282" s="175" t="s">
        <v>358</v>
      </c>
      <c r="H282" s="176">
        <v>1</v>
      </c>
      <c r="I282" s="176">
        <v>19.8</v>
      </c>
      <c r="J282" s="176">
        <v>29</v>
      </c>
      <c r="K282" s="176">
        <v>70</v>
      </c>
      <c r="L282" s="173">
        <v>5.37</v>
      </c>
    </row>
    <row r="283" spans="1:25" ht="16" x14ac:dyDescent="0.2">
      <c r="A283" s="171">
        <v>5457</v>
      </c>
      <c r="B283" s="172">
        <v>8</v>
      </c>
      <c r="C283" s="173" t="s">
        <v>261</v>
      </c>
      <c r="D283" s="173">
        <v>2017</v>
      </c>
      <c r="E283" s="173">
        <v>6</v>
      </c>
      <c r="F283" s="173">
        <v>17</v>
      </c>
      <c r="G283" s="175" t="s">
        <v>358</v>
      </c>
      <c r="H283" s="176">
        <v>0.25</v>
      </c>
      <c r="I283" s="176">
        <v>19.899999999999999</v>
      </c>
      <c r="J283" s="176">
        <v>29</v>
      </c>
      <c r="K283" s="176">
        <v>71</v>
      </c>
      <c r="L283" s="173">
        <v>5.48</v>
      </c>
      <c r="M283" s="177">
        <v>1.45</v>
      </c>
      <c r="N283" s="177">
        <v>3.42</v>
      </c>
      <c r="O283" s="177">
        <v>1.47</v>
      </c>
      <c r="P283" s="176">
        <v>2.3155000000000001</v>
      </c>
      <c r="Q283" s="177">
        <v>0.495</v>
      </c>
      <c r="R283" s="177">
        <v>4.5919999999999996</v>
      </c>
      <c r="S283" s="177">
        <v>0.192</v>
      </c>
      <c r="T283" s="177">
        <v>48.48</v>
      </c>
      <c r="U283" s="177">
        <v>0.307</v>
      </c>
      <c r="V283" s="177">
        <v>20.305</v>
      </c>
      <c r="W283" s="177"/>
      <c r="X283" s="177">
        <v>28.175000000000001</v>
      </c>
      <c r="Y283" s="177">
        <v>45.33</v>
      </c>
    </row>
    <row r="284" spans="1:25" ht="16" hidden="1" x14ac:dyDescent="0.2">
      <c r="A284" s="171">
        <v>5464</v>
      </c>
      <c r="B284" s="172">
        <v>1</v>
      </c>
      <c r="C284" s="173" t="s">
        <v>258</v>
      </c>
      <c r="D284" s="173">
        <v>17</v>
      </c>
      <c r="E284" s="173">
        <v>6</v>
      </c>
      <c r="F284" s="173">
        <v>30</v>
      </c>
      <c r="G284" s="175" t="s">
        <v>354</v>
      </c>
      <c r="H284" s="176">
        <v>1.5</v>
      </c>
      <c r="I284" s="176">
        <v>21.1</v>
      </c>
      <c r="J284" s="176">
        <v>30.5</v>
      </c>
      <c r="K284" s="176">
        <v>79.900000000000006</v>
      </c>
      <c r="L284" s="173">
        <v>6.01</v>
      </c>
    </row>
    <row r="285" spans="1:25" ht="16" x14ac:dyDescent="0.2">
      <c r="A285" s="171">
        <v>5465</v>
      </c>
      <c r="B285" s="172">
        <v>1</v>
      </c>
      <c r="C285" s="173" t="s">
        <v>261</v>
      </c>
      <c r="D285" s="173">
        <v>2017</v>
      </c>
      <c r="E285" s="173">
        <v>6</v>
      </c>
      <c r="F285" s="173">
        <v>30</v>
      </c>
      <c r="G285" s="175" t="s">
        <v>354</v>
      </c>
      <c r="H285" s="176">
        <v>0.25</v>
      </c>
      <c r="I285" s="176">
        <v>21.3</v>
      </c>
      <c r="J285" s="176">
        <v>30</v>
      </c>
      <c r="K285" s="176">
        <v>76.5</v>
      </c>
      <c r="L285" s="173">
        <v>5.77</v>
      </c>
      <c r="M285" s="177">
        <v>1.61</v>
      </c>
      <c r="N285" s="177">
        <v>1.79</v>
      </c>
      <c r="O285" s="177">
        <v>1</v>
      </c>
      <c r="P285" s="176">
        <v>1.4669000000000001</v>
      </c>
      <c r="Q285" s="177">
        <v>0.246</v>
      </c>
      <c r="R285" s="177">
        <v>11.401999999999999</v>
      </c>
      <c r="S285" s="177">
        <v>0.38900000000000001</v>
      </c>
      <c r="T285" s="177">
        <v>30.155000000000001</v>
      </c>
      <c r="U285" s="177">
        <v>0.40100000000000002</v>
      </c>
      <c r="V285" s="177">
        <v>18.503</v>
      </c>
      <c r="W285" s="177"/>
      <c r="X285" s="177">
        <v>11.651999999999999</v>
      </c>
      <c r="Y285" s="177">
        <v>49.06</v>
      </c>
    </row>
    <row r="286" spans="1:25" ht="16" hidden="1" x14ac:dyDescent="0.2">
      <c r="A286" s="171">
        <v>5466</v>
      </c>
      <c r="B286" s="172">
        <v>2</v>
      </c>
      <c r="C286" s="173" t="s">
        <v>258</v>
      </c>
      <c r="D286" s="173">
        <v>17</v>
      </c>
      <c r="E286" s="173">
        <v>6</v>
      </c>
      <c r="F286" s="173">
        <v>30</v>
      </c>
      <c r="G286" s="175" t="s">
        <v>272</v>
      </c>
      <c r="H286" s="176">
        <v>2.5</v>
      </c>
      <c r="I286" s="176">
        <v>21.8</v>
      </c>
      <c r="J286" s="176">
        <v>31.4</v>
      </c>
      <c r="K286" s="176">
        <v>69.7</v>
      </c>
      <c r="L286" s="173">
        <v>5.19</v>
      </c>
    </row>
    <row r="287" spans="1:25" ht="16" x14ac:dyDescent="0.2">
      <c r="A287" s="171">
        <v>5467</v>
      </c>
      <c r="B287" s="172">
        <v>2</v>
      </c>
      <c r="C287" s="173" t="s">
        <v>261</v>
      </c>
      <c r="D287" s="173">
        <v>2017</v>
      </c>
      <c r="E287" s="173">
        <v>6</v>
      </c>
      <c r="F287" s="173">
        <v>30</v>
      </c>
      <c r="G287" s="175" t="s">
        <v>272</v>
      </c>
      <c r="H287" s="176">
        <v>0.25</v>
      </c>
      <c r="I287" s="176">
        <v>22</v>
      </c>
      <c r="J287" s="176">
        <v>28.3</v>
      </c>
      <c r="K287" s="176">
        <v>87</v>
      </c>
      <c r="L287" s="173">
        <v>6.17</v>
      </c>
      <c r="M287" s="177">
        <v>1.51</v>
      </c>
      <c r="N287" s="177">
        <v>4.09</v>
      </c>
      <c r="O287" s="177">
        <v>1.55</v>
      </c>
      <c r="P287" s="176">
        <v>0.28920000000000001</v>
      </c>
      <c r="Q287" s="177">
        <v>0.114</v>
      </c>
      <c r="R287" s="177">
        <v>20.251000000000001</v>
      </c>
      <c r="S287" s="177">
        <v>0.61099999999999999</v>
      </c>
      <c r="T287" s="177">
        <v>39.450000000000003</v>
      </c>
      <c r="U287" s="177">
        <v>0.96199999999999997</v>
      </c>
      <c r="V287" s="177">
        <v>32.612000000000002</v>
      </c>
      <c r="W287" s="177"/>
      <c r="X287" s="177">
        <v>6.8380000000000001</v>
      </c>
      <c r="Y287" s="177">
        <v>60.85</v>
      </c>
    </row>
    <row r="288" spans="1:25" ht="16" hidden="1" x14ac:dyDescent="0.2">
      <c r="A288" s="171">
        <v>5468</v>
      </c>
      <c r="B288" s="172">
        <v>9</v>
      </c>
      <c r="C288" s="173" t="s">
        <v>258</v>
      </c>
      <c r="D288" s="173">
        <v>17</v>
      </c>
      <c r="E288" s="173">
        <v>6</v>
      </c>
      <c r="F288" s="173">
        <v>30</v>
      </c>
      <c r="G288" s="175" t="s">
        <v>326</v>
      </c>
      <c r="H288" s="176">
        <v>2.5</v>
      </c>
      <c r="I288" s="176">
        <v>20.7</v>
      </c>
      <c r="J288" s="176">
        <v>31.4</v>
      </c>
      <c r="K288" s="176">
        <v>87.7</v>
      </c>
      <c r="L288" s="173">
        <v>6.65</v>
      </c>
    </row>
    <row r="289" spans="1:25" ht="16" x14ac:dyDescent="0.2">
      <c r="A289" s="171">
        <v>5469</v>
      </c>
      <c r="B289" s="172">
        <v>9</v>
      </c>
      <c r="C289" s="173" t="s">
        <v>261</v>
      </c>
      <c r="D289" s="173">
        <v>2017</v>
      </c>
      <c r="E289" s="173">
        <v>6</v>
      </c>
      <c r="F289" s="173">
        <v>30</v>
      </c>
      <c r="G289" s="175" t="s">
        <v>326</v>
      </c>
      <c r="H289" s="176">
        <v>0.25</v>
      </c>
      <c r="I289" s="176">
        <v>20.7</v>
      </c>
      <c r="J289" s="176">
        <v>31.4</v>
      </c>
      <c r="K289" s="176">
        <v>88.4</v>
      </c>
      <c r="L289" s="173">
        <v>6.69</v>
      </c>
      <c r="M289" s="177">
        <v>1.52</v>
      </c>
      <c r="N289" s="177">
        <v>0.77</v>
      </c>
      <c r="O289" s="177">
        <v>0.46</v>
      </c>
      <c r="P289" s="176">
        <v>0.38229999999999997</v>
      </c>
      <c r="Q289" s="177">
        <v>6.6000000000000003E-2</v>
      </c>
      <c r="R289" s="177">
        <v>2.3559999999999999</v>
      </c>
      <c r="S289" s="177">
        <v>0.32200000000000001</v>
      </c>
      <c r="T289" s="177">
        <v>47.652999999999999</v>
      </c>
      <c r="U289" s="177">
        <v>0.42599999999999999</v>
      </c>
      <c r="V289" s="177">
        <v>17.992999999999999</v>
      </c>
      <c r="W289" s="177"/>
      <c r="X289" s="177">
        <v>29.66</v>
      </c>
      <c r="Y289" s="177">
        <v>39.15</v>
      </c>
    </row>
    <row r="290" spans="1:25" ht="16" hidden="1" x14ac:dyDescent="0.2">
      <c r="A290" s="171">
        <v>5470</v>
      </c>
      <c r="B290" s="172">
        <v>10</v>
      </c>
      <c r="C290" s="173" t="s">
        <v>258</v>
      </c>
      <c r="D290" s="173">
        <v>17</v>
      </c>
      <c r="E290" s="173">
        <v>6</v>
      </c>
      <c r="F290" s="173">
        <v>30</v>
      </c>
      <c r="G290" s="175" t="s">
        <v>360</v>
      </c>
      <c r="H290" s="176">
        <v>1.75</v>
      </c>
      <c r="I290" s="176">
        <v>21.6</v>
      </c>
      <c r="J290" s="176">
        <v>30</v>
      </c>
      <c r="K290" s="176">
        <v>73.599999999999994</v>
      </c>
      <c r="L290" s="173">
        <v>5.52</v>
      </c>
    </row>
    <row r="291" spans="1:25" ht="16" x14ac:dyDescent="0.2">
      <c r="A291" s="171">
        <v>5471</v>
      </c>
      <c r="B291" s="172">
        <v>10</v>
      </c>
      <c r="C291" s="173" t="s">
        <v>261</v>
      </c>
      <c r="D291" s="173">
        <v>2017</v>
      </c>
      <c r="E291" s="173">
        <v>6</v>
      </c>
      <c r="F291" s="173">
        <v>30</v>
      </c>
      <c r="G291" s="175" t="s">
        <v>360</v>
      </c>
      <c r="H291" s="176">
        <v>0.25</v>
      </c>
      <c r="I291" s="176">
        <v>21.6</v>
      </c>
      <c r="J291" s="176">
        <v>30</v>
      </c>
      <c r="K291" s="176">
        <v>73.3</v>
      </c>
      <c r="L291" s="173">
        <v>5.48</v>
      </c>
      <c r="M291" s="177">
        <v>1.23</v>
      </c>
      <c r="N291" s="177">
        <v>5.3</v>
      </c>
      <c r="O291" s="177">
        <v>2.91</v>
      </c>
      <c r="P291" s="176">
        <v>0.46160000000000001</v>
      </c>
      <c r="Q291" s="177">
        <v>0.06</v>
      </c>
      <c r="R291" s="177">
        <v>9.2070000000000007</v>
      </c>
      <c r="S291" s="177">
        <v>0.55000000000000004</v>
      </c>
      <c r="T291" s="177">
        <v>45.877000000000002</v>
      </c>
      <c r="U291" s="177">
        <v>0.88500000000000001</v>
      </c>
      <c r="V291" s="177">
        <v>24.265999999999998</v>
      </c>
      <c r="W291" s="177"/>
      <c r="X291" s="177">
        <v>21.611000000000001</v>
      </c>
      <c r="Y291" s="177">
        <v>52.36</v>
      </c>
    </row>
    <row r="292" spans="1:25" ht="16" hidden="1" x14ac:dyDescent="0.2">
      <c r="A292" s="171">
        <v>5472</v>
      </c>
      <c r="B292" s="172">
        <v>3</v>
      </c>
      <c r="C292" s="173" t="s">
        <v>258</v>
      </c>
      <c r="D292" s="173">
        <v>17</v>
      </c>
      <c r="E292" s="173">
        <v>7</v>
      </c>
      <c r="F292" s="173">
        <v>1</v>
      </c>
      <c r="G292" s="175" t="s">
        <v>278</v>
      </c>
      <c r="H292" s="176">
        <v>1.26</v>
      </c>
      <c r="I292" s="176">
        <v>22.8</v>
      </c>
      <c r="J292" s="176">
        <v>29.4</v>
      </c>
      <c r="K292" s="176">
        <v>64.099999999999994</v>
      </c>
      <c r="L292" s="173">
        <v>4.63</v>
      </c>
    </row>
    <row r="293" spans="1:25" ht="16" x14ac:dyDescent="0.2">
      <c r="A293" s="171">
        <v>5473</v>
      </c>
      <c r="B293" s="172">
        <v>3</v>
      </c>
      <c r="C293" s="173" t="s">
        <v>261</v>
      </c>
      <c r="D293" s="173">
        <v>2017</v>
      </c>
      <c r="E293" s="173">
        <v>7</v>
      </c>
      <c r="F293" s="173">
        <v>1</v>
      </c>
      <c r="G293" s="175" t="s">
        <v>278</v>
      </c>
      <c r="H293" s="176">
        <v>0.25</v>
      </c>
      <c r="I293" s="176">
        <v>22.7</v>
      </c>
      <c r="J293" s="176">
        <v>22.7</v>
      </c>
      <c r="K293" s="176">
        <v>63.2</v>
      </c>
      <c r="L293" s="173">
        <v>4.62</v>
      </c>
      <c r="M293" s="177">
        <v>0.95</v>
      </c>
      <c r="N293" s="177">
        <v>1.63</v>
      </c>
      <c r="O293" s="177">
        <v>0.88</v>
      </c>
      <c r="P293" s="176">
        <v>1.5081</v>
      </c>
      <c r="Q293" s="177">
        <v>6.5000000000000002E-2</v>
      </c>
      <c r="R293" s="177">
        <v>9.8680000000000003</v>
      </c>
      <c r="S293" s="177">
        <v>0.39900000000000002</v>
      </c>
      <c r="T293" s="177">
        <v>64.052000000000007</v>
      </c>
      <c r="U293" s="177">
        <v>1.0249999999999999</v>
      </c>
      <c r="V293" s="177">
        <v>26.7</v>
      </c>
      <c r="W293" s="177"/>
      <c r="X293" s="177">
        <v>37.351999999999997</v>
      </c>
      <c r="Y293" s="177">
        <v>25.91</v>
      </c>
    </row>
    <row r="294" spans="1:25" ht="16" hidden="1" x14ac:dyDescent="0.2">
      <c r="A294" s="171">
        <v>5474</v>
      </c>
      <c r="B294" s="172">
        <v>4</v>
      </c>
      <c r="C294" s="173" t="s">
        <v>258</v>
      </c>
      <c r="D294" s="173">
        <v>17</v>
      </c>
      <c r="E294" s="173">
        <v>7</v>
      </c>
      <c r="F294" s="173">
        <v>1</v>
      </c>
      <c r="G294" s="175" t="s">
        <v>268</v>
      </c>
      <c r="H294" s="176">
        <v>1</v>
      </c>
      <c r="I294" s="176">
        <v>23.7</v>
      </c>
      <c r="J294" s="176">
        <v>28.4</v>
      </c>
      <c r="K294" s="176">
        <v>73.3</v>
      </c>
      <c r="L294" s="173">
        <v>5.28</v>
      </c>
    </row>
    <row r="295" spans="1:25" ht="16" x14ac:dyDescent="0.2">
      <c r="A295" s="171">
        <v>5475</v>
      </c>
      <c r="B295" s="172">
        <v>4</v>
      </c>
      <c r="C295" s="173" t="s">
        <v>261</v>
      </c>
      <c r="D295" s="173">
        <v>2017</v>
      </c>
      <c r="E295" s="173">
        <v>7</v>
      </c>
      <c r="F295" s="173">
        <v>1</v>
      </c>
      <c r="G295" s="175" t="s">
        <v>268</v>
      </c>
      <c r="H295" s="176">
        <v>0.25</v>
      </c>
      <c r="I295" s="176">
        <v>23.6</v>
      </c>
      <c r="J295" s="176">
        <v>28.4</v>
      </c>
      <c r="K295" s="176">
        <v>81.400000000000006</v>
      </c>
      <c r="L295" s="173">
        <v>5.86</v>
      </c>
      <c r="M295" s="177">
        <v>0.83</v>
      </c>
      <c r="N295" s="177">
        <v>2.29</v>
      </c>
      <c r="O295" s="177">
        <v>1.02</v>
      </c>
      <c r="P295" s="176">
        <v>0.74470000000000003</v>
      </c>
      <c r="Q295" s="177">
        <v>7.8E-2</v>
      </c>
      <c r="R295" s="177">
        <v>7.21</v>
      </c>
      <c r="S295" s="177">
        <v>0.28499999999999998</v>
      </c>
      <c r="T295" s="177">
        <v>31.234999999999999</v>
      </c>
      <c r="U295" s="177">
        <v>0.42699999999999999</v>
      </c>
      <c r="V295" s="177">
        <v>22.100999999999999</v>
      </c>
      <c r="W295" s="177"/>
      <c r="X295" s="177">
        <v>9.1340000000000003</v>
      </c>
      <c r="Y295" s="177">
        <v>32.03</v>
      </c>
    </row>
    <row r="296" spans="1:25" ht="16" hidden="1" x14ac:dyDescent="0.2">
      <c r="A296" s="171">
        <v>5476</v>
      </c>
      <c r="B296" s="172">
        <v>5</v>
      </c>
      <c r="C296" s="173" t="s">
        <v>258</v>
      </c>
      <c r="D296" s="173">
        <v>17</v>
      </c>
      <c r="E296" s="173">
        <v>7</v>
      </c>
      <c r="F296" s="173">
        <v>1</v>
      </c>
      <c r="G296" s="175" t="s">
        <v>280</v>
      </c>
      <c r="H296" s="176">
        <v>0.75</v>
      </c>
      <c r="I296" s="176">
        <v>22.2</v>
      </c>
      <c r="J296" s="176">
        <v>11.3</v>
      </c>
      <c r="K296" s="176">
        <v>58.9</v>
      </c>
      <c r="L296" s="173">
        <v>4.79</v>
      </c>
    </row>
    <row r="297" spans="1:25" ht="16" x14ac:dyDescent="0.2">
      <c r="A297" s="171">
        <v>5477</v>
      </c>
      <c r="B297" s="172">
        <v>5</v>
      </c>
      <c r="C297" s="173" t="s">
        <v>261</v>
      </c>
      <c r="D297" s="173">
        <v>2017</v>
      </c>
      <c r="E297" s="173">
        <v>7</v>
      </c>
      <c r="F297" s="173">
        <v>1</v>
      </c>
      <c r="G297" s="175" t="s">
        <v>280</v>
      </c>
      <c r="H297" s="176">
        <v>0.25</v>
      </c>
      <c r="I297" s="176">
        <v>21</v>
      </c>
      <c r="J297" s="176">
        <v>3</v>
      </c>
      <c r="K297" s="176">
        <v>93.8</v>
      </c>
      <c r="L297" s="173">
        <v>8.2200000000000006</v>
      </c>
      <c r="M297" s="177">
        <v>2.27</v>
      </c>
      <c r="N297" s="177">
        <v>27.84</v>
      </c>
      <c r="O297" s="177">
        <v>4.1100000000000003</v>
      </c>
      <c r="P297" s="176">
        <v>0.39760000000000001</v>
      </c>
      <c r="Q297" s="177">
        <v>6.7690000000000001</v>
      </c>
      <c r="R297" s="177">
        <v>79.007999999999996</v>
      </c>
      <c r="S297" s="177">
        <v>0.25</v>
      </c>
      <c r="T297" s="177">
        <v>46.72</v>
      </c>
      <c r="U297" s="177">
        <v>0.47299999999999998</v>
      </c>
      <c r="V297" s="177">
        <v>19.231999999999999</v>
      </c>
      <c r="W297" s="177"/>
      <c r="X297" s="177">
        <v>27.488</v>
      </c>
      <c r="Y297" s="177">
        <v>125.56</v>
      </c>
    </row>
    <row r="298" spans="1:25" ht="16" hidden="1" x14ac:dyDescent="0.2">
      <c r="A298" s="171">
        <v>5478</v>
      </c>
      <c r="B298" s="172">
        <v>6</v>
      </c>
      <c r="C298" s="173" t="s">
        <v>258</v>
      </c>
      <c r="D298" s="173">
        <v>17</v>
      </c>
      <c r="E298" s="173">
        <v>7</v>
      </c>
      <c r="F298" s="173">
        <v>1</v>
      </c>
      <c r="G298" s="175" t="s">
        <v>268</v>
      </c>
      <c r="H298" s="176">
        <v>5</v>
      </c>
      <c r="I298" s="176">
        <v>21.1</v>
      </c>
      <c r="J298" s="176">
        <v>31</v>
      </c>
      <c r="K298" s="176">
        <v>90.7</v>
      </c>
      <c r="L298" s="173">
        <v>6.72</v>
      </c>
    </row>
    <row r="299" spans="1:25" ht="16" x14ac:dyDescent="0.2">
      <c r="A299" s="171">
        <v>5479</v>
      </c>
      <c r="B299" s="172">
        <v>6</v>
      </c>
      <c r="C299" s="173" t="s">
        <v>261</v>
      </c>
      <c r="D299" s="173">
        <v>2017</v>
      </c>
      <c r="E299" s="173">
        <v>7</v>
      </c>
      <c r="F299" s="173">
        <v>1</v>
      </c>
      <c r="G299" s="175" t="s">
        <v>268</v>
      </c>
      <c r="H299" s="176">
        <v>0.25</v>
      </c>
      <c r="I299" s="176">
        <v>21.2</v>
      </c>
      <c r="J299" s="176">
        <v>31</v>
      </c>
      <c r="K299" s="176">
        <v>88.4</v>
      </c>
      <c r="L299" s="173">
        <v>6.51</v>
      </c>
      <c r="M299" s="177">
        <v>2.2000000000000002</v>
      </c>
      <c r="N299" s="177">
        <v>3.94</v>
      </c>
      <c r="O299" s="177">
        <v>2.2799999999999998</v>
      </c>
      <c r="P299" s="176">
        <v>15.22</v>
      </c>
      <c r="Q299" s="177">
        <v>0.05</v>
      </c>
      <c r="R299" s="177">
        <v>3.3290000000000002</v>
      </c>
      <c r="S299" s="177">
        <v>0.25800000000000001</v>
      </c>
      <c r="T299" s="177">
        <v>44.905999999999999</v>
      </c>
      <c r="U299" s="177">
        <v>0.254</v>
      </c>
      <c r="V299" s="177">
        <v>14.456</v>
      </c>
      <c r="W299" s="177"/>
      <c r="X299" s="177">
        <v>30.45</v>
      </c>
      <c r="Y299" s="177">
        <v>58.56</v>
      </c>
    </row>
    <row r="300" spans="1:25" ht="16" hidden="1" x14ac:dyDescent="0.2">
      <c r="A300" s="171">
        <v>5480</v>
      </c>
      <c r="B300" s="172">
        <v>7</v>
      </c>
      <c r="C300" s="173" t="s">
        <v>258</v>
      </c>
      <c r="D300" s="173">
        <v>17</v>
      </c>
      <c r="E300" s="173">
        <v>7</v>
      </c>
      <c r="F300" s="173">
        <v>1</v>
      </c>
      <c r="G300" s="175" t="s">
        <v>266</v>
      </c>
      <c r="H300" s="176">
        <v>1</v>
      </c>
      <c r="I300" s="176">
        <v>23.7</v>
      </c>
      <c r="J300" s="176">
        <v>24</v>
      </c>
      <c r="K300" s="176">
        <v>31.1</v>
      </c>
      <c r="L300" s="173">
        <v>2.27</v>
      </c>
    </row>
    <row r="301" spans="1:25" ht="16" x14ac:dyDescent="0.2">
      <c r="A301" s="171">
        <v>5481</v>
      </c>
      <c r="B301" s="172">
        <v>7</v>
      </c>
      <c r="C301" s="173" t="s">
        <v>261</v>
      </c>
      <c r="D301" s="173">
        <v>2017</v>
      </c>
      <c r="E301" s="173">
        <v>7</v>
      </c>
      <c r="F301" s="173">
        <v>1</v>
      </c>
      <c r="G301" s="175" t="s">
        <v>266</v>
      </c>
      <c r="H301" s="176">
        <v>0.25</v>
      </c>
      <c r="I301" s="176">
        <v>20.8</v>
      </c>
      <c r="J301" s="176">
        <v>6.5</v>
      </c>
      <c r="K301" s="176">
        <v>90.8</v>
      </c>
      <c r="L301" s="173">
        <v>7.84</v>
      </c>
      <c r="M301" s="177">
        <v>1.44</v>
      </c>
      <c r="N301" s="177">
        <v>21.41</v>
      </c>
      <c r="O301" s="177">
        <v>7.13</v>
      </c>
      <c r="P301" s="176">
        <v>0.87290000000000001</v>
      </c>
      <c r="Q301" s="177">
        <v>23.337</v>
      </c>
      <c r="R301" s="177">
        <v>45.781999999999996</v>
      </c>
      <c r="S301" s="177">
        <v>0.19700000000000001</v>
      </c>
      <c r="T301" s="177">
        <v>108.318</v>
      </c>
      <c r="U301" s="177">
        <v>0.995</v>
      </c>
      <c r="V301" s="177">
        <v>55.566000000000003</v>
      </c>
      <c r="W301" s="177"/>
      <c r="X301" s="177">
        <v>52.752000000000002</v>
      </c>
      <c r="Y301" s="177">
        <v>94.31</v>
      </c>
    </row>
    <row r="302" spans="1:25" ht="16" hidden="1" x14ac:dyDescent="0.2">
      <c r="A302" s="171">
        <v>5482</v>
      </c>
      <c r="B302" s="172">
        <v>8</v>
      </c>
      <c r="C302" s="173" t="s">
        <v>258</v>
      </c>
      <c r="D302" s="173">
        <v>17</v>
      </c>
      <c r="E302" s="173">
        <v>7</v>
      </c>
      <c r="F302" s="173">
        <v>1</v>
      </c>
      <c r="G302" s="175" t="s">
        <v>265</v>
      </c>
      <c r="H302" s="176">
        <v>1</v>
      </c>
      <c r="I302" s="176">
        <v>22.5</v>
      </c>
      <c r="J302" s="176">
        <v>29.7</v>
      </c>
      <c r="K302" s="176">
        <v>71.400000000000006</v>
      </c>
      <c r="L302" s="173">
        <v>5.19</v>
      </c>
    </row>
    <row r="303" spans="1:25" ht="16" x14ac:dyDescent="0.2">
      <c r="A303" s="171">
        <v>5483</v>
      </c>
      <c r="B303" s="172">
        <v>8</v>
      </c>
      <c r="C303" s="173" t="s">
        <v>261</v>
      </c>
      <c r="D303" s="173">
        <v>2017</v>
      </c>
      <c r="E303" s="173">
        <v>7</v>
      </c>
      <c r="F303" s="173">
        <v>1</v>
      </c>
      <c r="G303" s="175" t="s">
        <v>265</v>
      </c>
      <c r="H303" s="176">
        <v>0.25</v>
      </c>
      <c r="I303" s="176">
        <v>22.6</v>
      </c>
      <c r="J303" s="176">
        <v>29.4</v>
      </c>
      <c r="K303" s="176">
        <v>76.5</v>
      </c>
      <c r="L303" s="173">
        <v>5.59</v>
      </c>
      <c r="M303" s="177">
        <v>1.47</v>
      </c>
      <c r="N303" s="177">
        <v>5.63</v>
      </c>
      <c r="O303" s="177">
        <v>2.2000000000000002</v>
      </c>
      <c r="P303" s="176">
        <v>0.92879999999999996</v>
      </c>
      <c r="Q303" s="177">
        <v>0.216</v>
      </c>
      <c r="R303" s="177">
        <v>10.183</v>
      </c>
      <c r="S303" s="177">
        <v>0.26800000000000002</v>
      </c>
      <c r="T303" s="177">
        <v>38.658999999999999</v>
      </c>
      <c r="U303" s="177">
        <v>5.431</v>
      </c>
      <c r="V303" s="177">
        <v>22.65</v>
      </c>
      <c r="W303" s="177"/>
      <c r="X303" s="177">
        <v>16.009</v>
      </c>
      <c r="Y303" s="177">
        <v>44.8</v>
      </c>
    </row>
    <row r="304" spans="1:25" ht="16" hidden="1" x14ac:dyDescent="0.2">
      <c r="A304" s="171">
        <v>5484</v>
      </c>
      <c r="B304" s="172">
        <v>3</v>
      </c>
      <c r="C304" s="173" t="s">
        <v>258</v>
      </c>
      <c r="D304" s="173">
        <v>17</v>
      </c>
      <c r="E304" s="173">
        <v>7</v>
      </c>
      <c r="F304" s="173">
        <v>13</v>
      </c>
      <c r="G304" s="175" t="s">
        <v>272</v>
      </c>
      <c r="H304" s="176">
        <v>0.75</v>
      </c>
      <c r="I304" s="176">
        <v>26</v>
      </c>
      <c r="J304" s="176">
        <v>27.5</v>
      </c>
      <c r="K304" s="176">
        <v>35</v>
      </c>
      <c r="L304" s="173">
        <v>2.4</v>
      </c>
    </row>
    <row r="305" spans="1:25" ht="16" x14ac:dyDescent="0.2">
      <c r="A305" s="171">
        <v>5485</v>
      </c>
      <c r="B305" s="172">
        <v>3</v>
      </c>
      <c r="C305" s="173" t="s">
        <v>261</v>
      </c>
      <c r="D305" s="173">
        <v>2017</v>
      </c>
      <c r="E305" s="173">
        <v>7</v>
      </c>
      <c r="F305" s="173">
        <v>13</v>
      </c>
      <c r="G305" s="175" t="s">
        <v>272</v>
      </c>
      <c r="H305" s="176">
        <v>0.25</v>
      </c>
      <c r="I305" s="176">
        <v>26.1</v>
      </c>
      <c r="J305" s="176">
        <v>26.6</v>
      </c>
      <c r="K305" s="176">
        <v>53.4</v>
      </c>
      <c r="L305" s="173">
        <v>3.88</v>
      </c>
      <c r="M305" s="177">
        <v>1.42</v>
      </c>
      <c r="N305" s="177">
        <v>8.59</v>
      </c>
      <c r="O305" s="177">
        <v>2.1</v>
      </c>
      <c r="P305" s="176">
        <v>0.60619999999999996</v>
      </c>
      <c r="R305" s="177">
        <v>17.361999999999998</v>
      </c>
      <c r="S305" s="177">
        <v>1.2270000000000001</v>
      </c>
      <c r="T305" s="177">
        <v>52.72</v>
      </c>
      <c r="U305" s="177">
        <v>1.756</v>
      </c>
      <c r="V305" s="177">
        <v>25.6</v>
      </c>
      <c r="W305" s="177"/>
      <c r="X305" s="177">
        <v>27.12</v>
      </c>
      <c r="Y305" s="177">
        <v>96.85</v>
      </c>
    </row>
    <row r="306" spans="1:25" ht="16" hidden="1" x14ac:dyDescent="0.2">
      <c r="A306" s="171">
        <v>5486</v>
      </c>
      <c r="B306" s="172">
        <v>4</v>
      </c>
      <c r="C306" s="173" t="s">
        <v>258</v>
      </c>
      <c r="D306" s="173">
        <v>17</v>
      </c>
      <c r="E306" s="173">
        <v>7</v>
      </c>
      <c r="F306" s="173">
        <v>13</v>
      </c>
      <c r="G306" s="175" t="s">
        <v>334</v>
      </c>
      <c r="H306" s="176">
        <v>0.75</v>
      </c>
      <c r="I306" s="176">
        <v>26.7</v>
      </c>
      <c r="J306" s="176">
        <v>26</v>
      </c>
      <c r="K306" s="176">
        <v>50.4</v>
      </c>
      <c r="L306" s="173">
        <v>3.4</v>
      </c>
    </row>
    <row r="307" spans="1:25" ht="16" x14ac:dyDescent="0.2">
      <c r="A307" s="171">
        <v>5487</v>
      </c>
      <c r="B307" s="172">
        <v>4</v>
      </c>
      <c r="C307" s="173" t="s">
        <v>261</v>
      </c>
      <c r="D307" s="173">
        <v>2017</v>
      </c>
      <c r="E307" s="173">
        <v>7</v>
      </c>
      <c r="F307" s="173">
        <v>13</v>
      </c>
      <c r="G307" s="175" t="s">
        <v>334</v>
      </c>
      <c r="H307" s="176">
        <v>0.25</v>
      </c>
      <c r="I307" s="176">
        <v>25.6</v>
      </c>
      <c r="J307" s="176">
        <v>24.4</v>
      </c>
      <c r="K307" s="176">
        <v>64.3</v>
      </c>
      <c r="L307" s="173">
        <v>4.54</v>
      </c>
      <c r="M307" s="177">
        <v>1.26</v>
      </c>
      <c r="N307" s="177">
        <v>2.46</v>
      </c>
      <c r="O307" s="177">
        <v>1.03</v>
      </c>
      <c r="P307" s="176">
        <v>1.8318000000000001</v>
      </c>
      <c r="Q307" s="177">
        <v>0.25600000000000001</v>
      </c>
      <c r="R307" s="177">
        <v>19.686</v>
      </c>
      <c r="S307" s="177">
        <v>0.26700000000000002</v>
      </c>
      <c r="T307" s="177">
        <v>44.975999999999999</v>
      </c>
      <c r="U307" s="177">
        <v>0.69499999999999995</v>
      </c>
      <c r="V307" s="177">
        <v>29.49</v>
      </c>
      <c r="W307" s="177"/>
      <c r="X307" s="177">
        <v>15.486000000000001</v>
      </c>
      <c r="Y307" s="177">
        <v>56.19</v>
      </c>
    </row>
    <row r="308" spans="1:25" ht="16" hidden="1" x14ac:dyDescent="0.2">
      <c r="A308" s="171">
        <v>5488</v>
      </c>
      <c r="B308" s="172">
        <v>5</v>
      </c>
      <c r="C308" s="173" t="s">
        <v>258</v>
      </c>
      <c r="D308" s="173">
        <v>17</v>
      </c>
      <c r="E308" s="173">
        <v>7</v>
      </c>
      <c r="F308" s="173">
        <v>13</v>
      </c>
      <c r="G308" s="175" t="s">
        <v>262</v>
      </c>
      <c r="H308" s="176">
        <v>0.75</v>
      </c>
      <c r="I308" s="176">
        <v>23.3</v>
      </c>
      <c r="J308" s="176">
        <v>3.9</v>
      </c>
      <c r="K308" s="176">
        <v>64</v>
      </c>
      <c r="L308" s="173">
        <v>5.2</v>
      </c>
    </row>
    <row r="309" spans="1:25" ht="16" x14ac:dyDescent="0.2">
      <c r="A309" s="171">
        <v>5489</v>
      </c>
      <c r="B309" s="172">
        <v>5</v>
      </c>
      <c r="C309" s="173" t="s">
        <v>261</v>
      </c>
      <c r="D309" s="173">
        <v>2017</v>
      </c>
      <c r="E309" s="173">
        <v>7</v>
      </c>
      <c r="F309" s="173">
        <v>13</v>
      </c>
      <c r="G309" s="175" t="s">
        <v>262</v>
      </c>
      <c r="H309" s="176">
        <v>0.25</v>
      </c>
      <c r="I309" s="176">
        <v>20.5</v>
      </c>
      <c r="J309" s="176">
        <v>0.6</v>
      </c>
      <c r="K309" s="176">
        <v>76.7</v>
      </c>
      <c r="L309" s="173">
        <v>6.92</v>
      </c>
      <c r="M309" s="177">
        <v>2.23</v>
      </c>
      <c r="N309" s="177">
        <v>7.77</v>
      </c>
      <c r="O309" s="177">
        <v>3.7</v>
      </c>
      <c r="P309" s="176">
        <v>2.0024999999999999</v>
      </c>
      <c r="Q309" s="177">
        <v>11.042999999999999</v>
      </c>
      <c r="R309" s="177">
        <v>185.22399999999999</v>
      </c>
      <c r="S309" s="177">
        <v>0.52900000000000003</v>
      </c>
      <c r="T309" s="177">
        <v>40.448999999999998</v>
      </c>
      <c r="U309" s="177">
        <v>0.57599999999999996</v>
      </c>
      <c r="V309" s="177">
        <v>29.599</v>
      </c>
      <c r="W309" s="177"/>
      <c r="X309" s="177">
        <v>20.85</v>
      </c>
      <c r="Y309" s="177">
        <v>108.33</v>
      </c>
    </row>
    <row r="310" spans="1:25" ht="16" hidden="1" x14ac:dyDescent="0.2">
      <c r="A310" s="171">
        <v>5496</v>
      </c>
      <c r="B310" s="172">
        <v>1</v>
      </c>
      <c r="C310" s="173" t="s">
        <v>258</v>
      </c>
      <c r="D310" s="173">
        <v>17</v>
      </c>
      <c r="E310" s="173">
        <v>7</v>
      </c>
      <c r="F310" s="173">
        <v>15</v>
      </c>
      <c r="G310" s="175" t="s">
        <v>274</v>
      </c>
      <c r="H310" s="176">
        <v>1.75</v>
      </c>
      <c r="I310" s="176">
        <v>22.2</v>
      </c>
      <c r="J310" s="176">
        <v>31.2</v>
      </c>
      <c r="K310" s="176">
        <v>52</v>
      </c>
      <c r="L310" s="173">
        <v>3.41</v>
      </c>
    </row>
    <row r="311" spans="1:25" ht="16" x14ac:dyDescent="0.2">
      <c r="A311" s="171">
        <v>5497</v>
      </c>
      <c r="B311" s="172">
        <v>1</v>
      </c>
      <c r="C311" s="173" t="s">
        <v>261</v>
      </c>
      <c r="D311" s="173">
        <v>2017</v>
      </c>
      <c r="E311" s="173">
        <v>7</v>
      </c>
      <c r="F311" s="173">
        <v>15</v>
      </c>
      <c r="G311" s="175" t="s">
        <v>274</v>
      </c>
      <c r="H311" s="176">
        <v>0.25</v>
      </c>
      <c r="I311" s="176">
        <v>22.1</v>
      </c>
      <c r="J311" s="176">
        <v>24.8</v>
      </c>
      <c r="K311" s="176">
        <v>52.2</v>
      </c>
      <c r="L311" s="173">
        <v>3.9</v>
      </c>
      <c r="M311" s="177">
        <v>1.31</v>
      </c>
      <c r="N311" s="177">
        <v>3.29</v>
      </c>
      <c r="O311" s="177">
        <v>1.92</v>
      </c>
      <c r="P311" s="176">
        <v>4.3872999999999998</v>
      </c>
      <c r="Q311" s="177">
        <v>5.7590000000000003</v>
      </c>
      <c r="R311" s="177">
        <v>30.082999999999998</v>
      </c>
      <c r="S311" s="177">
        <v>0.38500000000000001</v>
      </c>
      <c r="T311" s="177">
        <v>36.423999999999999</v>
      </c>
      <c r="U311" s="177">
        <v>0.70099999999999996</v>
      </c>
      <c r="V311" s="177">
        <v>27.224</v>
      </c>
      <c r="W311" s="177"/>
      <c r="X311" s="177">
        <v>9.1999999999999993</v>
      </c>
      <c r="Y311" s="177">
        <v>65.069999999999993</v>
      </c>
    </row>
    <row r="312" spans="1:25" ht="16" hidden="1" x14ac:dyDescent="0.2">
      <c r="A312" s="171">
        <v>5502</v>
      </c>
      <c r="B312" s="172">
        <v>2</v>
      </c>
      <c r="C312" s="173" t="s">
        <v>258</v>
      </c>
      <c r="D312" s="173">
        <v>17</v>
      </c>
      <c r="E312" s="173">
        <v>7</v>
      </c>
      <c r="F312" s="173">
        <v>15</v>
      </c>
      <c r="G312" s="175" t="s">
        <v>364</v>
      </c>
      <c r="H312" s="176">
        <v>3</v>
      </c>
      <c r="I312" s="176">
        <v>23.3</v>
      </c>
      <c r="J312" s="176">
        <v>30.4</v>
      </c>
      <c r="K312" s="176">
        <v>21</v>
      </c>
      <c r="L312" s="173">
        <v>1.51</v>
      </c>
    </row>
    <row r="313" spans="1:25" ht="16" x14ac:dyDescent="0.2">
      <c r="A313" s="171">
        <v>5503</v>
      </c>
      <c r="B313" s="172">
        <v>2</v>
      </c>
      <c r="C313" s="173" t="s">
        <v>261</v>
      </c>
      <c r="D313" s="173">
        <v>2017</v>
      </c>
      <c r="E313" s="173">
        <v>7</v>
      </c>
      <c r="F313" s="173">
        <v>15</v>
      </c>
      <c r="G313" s="175" t="s">
        <v>364</v>
      </c>
      <c r="H313" s="176">
        <v>0.25</v>
      </c>
      <c r="I313" s="176">
        <v>23.1</v>
      </c>
      <c r="J313" s="176">
        <v>28.8</v>
      </c>
      <c r="K313" s="176">
        <v>41.3</v>
      </c>
      <c r="L313" s="173">
        <v>3.13</v>
      </c>
      <c r="M313" s="177">
        <v>1.51</v>
      </c>
      <c r="N313" s="177">
        <v>7.92</v>
      </c>
      <c r="O313" s="177">
        <v>3.07</v>
      </c>
      <c r="P313" s="176">
        <v>2.9392999999999998</v>
      </c>
      <c r="Q313" s="177">
        <v>0.23400000000000001</v>
      </c>
      <c r="R313" s="177">
        <v>16.529</v>
      </c>
      <c r="S313" s="177">
        <v>1.165</v>
      </c>
      <c r="T313" s="177">
        <v>22.196000000000002</v>
      </c>
      <c r="U313" s="177">
        <v>1.6859999999999999</v>
      </c>
      <c r="V313" s="177">
        <v>20.963000000000001</v>
      </c>
      <c r="W313" s="177"/>
      <c r="X313" s="177">
        <v>1.2330000000000001</v>
      </c>
      <c r="Y313" s="177">
        <v>87.52</v>
      </c>
    </row>
    <row r="314" spans="1:25" ht="16" hidden="1" x14ac:dyDescent="0.2">
      <c r="A314" s="171">
        <v>5490</v>
      </c>
      <c r="B314" s="172">
        <v>6</v>
      </c>
      <c r="C314" s="173" t="s">
        <v>258</v>
      </c>
      <c r="D314" s="173">
        <v>17</v>
      </c>
      <c r="E314" s="173">
        <v>7</v>
      </c>
      <c r="F314" s="173">
        <v>15</v>
      </c>
      <c r="G314" s="175" t="s">
        <v>365</v>
      </c>
      <c r="H314" s="176">
        <v>2</v>
      </c>
      <c r="I314" s="176">
        <v>21.8</v>
      </c>
      <c r="J314" s="176">
        <v>30.1</v>
      </c>
      <c r="K314" s="176">
        <v>73</v>
      </c>
      <c r="L314" s="173">
        <v>5.36</v>
      </c>
    </row>
    <row r="315" spans="1:25" ht="16" x14ac:dyDescent="0.2">
      <c r="A315" s="171">
        <v>5491</v>
      </c>
      <c r="B315" s="172">
        <v>6</v>
      </c>
      <c r="C315" s="173" t="s">
        <v>261</v>
      </c>
      <c r="D315" s="173">
        <v>2017</v>
      </c>
      <c r="E315" s="173">
        <v>7</v>
      </c>
      <c r="F315" s="173">
        <v>15</v>
      </c>
      <c r="G315" s="175" t="s">
        <v>365</v>
      </c>
      <c r="H315" s="176">
        <v>0.25</v>
      </c>
      <c r="I315" s="176">
        <v>21.8</v>
      </c>
      <c r="J315" s="176">
        <v>30.2</v>
      </c>
      <c r="K315" s="176">
        <v>77</v>
      </c>
      <c r="L315" s="173">
        <v>5.67</v>
      </c>
      <c r="M315" s="177">
        <v>0.78</v>
      </c>
      <c r="N315" s="177">
        <v>2.72</v>
      </c>
      <c r="O315" s="177">
        <v>1.53</v>
      </c>
      <c r="P315" s="176">
        <v>1.0782</v>
      </c>
      <c r="Q315" s="177">
        <v>0.315</v>
      </c>
      <c r="R315" s="177">
        <v>3.4820000000000002</v>
      </c>
      <c r="S315" s="177">
        <v>0.29599999999999999</v>
      </c>
      <c r="T315" s="177">
        <v>22.308</v>
      </c>
      <c r="U315" s="177">
        <v>0.55800000000000005</v>
      </c>
      <c r="V315" s="177">
        <v>13.544</v>
      </c>
      <c r="W315" s="177"/>
      <c r="X315" s="177">
        <v>8.7639999999999993</v>
      </c>
      <c r="Y315" s="177">
        <v>42.82</v>
      </c>
    </row>
    <row r="316" spans="1:25" ht="16" hidden="1" x14ac:dyDescent="0.2">
      <c r="A316" s="171">
        <v>5492</v>
      </c>
      <c r="B316" s="172">
        <v>7</v>
      </c>
      <c r="C316" s="173" t="s">
        <v>258</v>
      </c>
      <c r="D316" s="173">
        <v>17</v>
      </c>
      <c r="E316" s="173">
        <v>7</v>
      </c>
      <c r="F316" s="173">
        <v>15</v>
      </c>
      <c r="G316" s="175" t="s">
        <v>283</v>
      </c>
      <c r="H316" s="176">
        <v>1</v>
      </c>
      <c r="I316" s="176">
        <v>23.5</v>
      </c>
      <c r="J316" s="176">
        <v>26.9</v>
      </c>
      <c r="K316" s="176">
        <v>3</v>
      </c>
      <c r="L316" s="173">
        <v>0.24</v>
      </c>
    </row>
    <row r="317" spans="1:25" ht="16" x14ac:dyDescent="0.2">
      <c r="A317" s="171">
        <v>5493</v>
      </c>
      <c r="B317" s="172">
        <v>7</v>
      </c>
      <c r="C317" s="173" t="s">
        <v>261</v>
      </c>
      <c r="D317" s="173">
        <v>2017</v>
      </c>
      <c r="E317" s="173">
        <v>7</v>
      </c>
      <c r="F317" s="173">
        <v>15</v>
      </c>
      <c r="G317" s="175" t="s">
        <v>283</v>
      </c>
      <c r="H317" s="176">
        <v>0.25</v>
      </c>
      <c r="I317" s="176">
        <v>22.9</v>
      </c>
      <c r="J317" s="176">
        <v>20.7</v>
      </c>
      <c r="K317" s="176">
        <v>9</v>
      </c>
      <c r="L317" s="173">
        <v>0.68</v>
      </c>
      <c r="M317" s="177">
        <v>2.04</v>
      </c>
      <c r="N317" s="177">
        <v>8.6300000000000008</v>
      </c>
      <c r="O317" s="177">
        <v>1.92</v>
      </c>
      <c r="P317" s="176">
        <v>6.5496999999999996</v>
      </c>
      <c r="Q317" s="177">
        <v>28.448</v>
      </c>
      <c r="R317" s="177">
        <v>67.516000000000005</v>
      </c>
      <c r="S317" s="177">
        <v>0.81599999999999995</v>
      </c>
      <c r="T317" s="177">
        <v>76.096999999999994</v>
      </c>
      <c r="U317" s="177">
        <v>1.135</v>
      </c>
      <c r="V317" s="177">
        <v>51.003</v>
      </c>
      <c r="W317" s="177"/>
      <c r="X317" s="177">
        <v>25.094000000000001</v>
      </c>
      <c r="Y317" s="177">
        <v>74.75</v>
      </c>
    </row>
    <row r="318" spans="1:25" ht="16" hidden="1" x14ac:dyDescent="0.2">
      <c r="A318" s="171">
        <v>5494</v>
      </c>
      <c r="B318" s="172">
        <v>8</v>
      </c>
      <c r="C318" s="173" t="s">
        <v>258</v>
      </c>
      <c r="D318" s="173">
        <v>17</v>
      </c>
      <c r="E318" s="173">
        <v>7</v>
      </c>
      <c r="F318" s="173">
        <v>15</v>
      </c>
      <c r="G318" s="175" t="s">
        <v>366</v>
      </c>
      <c r="H318" s="176">
        <v>1.1000000000000001</v>
      </c>
      <c r="I318" s="176">
        <v>22.3</v>
      </c>
      <c r="J318" s="176">
        <v>29.6</v>
      </c>
      <c r="K318" s="176">
        <v>44</v>
      </c>
      <c r="L318" s="173">
        <v>3.21</v>
      </c>
    </row>
    <row r="319" spans="1:25" ht="16" x14ac:dyDescent="0.2">
      <c r="A319" s="171">
        <v>5495</v>
      </c>
      <c r="B319" s="172">
        <v>8</v>
      </c>
      <c r="C319" s="173" t="s">
        <v>261</v>
      </c>
      <c r="D319" s="173">
        <v>2017</v>
      </c>
      <c r="E319" s="173">
        <v>7</v>
      </c>
      <c r="F319" s="173">
        <v>15</v>
      </c>
      <c r="G319" s="175" t="s">
        <v>366</v>
      </c>
      <c r="H319" s="176">
        <v>0.25</v>
      </c>
      <c r="I319" s="176">
        <v>22</v>
      </c>
      <c r="J319" s="176">
        <v>28.4</v>
      </c>
      <c r="K319" s="176">
        <v>49</v>
      </c>
      <c r="L319" s="173">
        <v>3.6</v>
      </c>
      <c r="M319" s="177">
        <v>2.2400000000000002</v>
      </c>
      <c r="N319" s="177">
        <v>13.53</v>
      </c>
      <c r="O319" s="177">
        <v>4.0199999999999996</v>
      </c>
      <c r="P319" s="176">
        <v>0.17649999999999999</v>
      </c>
      <c r="Q319" s="177">
        <v>0.32800000000000001</v>
      </c>
      <c r="R319" s="177">
        <v>4.8879999999999999</v>
      </c>
      <c r="S319" s="177">
        <v>6.0999999999999999E-2</v>
      </c>
      <c r="T319" s="177">
        <v>24.166</v>
      </c>
      <c r="U319" s="177">
        <v>0.307</v>
      </c>
      <c r="V319" s="177">
        <v>15.727</v>
      </c>
      <c r="W319" s="177"/>
      <c r="X319" s="177">
        <v>8.4390000000000001</v>
      </c>
      <c r="Y319" s="177">
        <v>79.16</v>
      </c>
    </row>
    <row r="320" spans="1:25" ht="16" hidden="1" x14ac:dyDescent="0.2">
      <c r="A320" s="171">
        <v>5500</v>
      </c>
      <c r="B320" s="172">
        <v>9</v>
      </c>
      <c r="C320" s="173" t="s">
        <v>258</v>
      </c>
      <c r="D320" s="173">
        <v>17</v>
      </c>
      <c r="E320" s="173">
        <v>7</v>
      </c>
      <c r="F320" s="173">
        <v>15</v>
      </c>
      <c r="G320" s="175" t="s">
        <v>287</v>
      </c>
      <c r="H320" s="176">
        <v>2.25</v>
      </c>
      <c r="I320" s="176">
        <v>22.1</v>
      </c>
      <c r="J320" s="176">
        <v>30.9</v>
      </c>
      <c r="K320" s="176">
        <v>74.099999999999994</v>
      </c>
      <c r="L320" s="173">
        <v>5.39</v>
      </c>
    </row>
    <row r="321" spans="1:25" ht="16" x14ac:dyDescent="0.2">
      <c r="A321" s="171">
        <v>5501</v>
      </c>
      <c r="B321" s="172">
        <v>9</v>
      </c>
      <c r="C321" s="173" t="s">
        <v>261</v>
      </c>
      <c r="D321" s="173">
        <v>2017</v>
      </c>
      <c r="E321" s="173">
        <v>7</v>
      </c>
      <c r="F321" s="173">
        <v>15</v>
      </c>
      <c r="G321" s="175" t="s">
        <v>287</v>
      </c>
      <c r="H321" s="176">
        <v>0.25</v>
      </c>
      <c r="I321" s="176">
        <v>21.8</v>
      </c>
      <c r="J321" s="176">
        <v>29.4</v>
      </c>
      <c r="K321" s="176">
        <v>86.1</v>
      </c>
      <c r="L321" s="173">
        <v>6.3</v>
      </c>
      <c r="M321" s="177">
        <v>0.9</v>
      </c>
      <c r="N321" s="177">
        <v>2.95</v>
      </c>
      <c r="O321" s="177">
        <v>1.69</v>
      </c>
      <c r="P321" s="176">
        <v>0.51049999999999995</v>
      </c>
      <c r="Q321" s="177">
        <v>6.9000000000000006E-2</v>
      </c>
      <c r="R321" s="177">
        <v>10.304</v>
      </c>
      <c r="S321" s="177">
        <v>0.50800000000000001</v>
      </c>
      <c r="U321" s="177">
        <v>0.8</v>
      </c>
      <c r="V321" s="177">
        <v>14.3</v>
      </c>
      <c r="W321" s="178"/>
    </row>
    <row r="322" spans="1:25" ht="16" hidden="1" x14ac:dyDescent="0.2">
      <c r="A322" s="171">
        <v>5498</v>
      </c>
      <c r="B322" s="172">
        <v>10</v>
      </c>
      <c r="C322" s="173" t="s">
        <v>258</v>
      </c>
      <c r="D322" s="173">
        <v>17</v>
      </c>
      <c r="E322" s="173">
        <v>7</v>
      </c>
      <c r="F322" s="173">
        <v>15</v>
      </c>
      <c r="G322" s="175" t="s">
        <v>367</v>
      </c>
      <c r="H322" s="176">
        <v>2</v>
      </c>
      <c r="I322" s="176">
        <v>22.8</v>
      </c>
      <c r="J322" s="176">
        <v>30.7</v>
      </c>
      <c r="K322" s="176">
        <v>49.6</v>
      </c>
      <c r="L322" s="173">
        <v>3.53</v>
      </c>
    </row>
    <row r="323" spans="1:25" ht="16" x14ac:dyDescent="0.2">
      <c r="A323" s="171">
        <v>5499</v>
      </c>
      <c r="B323" s="172">
        <v>10</v>
      </c>
      <c r="C323" s="173" t="s">
        <v>261</v>
      </c>
      <c r="D323" s="173">
        <v>2017</v>
      </c>
      <c r="E323" s="173">
        <v>7</v>
      </c>
      <c r="F323" s="173">
        <v>15</v>
      </c>
      <c r="G323" s="175" t="s">
        <v>367</v>
      </c>
      <c r="H323" s="176">
        <v>0.25</v>
      </c>
      <c r="I323" s="176">
        <v>22.5</v>
      </c>
      <c r="J323" s="176">
        <v>27.2</v>
      </c>
      <c r="K323" s="176">
        <v>66.8</v>
      </c>
      <c r="L323" s="173">
        <v>4.91</v>
      </c>
      <c r="M323" s="177">
        <v>1.46</v>
      </c>
      <c r="N323" s="177">
        <v>7.05</v>
      </c>
      <c r="O323" s="177">
        <v>3.05</v>
      </c>
      <c r="P323" s="176">
        <v>0.2626</v>
      </c>
      <c r="Q323" s="177">
        <v>0.41</v>
      </c>
      <c r="R323" s="177">
        <v>26.337</v>
      </c>
      <c r="S323" s="177">
        <v>0.80100000000000005</v>
      </c>
      <c r="T323" s="177">
        <v>36.186999999999998</v>
      </c>
      <c r="U323" s="177">
        <v>1.321</v>
      </c>
      <c r="V323" s="177">
        <v>16.088000000000001</v>
      </c>
      <c r="W323" s="177"/>
      <c r="X323" s="177">
        <v>20.099</v>
      </c>
      <c r="Y323" s="177">
        <v>66.75</v>
      </c>
    </row>
    <row r="324" spans="1:25" ht="16" hidden="1" x14ac:dyDescent="0.2">
      <c r="A324" s="171">
        <v>5516</v>
      </c>
      <c r="B324" s="172">
        <v>1</v>
      </c>
      <c r="C324" s="173" t="s">
        <v>258</v>
      </c>
      <c r="D324" s="173">
        <v>17</v>
      </c>
      <c r="E324" s="173">
        <v>7</v>
      </c>
      <c r="F324" s="173">
        <v>28</v>
      </c>
      <c r="G324" s="175" t="s">
        <v>369</v>
      </c>
      <c r="H324" s="176">
        <v>1.75</v>
      </c>
      <c r="I324" s="176">
        <v>22</v>
      </c>
      <c r="J324" s="176">
        <v>30.6</v>
      </c>
      <c r="K324" s="176">
        <v>75.2</v>
      </c>
      <c r="L324" s="173">
        <v>5.59</v>
      </c>
    </row>
    <row r="325" spans="1:25" ht="16" x14ac:dyDescent="0.2">
      <c r="A325" s="171">
        <v>5517</v>
      </c>
      <c r="B325" s="172">
        <v>1</v>
      </c>
      <c r="C325" s="173" t="s">
        <v>261</v>
      </c>
      <c r="D325" s="173">
        <v>2017</v>
      </c>
      <c r="E325" s="173">
        <v>7</v>
      </c>
      <c r="F325" s="173">
        <v>28</v>
      </c>
      <c r="G325" s="175" t="s">
        <v>369</v>
      </c>
      <c r="H325" s="176">
        <v>0.25</v>
      </c>
      <c r="I325" s="176">
        <v>22.2</v>
      </c>
      <c r="J325" s="176">
        <v>28.7</v>
      </c>
      <c r="K325" s="176">
        <v>69.099999999999994</v>
      </c>
      <c r="L325" s="173">
        <v>5.25</v>
      </c>
      <c r="M325" s="177">
        <v>1.3</v>
      </c>
      <c r="N325" s="177">
        <v>3.33</v>
      </c>
      <c r="O325" s="177">
        <v>1.54</v>
      </c>
      <c r="P325" s="176">
        <v>1.9437</v>
      </c>
      <c r="Q325" s="177">
        <v>0.79400000000000004</v>
      </c>
      <c r="R325" s="177">
        <v>33.923000000000002</v>
      </c>
      <c r="S325" s="177">
        <v>0.13300000000000001</v>
      </c>
      <c r="T325" s="177">
        <v>29.795000000000002</v>
      </c>
      <c r="U325" s="177">
        <v>0.85299999999999998</v>
      </c>
      <c r="V325" s="177">
        <v>29.795000000000002</v>
      </c>
      <c r="W325" s="177"/>
      <c r="X325" s="177">
        <v>0</v>
      </c>
      <c r="Y325" s="177">
        <v>0</v>
      </c>
    </row>
    <row r="326" spans="1:25" ht="16" hidden="1" x14ac:dyDescent="0.2">
      <c r="A326" s="171">
        <v>5518</v>
      </c>
      <c r="B326" s="172">
        <v>2</v>
      </c>
      <c r="C326" s="173" t="s">
        <v>258</v>
      </c>
      <c r="D326" s="173">
        <v>17</v>
      </c>
      <c r="E326" s="173">
        <v>7</v>
      </c>
      <c r="F326" s="173">
        <v>28</v>
      </c>
      <c r="G326" s="175" t="s">
        <v>370</v>
      </c>
      <c r="H326" s="176">
        <v>2.25</v>
      </c>
      <c r="I326" s="176">
        <v>22</v>
      </c>
      <c r="J326" s="176">
        <v>30.1</v>
      </c>
      <c r="K326" s="176">
        <v>64.3</v>
      </c>
      <c r="L326" s="173">
        <v>4.71</v>
      </c>
    </row>
    <row r="327" spans="1:25" ht="16" x14ac:dyDescent="0.2">
      <c r="A327" s="171">
        <v>5519</v>
      </c>
      <c r="B327" s="172">
        <v>2</v>
      </c>
      <c r="C327" s="173" t="s">
        <v>261</v>
      </c>
      <c r="D327" s="173">
        <v>2017</v>
      </c>
      <c r="E327" s="173">
        <v>7</v>
      </c>
      <c r="F327" s="173">
        <v>28</v>
      </c>
      <c r="G327" s="175" t="s">
        <v>370</v>
      </c>
      <c r="H327" s="176">
        <v>0.25</v>
      </c>
      <c r="I327" s="176">
        <v>21.9</v>
      </c>
      <c r="J327" s="176">
        <v>27.4</v>
      </c>
      <c r="K327" s="176">
        <v>92.1</v>
      </c>
      <c r="L327" s="173">
        <v>7.12</v>
      </c>
      <c r="M327" s="177">
        <v>1.57</v>
      </c>
      <c r="N327" s="177">
        <v>4.54</v>
      </c>
      <c r="O327" s="177">
        <v>2.59</v>
      </c>
      <c r="P327" s="176">
        <v>0.4395</v>
      </c>
      <c r="Q327" s="177">
        <v>0.05</v>
      </c>
      <c r="R327" s="177">
        <v>28.943999999999999</v>
      </c>
      <c r="S327" s="177">
        <v>0</v>
      </c>
      <c r="T327" s="177">
        <v>39.146999999999998</v>
      </c>
      <c r="U327" s="177">
        <v>0.63100000000000001</v>
      </c>
      <c r="V327" s="177">
        <v>18.498000000000001</v>
      </c>
      <c r="W327" s="177"/>
      <c r="X327" s="177">
        <v>20.649000000000001</v>
      </c>
      <c r="Y327" s="177">
        <v>155.53</v>
      </c>
    </row>
    <row r="328" spans="1:25" ht="16" hidden="1" x14ac:dyDescent="0.2">
      <c r="A328" s="171">
        <v>5520</v>
      </c>
      <c r="B328" s="172">
        <v>9</v>
      </c>
      <c r="C328" s="173" t="s">
        <v>258</v>
      </c>
      <c r="D328" s="173">
        <v>17</v>
      </c>
      <c r="E328" s="173">
        <v>7</v>
      </c>
      <c r="F328" s="173">
        <v>28</v>
      </c>
      <c r="G328" s="175" t="s">
        <v>371</v>
      </c>
      <c r="H328" s="176">
        <v>2.25</v>
      </c>
      <c r="I328" s="176">
        <v>21.9</v>
      </c>
      <c r="J328" s="176">
        <v>31.3</v>
      </c>
      <c r="K328" s="176">
        <v>82</v>
      </c>
      <c r="L328" s="173">
        <v>6</v>
      </c>
    </row>
    <row r="329" spans="1:25" ht="16" x14ac:dyDescent="0.2">
      <c r="A329" s="171">
        <v>5521</v>
      </c>
      <c r="B329" s="172">
        <v>9</v>
      </c>
      <c r="C329" s="173" t="s">
        <v>261</v>
      </c>
      <c r="D329" s="173">
        <v>2017</v>
      </c>
      <c r="E329" s="173">
        <v>7</v>
      </c>
      <c r="F329" s="173">
        <v>28</v>
      </c>
      <c r="G329" s="175" t="s">
        <v>371</v>
      </c>
      <c r="H329" s="176">
        <v>0.25</v>
      </c>
      <c r="I329" s="176">
        <v>21.9</v>
      </c>
      <c r="J329" s="176">
        <v>30.6</v>
      </c>
      <c r="K329" s="176">
        <v>86.6</v>
      </c>
      <c r="L329" s="173">
        <v>6.34</v>
      </c>
      <c r="M329" s="177">
        <v>1.22</v>
      </c>
      <c r="N329" s="177">
        <v>2.44</v>
      </c>
      <c r="O329" s="177">
        <v>1.5</v>
      </c>
      <c r="P329" s="176">
        <v>1.0597000000000001</v>
      </c>
      <c r="Q329" s="177">
        <v>0.05</v>
      </c>
      <c r="R329" s="177">
        <v>6.1349999999999998</v>
      </c>
      <c r="S329" s="177">
        <v>0.182</v>
      </c>
      <c r="T329" s="177">
        <v>47.654000000000003</v>
      </c>
      <c r="U329" s="177">
        <v>0.58799999999999997</v>
      </c>
      <c r="V329" s="177">
        <v>21.533999999999999</v>
      </c>
      <c r="W329" s="177"/>
      <c r="X329" s="177">
        <v>26.12</v>
      </c>
      <c r="Y329" s="177">
        <v>117.16</v>
      </c>
    </row>
    <row r="330" spans="1:25" ht="16" hidden="1" x14ac:dyDescent="0.2">
      <c r="A330" s="171">
        <v>5522</v>
      </c>
      <c r="B330" s="172">
        <v>10</v>
      </c>
      <c r="C330" s="173" t="s">
        <v>258</v>
      </c>
      <c r="D330" s="173">
        <v>17</v>
      </c>
      <c r="E330" s="173">
        <v>7</v>
      </c>
      <c r="F330" s="173">
        <v>28</v>
      </c>
      <c r="G330" s="175" t="s">
        <v>279</v>
      </c>
      <c r="H330" s="176">
        <v>1.5</v>
      </c>
      <c r="I330" s="176">
        <v>21.9</v>
      </c>
      <c r="J330" s="176">
        <v>30.3</v>
      </c>
      <c r="K330" s="176">
        <v>83.7</v>
      </c>
      <c r="L330" s="173">
        <v>6.29</v>
      </c>
    </row>
    <row r="331" spans="1:25" ht="16" x14ac:dyDescent="0.2">
      <c r="A331" s="171">
        <v>5523</v>
      </c>
      <c r="B331" s="172">
        <v>10</v>
      </c>
      <c r="C331" s="173" t="s">
        <v>261</v>
      </c>
      <c r="D331" s="173">
        <v>2017</v>
      </c>
      <c r="E331" s="173">
        <v>7</v>
      </c>
      <c r="F331" s="173">
        <v>28</v>
      </c>
      <c r="G331" s="175" t="s">
        <v>279</v>
      </c>
      <c r="H331" s="176">
        <v>0.25</v>
      </c>
      <c r="I331" s="176">
        <v>22</v>
      </c>
      <c r="J331" s="176">
        <v>28.2</v>
      </c>
      <c r="K331" s="176">
        <v>87.5</v>
      </c>
      <c r="L331" s="173">
        <v>6.59</v>
      </c>
      <c r="M331" s="177">
        <v>1.94</v>
      </c>
      <c r="N331" s="177">
        <v>4.13</v>
      </c>
      <c r="O331" s="177">
        <v>2.41</v>
      </c>
      <c r="P331" s="176">
        <v>0.66149999999999998</v>
      </c>
      <c r="Q331" s="177">
        <v>0.112</v>
      </c>
      <c r="R331" s="177">
        <v>30.402999999999999</v>
      </c>
      <c r="S331" s="177">
        <v>4.2999999999999997E-2</v>
      </c>
      <c r="T331" s="177">
        <v>27.562000000000001</v>
      </c>
      <c r="U331" s="177">
        <v>0.437</v>
      </c>
      <c r="V331" s="177">
        <v>15.701000000000001</v>
      </c>
      <c r="W331" s="177"/>
      <c r="X331" s="177">
        <v>11.861000000000001</v>
      </c>
      <c r="Y331" s="177">
        <v>148.80000000000001</v>
      </c>
    </row>
    <row r="332" spans="1:25" ht="16" hidden="1" x14ac:dyDescent="0.2">
      <c r="A332" s="171">
        <v>5510</v>
      </c>
      <c r="B332" s="172">
        <v>3</v>
      </c>
      <c r="C332" s="173" t="s">
        <v>258</v>
      </c>
      <c r="D332" s="173">
        <v>17</v>
      </c>
      <c r="E332" s="173">
        <v>7</v>
      </c>
      <c r="F332" s="173">
        <v>29</v>
      </c>
      <c r="G332" s="175" t="s">
        <v>272</v>
      </c>
      <c r="H332" s="176">
        <v>1.25</v>
      </c>
      <c r="I332" s="176">
        <v>24.5</v>
      </c>
      <c r="J332" s="176">
        <v>30.1</v>
      </c>
      <c r="K332" s="176">
        <v>33.4</v>
      </c>
      <c r="L332" s="173">
        <v>2.4</v>
      </c>
    </row>
    <row r="333" spans="1:25" ht="16" x14ac:dyDescent="0.2">
      <c r="A333" s="171">
        <v>5511</v>
      </c>
      <c r="B333" s="172">
        <v>3</v>
      </c>
      <c r="C333" s="173" t="s">
        <v>261</v>
      </c>
      <c r="D333" s="173">
        <v>2017</v>
      </c>
      <c r="E333" s="173">
        <v>7</v>
      </c>
      <c r="F333" s="173">
        <v>29</v>
      </c>
      <c r="G333" s="175" t="s">
        <v>272</v>
      </c>
      <c r="H333" s="176">
        <v>0.25</v>
      </c>
      <c r="I333" s="176">
        <v>23.9</v>
      </c>
      <c r="J333" s="176">
        <v>28.3</v>
      </c>
      <c r="K333" s="176">
        <v>86.7</v>
      </c>
      <c r="L333" s="173">
        <v>6.23</v>
      </c>
      <c r="M333" s="177">
        <v>1.66</v>
      </c>
      <c r="N333" s="177">
        <v>4.0999999999999996</v>
      </c>
      <c r="O333" s="177">
        <v>2.17</v>
      </c>
      <c r="P333" s="176">
        <v>2.3184999999999998</v>
      </c>
      <c r="Q333" s="177">
        <v>0.214</v>
      </c>
      <c r="R333" s="177">
        <v>16.84</v>
      </c>
      <c r="S333" s="177">
        <v>0.316</v>
      </c>
      <c r="T333" s="177">
        <v>21.08</v>
      </c>
      <c r="U333" s="177">
        <v>0.83299999999999996</v>
      </c>
      <c r="V333" s="177">
        <v>21.08</v>
      </c>
      <c r="W333" s="177"/>
      <c r="X333" s="177">
        <v>0</v>
      </c>
      <c r="Y333" s="177">
        <v>66.56</v>
      </c>
    </row>
    <row r="334" spans="1:25" ht="16" hidden="1" x14ac:dyDescent="0.2">
      <c r="A334" s="171">
        <v>5512</v>
      </c>
      <c r="B334" s="172">
        <v>4</v>
      </c>
      <c r="C334" s="173" t="s">
        <v>258</v>
      </c>
      <c r="D334" s="173">
        <v>17</v>
      </c>
      <c r="E334" s="173">
        <v>7</v>
      </c>
      <c r="F334" s="173">
        <v>29</v>
      </c>
      <c r="G334" s="175" t="s">
        <v>278</v>
      </c>
      <c r="H334" s="176">
        <v>1.25</v>
      </c>
      <c r="I334" s="176">
        <v>24.2</v>
      </c>
      <c r="J334" s="176">
        <v>28.8</v>
      </c>
      <c r="K334" s="176">
        <v>109.9</v>
      </c>
      <c r="L334" s="173">
        <v>7.64</v>
      </c>
    </row>
    <row r="335" spans="1:25" ht="16" x14ac:dyDescent="0.2">
      <c r="A335" s="171">
        <v>5513</v>
      </c>
      <c r="B335" s="172">
        <v>4</v>
      </c>
      <c r="C335" s="173" t="s">
        <v>261</v>
      </c>
      <c r="D335" s="173">
        <v>2017</v>
      </c>
      <c r="E335" s="173">
        <v>7</v>
      </c>
      <c r="F335" s="173">
        <v>29</v>
      </c>
      <c r="G335" s="175" t="s">
        <v>278</v>
      </c>
      <c r="H335" s="176">
        <v>0.25</v>
      </c>
      <c r="I335" s="176">
        <v>24.3</v>
      </c>
      <c r="J335" s="176">
        <v>28.8</v>
      </c>
      <c r="K335" s="176">
        <v>122.6</v>
      </c>
      <c r="L335" s="173">
        <v>8.6999999999999993</v>
      </c>
      <c r="M335" s="177">
        <v>1.96</v>
      </c>
      <c r="N335" s="177">
        <v>7.13</v>
      </c>
      <c r="O335" s="177">
        <v>3.87</v>
      </c>
      <c r="P335" s="176">
        <v>0.21149999999999999</v>
      </c>
      <c r="Q335" s="177">
        <v>0.05</v>
      </c>
      <c r="R335" s="177">
        <v>14.427</v>
      </c>
      <c r="S335" s="177">
        <v>0.112</v>
      </c>
      <c r="T335" s="177">
        <v>40.973999999999997</v>
      </c>
      <c r="U335" s="177">
        <v>0.77700000000000002</v>
      </c>
      <c r="V335" s="177">
        <v>22.364000000000001</v>
      </c>
      <c r="W335" s="177"/>
      <c r="X335" s="177">
        <v>18.61</v>
      </c>
      <c r="Y335" s="177">
        <v>113.75</v>
      </c>
    </row>
    <row r="336" spans="1:25" ht="16" hidden="1" x14ac:dyDescent="0.2">
      <c r="A336" s="171">
        <v>5514</v>
      </c>
      <c r="B336" s="172">
        <v>5</v>
      </c>
      <c r="C336" s="173" t="s">
        <v>258</v>
      </c>
      <c r="D336" s="173">
        <v>17</v>
      </c>
      <c r="E336" s="173">
        <v>7</v>
      </c>
      <c r="F336" s="173">
        <v>29</v>
      </c>
      <c r="G336" s="175" t="s">
        <v>262</v>
      </c>
      <c r="H336" s="176">
        <v>0.75</v>
      </c>
      <c r="I336" s="176">
        <v>24.4</v>
      </c>
      <c r="J336" s="176">
        <v>18.3</v>
      </c>
      <c r="K336" s="176">
        <v>45.5</v>
      </c>
      <c r="L336" s="173">
        <v>3.58</v>
      </c>
    </row>
    <row r="337" spans="1:25" ht="16" x14ac:dyDescent="0.2">
      <c r="A337" s="171">
        <v>5515</v>
      </c>
      <c r="B337" s="172">
        <v>5</v>
      </c>
      <c r="C337" s="173" t="s">
        <v>261</v>
      </c>
      <c r="D337" s="173">
        <v>2017</v>
      </c>
      <c r="E337" s="173">
        <v>7</v>
      </c>
      <c r="F337" s="173">
        <v>29</v>
      </c>
      <c r="G337" s="175" t="s">
        <v>262</v>
      </c>
      <c r="H337" s="176">
        <v>0.25</v>
      </c>
      <c r="I337" s="176">
        <v>20.5</v>
      </c>
      <c r="J337" s="176">
        <v>1.7</v>
      </c>
      <c r="K337" s="176">
        <v>83.1</v>
      </c>
      <c r="L337" s="173">
        <v>7.43</v>
      </c>
      <c r="M337" s="177">
        <v>1.53</v>
      </c>
      <c r="N337" s="177">
        <v>3.05</v>
      </c>
      <c r="O337" s="177">
        <v>1.49</v>
      </c>
      <c r="P337" s="176">
        <v>1.0676000000000001</v>
      </c>
      <c r="Q337" s="177">
        <v>14.478999999999999</v>
      </c>
      <c r="R337" s="177">
        <v>136.911</v>
      </c>
      <c r="S337" s="177">
        <v>7.2999999999999995E-2</v>
      </c>
      <c r="T337" s="177">
        <v>35.570999999999998</v>
      </c>
      <c r="U337" s="177">
        <v>0.33200000000000002</v>
      </c>
      <c r="V337" s="177">
        <v>22.8</v>
      </c>
      <c r="W337" s="177"/>
      <c r="X337" s="177">
        <v>12.771000000000001</v>
      </c>
      <c r="Y337" s="177">
        <v>46.72</v>
      </c>
    </row>
    <row r="338" spans="1:25" ht="16" hidden="1" x14ac:dyDescent="0.2">
      <c r="A338" s="171">
        <v>5504</v>
      </c>
      <c r="B338" s="172">
        <v>6</v>
      </c>
      <c r="C338" s="173" t="s">
        <v>258</v>
      </c>
      <c r="D338" s="173">
        <v>17</v>
      </c>
      <c r="E338" s="173">
        <v>7</v>
      </c>
      <c r="F338" s="173">
        <v>29</v>
      </c>
      <c r="G338" s="175" t="s">
        <v>265</v>
      </c>
      <c r="H338" s="176">
        <v>4</v>
      </c>
      <c r="I338" s="176">
        <v>23.8</v>
      </c>
      <c r="J338" s="176">
        <v>30.9</v>
      </c>
      <c r="K338" s="176">
        <v>119.2</v>
      </c>
      <c r="L338" s="173">
        <v>8.41</v>
      </c>
    </row>
    <row r="339" spans="1:25" ht="16" x14ac:dyDescent="0.2">
      <c r="A339" s="171">
        <v>5505</v>
      </c>
      <c r="B339" s="172">
        <v>6</v>
      </c>
      <c r="C339" s="173" t="s">
        <v>261</v>
      </c>
      <c r="D339" s="173">
        <v>2017</v>
      </c>
      <c r="E339" s="173">
        <v>7</v>
      </c>
      <c r="F339" s="173">
        <v>29</v>
      </c>
      <c r="G339" s="175" t="s">
        <v>265</v>
      </c>
      <c r="H339" s="176">
        <v>2.5000000000000001E-2</v>
      </c>
      <c r="I339" s="176">
        <v>23.7</v>
      </c>
      <c r="J339" s="176">
        <v>30.9</v>
      </c>
      <c r="K339" s="176">
        <v>116.5</v>
      </c>
      <c r="L339" s="173">
        <v>8.2200000000000006</v>
      </c>
      <c r="M339" s="177">
        <v>1.19</v>
      </c>
      <c r="N339" s="177">
        <v>2.87</v>
      </c>
      <c r="O339" s="177">
        <v>1.22</v>
      </c>
      <c r="P339" s="176">
        <v>0.34470000000000001</v>
      </c>
      <c r="Q339" s="177">
        <v>5.2999999999999999E-2</v>
      </c>
      <c r="R339" s="177">
        <v>4.55</v>
      </c>
      <c r="S339" s="177">
        <v>0.21299999999999999</v>
      </c>
      <c r="T339" s="177">
        <v>13.834</v>
      </c>
      <c r="U339" s="177">
        <v>0.61799999999999999</v>
      </c>
      <c r="V339" s="177">
        <v>13.834</v>
      </c>
      <c r="W339" s="177"/>
      <c r="X339" s="177">
        <v>0</v>
      </c>
      <c r="Y339" s="177">
        <v>47.18</v>
      </c>
    </row>
    <row r="340" spans="1:25" ht="16" hidden="1" x14ac:dyDescent="0.2">
      <c r="A340" s="171">
        <v>5506</v>
      </c>
      <c r="B340" s="172">
        <v>7</v>
      </c>
      <c r="C340" s="173" t="s">
        <v>258</v>
      </c>
      <c r="D340" s="173">
        <v>17</v>
      </c>
      <c r="E340" s="173">
        <v>7</v>
      </c>
      <c r="F340" s="173">
        <v>29</v>
      </c>
      <c r="G340" s="175" t="s">
        <v>266</v>
      </c>
      <c r="H340" s="176">
        <v>1</v>
      </c>
      <c r="I340" s="176">
        <v>23.4</v>
      </c>
      <c r="J340" s="176">
        <v>26.9</v>
      </c>
      <c r="K340" s="176">
        <v>96.7</v>
      </c>
      <c r="L340" s="173">
        <v>6.99</v>
      </c>
    </row>
    <row r="341" spans="1:25" ht="16" x14ac:dyDescent="0.2">
      <c r="A341" s="171">
        <v>5507</v>
      </c>
      <c r="B341" s="172">
        <v>7</v>
      </c>
      <c r="C341" s="173" t="s">
        <v>261</v>
      </c>
      <c r="D341" s="173">
        <v>2017</v>
      </c>
      <c r="E341" s="173">
        <v>7</v>
      </c>
      <c r="F341" s="173">
        <v>29</v>
      </c>
      <c r="G341" s="175" t="s">
        <v>266</v>
      </c>
      <c r="H341" s="176">
        <v>0.25</v>
      </c>
      <c r="I341" s="176">
        <v>25</v>
      </c>
      <c r="J341" s="176">
        <v>12.8</v>
      </c>
      <c r="K341" s="176">
        <v>174.5</v>
      </c>
      <c r="L341" s="173">
        <v>12.87</v>
      </c>
      <c r="M341" s="177">
        <v>1.91</v>
      </c>
      <c r="N341" s="177">
        <v>14.17</v>
      </c>
      <c r="O341" s="177">
        <v>2.5499999999999998</v>
      </c>
      <c r="P341" s="176">
        <v>2.4133</v>
      </c>
      <c r="Q341" s="177">
        <v>4.2169999999999996</v>
      </c>
      <c r="R341" s="177">
        <v>62.92</v>
      </c>
      <c r="S341" s="177">
        <v>0</v>
      </c>
      <c r="T341" s="177">
        <v>29.524999999999999</v>
      </c>
      <c r="U341" s="177">
        <v>0.31</v>
      </c>
      <c r="V341" s="177">
        <v>23.236000000000001</v>
      </c>
      <c r="W341" s="177"/>
      <c r="X341" s="177">
        <v>6.2889999999999997</v>
      </c>
      <c r="Y341" s="177">
        <v>126.98</v>
      </c>
    </row>
    <row r="342" spans="1:25" ht="16" hidden="1" x14ac:dyDescent="0.2">
      <c r="A342" s="171">
        <v>5508</v>
      </c>
      <c r="B342" s="172">
        <v>8</v>
      </c>
      <c r="C342" s="173" t="s">
        <v>258</v>
      </c>
      <c r="D342" s="173">
        <v>17</v>
      </c>
      <c r="E342" s="173">
        <v>7</v>
      </c>
      <c r="F342" s="173">
        <v>29</v>
      </c>
      <c r="G342" s="175" t="s">
        <v>324</v>
      </c>
      <c r="H342" s="176">
        <v>1</v>
      </c>
      <c r="I342" s="176">
        <v>25.3</v>
      </c>
      <c r="J342" s="176">
        <v>29.6</v>
      </c>
      <c r="K342" s="176">
        <v>139.9</v>
      </c>
      <c r="L342" s="173">
        <v>10.039999999999999</v>
      </c>
    </row>
    <row r="343" spans="1:25" ht="16" x14ac:dyDescent="0.2">
      <c r="A343" s="171">
        <v>5509</v>
      </c>
      <c r="B343" s="172">
        <v>8</v>
      </c>
      <c r="C343" s="173" t="s">
        <v>261</v>
      </c>
      <c r="D343" s="173">
        <v>2017</v>
      </c>
      <c r="E343" s="173">
        <v>7</v>
      </c>
      <c r="F343" s="173">
        <v>29</v>
      </c>
      <c r="G343" s="175" t="s">
        <v>324</v>
      </c>
      <c r="H343" s="176">
        <v>0.25</v>
      </c>
      <c r="I343" s="176">
        <v>25.4</v>
      </c>
      <c r="J343" s="176">
        <v>29.3</v>
      </c>
      <c r="K343" s="176">
        <v>154.5</v>
      </c>
      <c r="L343" s="173">
        <v>7.52</v>
      </c>
      <c r="M343" s="177">
        <v>1.54</v>
      </c>
      <c r="N343" s="177">
        <v>4.43</v>
      </c>
      <c r="O343" s="177">
        <v>1.0900000000000001</v>
      </c>
      <c r="P343" s="176">
        <v>0.29020000000000001</v>
      </c>
      <c r="Q343" s="177">
        <v>0.05</v>
      </c>
      <c r="R343" s="177">
        <v>5.6219999999999999</v>
      </c>
      <c r="S343" s="177">
        <v>0.02</v>
      </c>
      <c r="T343" s="177">
        <v>31.123000000000001</v>
      </c>
      <c r="U343" s="177">
        <v>0.34799999999999998</v>
      </c>
      <c r="V343" s="177">
        <v>18.355</v>
      </c>
      <c r="W343" s="177"/>
      <c r="X343" s="177">
        <v>12.768000000000001</v>
      </c>
      <c r="Y343" s="177">
        <v>82.28</v>
      </c>
    </row>
    <row r="344" spans="1:25" ht="16" hidden="1" x14ac:dyDescent="0.2">
      <c r="A344" s="171">
        <v>5540</v>
      </c>
      <c r="B344" s="172">
        <v>1</v>
      </c>
      <c r="C344" s="173" t="s">
        <v>258</v>
      </c>
      <c r="D344" s="173">
        <v>17</v>
      </c>
      <c r="E344" s="173">
        <v>8</v>
      </c>
      <c r="F344" s="173">
        <v>11</v>
      </c>
      <c r="G344" s="175" t="s">
        <v>374</v>
      </c>
      <c r="H344" s="176">
        <v>1.5</v>
      </c>
      <c r="I344" s="176">
        <v>24.7</v>
      </c>
      <c r="J344" s="176">
        <v>28.4</v>
      </c>
      <c r="K344" s="176">
        <v>93.2</v>
      </c>
      <c r="L344" s="173">
        <v>6.52</v>
      </c>
    </row>
    <row r="345" spans="1:25" ht="16" x14ac:dyDescent="0.2">
      <c r="A345" s="171">
        <v>5541</v>
      </c>
      <c r="B345" s="172">
        <v>1</v>
      </c>
      <c r="C345" s="173" t="s">
        <v>261</v>
      </c>
      <c r="D345" s="173">
        <v>2017</v>
      </c>
      <c r="E345" s="173">
        <v>8</v>
      </c>
      <c r="F345" s="173">
        <v>11</v>
      </c>
      <c r="G345" s="175" t="s">
        <v>374</v>
      </c>
      <c r="H345" s="176">
        <v>0.25</v>
      </c>
      <c r="I345" s="176">
        <v>24.8</v>
      </c>
      <c r="J345" s="176">
        <v>27.6</v>
      </c>
      <c r="K345" s="176">
        <v>106.4</v>
      </c>
      <c r="L345" s="173">
        <v>7.4</v>
      </c>
      <c r="M345" s="177">
        <v>1.91</v>
      </c>
      <c r="N345" s="177">
        <v>7.17</v>
      </c>
      <c r="O345" s="177">
        <v>1.6</v>
      </c>
      <c r="P345" s="176">
        <v>0.74890000000000001</v>
      </c>
      <c r="Q345" s="177">
        <v>0.8</v>
      </c>
      <c r="R345" s="177">
        <v>26.664999999999999</v>
      </c>
      <c r="S345" s="177">
        <v>0</v>
      </c>
      <c r="T345" s="177">
        <v>43.491999999999997</v>
      </c>
      <c r="U345" s="177">
        <v>0.40400000000000003</v>
      </c>
      <c r="V345" s="177">
        <v>23.673999999999999</v>
      </c>
      <c r="W345" s="177"/>
      <c r="X345" s="177">
        <v>19.818000000000001</v>
      </c>
      <c r="Y345" s="177">
        <v>119.66</v>
      </c>
    </row>
    <row r="346" spans="1:25" ht="16" hidden="1" x14ac:dyDescent="0.2">
      <c r="A346" s="171">
        <v>5538</v>
      </c>
      <c r="B346" s="172">
        <v>2</v>
      </c>
      <c r="C346" s="173" t="s">
        <v>258</v>
      </c>
      <c r="D346" s="173">
        <v>17</v>
      </c>
      <c r="E346" s="173">
        <v>8</v>
      </c>
      <c r="F346" s="173">
        <v>11</v>
      </c>
      <c r="G346" s="175" t="s">
        <v>260</v>
      </c>
      <c r="H346" s="176">
        <v>2</v>
      </c>
      <c r="I346" s="176">
        <v>24.7</v>
      </c>
      <c r="J346" s="176">
        <v>29.4</v>
      </c>
      <c r="K346" s="176">
        <v>99.4</v>
      </c>
      <c r="L346" s="173">
        <v>6.8</v>
      </c>
    </row>
    <row r="347" spans="1:25" ht="16" x14ac:dyDescent="0.2">
      <c r="A347" s="171">
        <v>5539</v>
      </c>
      <c r="B347" s="172">
        <v>2</v>
      </c>
      <c r="C347" s="173" t="s">
        <v>261</v>
      </c>
      <c r="D347" s="173">
        <v>2017</v>
      </c>
      <c r="E347" s="173">
        <v>8</v>
      </c>
      <c r="F347" s="173">
        <v>11</v>
      </c>
      <c r="G347" s="175" t="s">
        <v>260</v>
      </c>
      <c r="H347" s="176">
        <v>0.25</v>
      </c>
      <c r="I347" s="176">
        <v>24.9</v>
      </c>
      <c r="J347" s="176">
        <v>28.9</v>
      </c>
      <c r="K347" s="176">
        <v>104.9</v>
      </c>
      <c r="L347" s="173">
        <v>7.13</v>
      </c>
      <c r="M347" s="177">
        <v>1.87</v>
      </c>
      <c r="N347" s="177">
        <v>4.47</v>
      </c>
      <c r="O347" s="177">
        <v>2.04</v>
      </c>
      <c r="P347" s="176">
        <v>13.663600000000001</v>
      </c>
      <c r="Q347" s="177">
        <v>2.903</v>
      </c>
      <c r="R347" s="177">
        <v>13.268000000000001</v>
      </c>
      <c r="S347" s="177">
        <v>0.81</v>
      </c>
      <c r="T347" s="177">
        <v>59.847999999999999</v>
      </c>
      <c r="U347" s="177">
        <v>0.28499999999999998</v>
      </c>
      <c r="V347" s="177">
        <v>37.223999999999997</v>
      </c>
      <c r="W347" s="177"/>
      <c r="X347" s="177">
        <v>22.623999999999999</v>
      </c>
      <c r="Y347" s="177">
        <v>108.78</v>
      </c>
    </row>
    <row r="348" spans="1:25" ht="16" hidden="1" x14ac:dyDescent="0.2">
      <c r="A348" s="171">
        <v>5530</v>
      </c>
      <c r="B348" s="172">
        <v>3</v>
      </c>
      <c r="C348" s="173" t="s">
        <v>258</v>
      </c>
      <c r="D348" s="173">
        <v>17</v>
      </c>
      <c r="E348" s="173">
        <v>8</v>
      </c>
      <c r="F348" s="173">
        <v>11</v>
      </c>
      <c r="G348" s="175" t="s">
        <v>272</v>
      </c>
      <c r="H348" s="176">
        <v>0.75</v>
      </c>
      <c r="I348" s="176">
        <v>25.1</v>
      </c>
      <c r="J348" s="176">
        <v>25.1</v>
      </c>
      <c r="K348" s="176">
        <v>41</v>
      </c>
      <c r="L348" s="173">
        <v>2.9</v>
      </c>
    </row>
    <row r="349" spans="1:25" ht="16" x14ac:dyDescent="0.2">
      <c r="A349" s="171">
        <v>5531</v>
      </c>
      <c r="B349" s="172">
        <v>3</v>
      </c>
      <c r="C349" s="173" t="s">
        <v>261</v>
      </c>
      <c r="D349" s="173">
        <v>2017</v>
      </c>
      <c r="E349" s="173">
        <v>8</v>
      </c>
      <c r="F349" s="173">
        <v>11</v>
      </c>
      <c r="G349" s="175" t="s">
        <v>272</v>
      </c>
      <c r="H349" s="176">
        <v>0.25</v>
      </c>
      <c r="I349" s="176">
        <v>23.5</v>
      </c>
      <c r="J349" s="176">
        <v>28</v>
      </c>
      <c r="K349" s="176">
        <v>91.2</v>
      </c>
      <c r="L349" s="173">
        <v>6.5</v>
      </c>
      <c r="M349" s="177">
        <v>1.45</v>
      </c>
      <c r="N349" s="177">
        <v>7.03</v>
      </c>
      <c r="O349" s="177">
        <v>1.67</v>
      </c>
      <c r="P349" s="176">
        <v>0.66510000000000002</v>
      </c>
      <c r="Q349" s="177">
        <v>6.0999999999999999E-2</v>
      </c>
      <c r="R349" s="177">
        <v>24.853000000000002</v>
      </c>
      <c r="S349" s="177">
        <v>0.31900000000000001</v>
      </c>
      <c r="T349" s="177">
        <v>41.19</v>
      </c>
      <c r="U349" s="177">
        <v>1.508</v>
      </c>
      <c r="V349" s="177">
        <v>33.817</v>
      </c>
      <c r="W349" s="177"/>
      <c r="X349" s="177">
        <v>7.3730000000000002</v>
      </c>
      <c r="Y349" s="177">
        <v>86.75</v>
      </c>
    </row>
    <row r="350" spans="1:25" ht="16" hidden="1" x14ac:dyDescent="0.2">
      <c r="A350" s="171">
        <v>5532</v>
      </c>
      <c r="B350" s="172">
        <v>4</v>
      </c>
      <c r="C350" s="173" t="s">
        <v>258</v>
      </c>
      <c r="D350" s="173">
        <v>17</v>
      </c>
      <c r="E350" s="173">
        <v>8</v>
      </c>
      <c r="F350" s="173">
        <v>11</v>
      </c>
      <c r="G350" s="175" t="s">
        <v>334</v>
      </c>
      <c r="H350" s="176">
        <v>0.75</v>
      </c>
      <c r="I350" s="176">
        <v>24.4</v>
      </c>
      <c r="J350" s="176">
        <v>28.5</v>
      </c>
      <c r="K350" s="176">
        <v>83</v>
      </c>
      <c r="L350" s="173">
        <v>6</v>
      </c>
    </row>
    <row r="351" spans="1:25" ht="16" x14ac:dyDescent="0.2">
      <c r="A351" s="171">
        <v>5533</v>
      </c>
      <c r="B351" s="172">
        <v>4</v>
      </c>
      <c r="C351" s="173" t="s">
        <v>261</v>
      </c>
      <c r="D351" s="173">
        <v>2017</v>
      </c>
      <c r="E351" s="173">
        <v>8</v>
      </c>
      <c r="F351" s="173">
        <v>11</v>
      </c>
      <c r="G351" s="175" t="s">
        <v>334</v>
      </c>
      <c r="H351" s="176">
        <v>0.25</v>
      </c>
      <c r="I351" s="176">
        <v>23.9</v>
      </c>
      <c r="J351" s="176">
        <v>27.6</v>
      </c>
      <c r="K351" s="176">
        <v>75.5</v>
      </c>
      <c r="L351" s="173">
        <v>5.4</v>
      </c>
      <c r="M351" s="177">
        <v>2.16</v>
      </c>
      <c r="N351" s="177">
        <v>3.54</v>
      </c>
      <c r="O351" s="177">
        <v>2.59</v>
      </c>
      <c r="P351" s="176">
        <v>0.15890000000000001</v>
      </c>
      <c r="Q351" s="177">
        <v>0.13200000000000001</v>
      </c>
      <c r="R351" s="177">
        <v>28.128</v>
      </c>
      <c r="S351" s="177">
        <v>0.23799999999999999</v>
      </c>
      <c r="T351" s="177">
        <v>89.295000000000002</v>
      </c>
      <c r="U351" s="177">
        <v>1.6339999999999999</v>
      </c>
      <c r="V351" s="177">
        <v>35.762999999999998</v>
      </c>
      <c r="W351" s="177"/>
      <c r="X351" s="177">
        <v>53.531999999999996</v>
      </c>
      <c r="Y351" s="177">
        <v>155</v>
      </c>
    </row>
    <row r="352" spans="1:25" ht="16" hidden="1" x14ac:dyDescent="0.2">
      <c r="A352" s="171">
        <v>5534</v>
      </c>
      <c r="B352" s="172">
        <v>5</v>
      </c>
      <c r="C352" s="173" t="s">
        <v>258</v>
      </c>
      <c r="D352" s="173">
        <v>17</v>
      </c>
      <c r="E352" s="173">
        <v>8</v>
      </c>
      <c r="F352" s="173">
        <v>11</v>
      </c>
      <c r="G352" s="175" t="s">
        <v>262</v>
      </c>
      <c r="H352" s="176">
        <v>0.5</v>
      </c>
      <c r="I352" s="176">
        <v>23.4</v>
      </c>
      <c r="J352" s="176">
        <v>7.7</v>
      </c>
      <c r="K352" s="176">
        <v>44.8</v>
      </c>
      <c r="L352" s="173">
        <v>3.57</v>
      </c>
    </row>
    <row r="353" spans="1:25" ht="16" x14ac:dyDescent="0.2">
      <c r="A353" s="171">
        <v>5535</v>
      </c>
      <c r="B353" s="172">
        <v>5</v>
      </c>
      <c r="C353" s="173" t="s">
        <v>261</v>
      </c>
      <c r="D353" s="173">
        <v>2017</v>
      </c>
      <c r="E353" s="173">
        <v>8</v>
      </c>
      <c r="F353" s="173">
        <v>11</v>
      </c>
      <c r="G353" s="175" t="s">
        <v>262</v>
      </c>
      <c r="H353" s="176">
        <v>0.25</v>
      </c>
      <c r="I353" s="176">
        <v>18</v>
      </c>
      <c r="J353" s="176">
        <v>1.4</v>
      </c>
      <c r="K353" s="176">
        <v>62</v>
      </c>
      <c r="L353" s="173">
        <v>5.83</v>
      </c>
      <c r="M353" s="177">
        <v>2.83</v>
      </c>
      <c r="N353" s="177">
        <v>24.89</v>
      </c>
      <c r="O353" s="177">
        <v>5.16</v>
      </c>
      <c r="P353" s="176">
        <v>0.4259</v>
      </c>
      <c r="Q353" s="177">
        <v>6.0060000000000002</v>
      </c>
      <c r="R353" s="177">
        <v>154.32599999999999</v>
      </c>
      <c r="S353" s="177">
        <v>0.26</v>
      </c>
      <c r="U353" s="177">
        <v>1.794</v>
      </c>
      <c r="V353" s="177">
        <v>28.225000000000001</v>
      </c>
      <c r="W353" s="178"/>
    </row>
    <row r="354" spans="1:25" ht="16" hidden="1" x14ac:dyDescent="0.2">
      <c r="A354" s="171">
        <v>5524</v>
      </c>
      <c r="B354" s="172">
        <v>6</v>
      </c>
      <c r="C354" s="173" t="s">
        <v>258</v>
      </c>
      <c r="D354" s="173">
        <v>17</v>
      </c>
      <c r="E354" s="173">
        <v>8</v>
      </c>
      <c r="F354" s="173">
        <v>11</v>
      </c>
      <c r="G354" s="175" t="s">
        <v>375</v>
      </c>
      <c r="H354" s="176">
        <v>1.8</v>
      </c>
      <c r="I354" s="176">
        <v>23.2</v>
      </c>
      <c r="J354" s="176">
        <v>30.5</v>
      </c>
      <c r="K354" s="176">
        <v>87</v>
      </c>
      <c r="L354" s="173">
        <v>6.3</v>
      </c>
    </row>
    <row r="355" spans="1:25" ht="16" x14ac:dyDescent="0.2">
      <c r="A355" s="171">
        <v>5525</v>
      </c>
      <c r="B355" s="172">
        <v>6</v>
      </c>
      <c r="C355" s="173" t="s">
        <v>261</v>
      </c>
      <c r="D355" s="173">
        <v>2017</v>
      </c>
      <c r="E355" s="173">
        <v>8</v>
      </c>
      <c r="F355" s="173">
        <v>11</v>
      </c>
      <c r="G355" s="175" t="s">
        <v>375</v>
      </c>
      <c r="H355" s="176">
        <v>0.25</v>
      </c>
      <c r="I355" s="176">
        <v>23.1</v>
      </c>
      <c r="J355" s="176">
        <v>30.2</v>
      </c>
      <c r="K355" s="176">
        <v>95</v>
      </c>
      <c r="L355" s="173">
        <v>6.81</v>
      </c>
      <c r="M355" s="177">
        <v>1.1599999999999999</v>
      </c>
      <c r="N355" s="177">
        <v>2.99</v>
      </c>
      <c r="O355" s="177">
        <v>1.53</v>
      </c>
      <c r="P355" s="176">
        <v>0.68369999999999997</v>
      </c>
      <c r="Q355" s="177">
        <v>0.24299999999999999</v>
      </c>
      <c r="R355" s="177">
        <v>6.4029999999999996</v>
      </c>
      <c r="S355" s="177">
        <v>0.35699999999999998</v>
      </c>
      <c r="T355" s="177">
        <v>32.073</v>
      </c>
      <c r="U355" s="177">
        <v>0.78900000000000003</v>
      </c>
      <c r="V355" s="177">
        <v>17.855</v>
      </c>
      <c r="W355" s="177"/>
      <c r="X355" s="177">
        <v>14.218</v>
      </c>
      <c r="Y355" s="177">
        <v>58.95</v>
      </c>
    </row>
    <row r="356" spans="1:25" ht="16" hidden="1" x14ac:dyDescent="0.2">
      <c r="A356" s="171">
        <v>5526</v>
      </c>
      <c r="B356" s="172">
        <v>7</v>
      </c>
      <c r="C356" s="173" t="s">
        <v>258</v>
      </c>
      <c r="D356" s="173">
        <v>17</v>
      </c>
      <c r="E356" s="173">
        <v>8</v>
      </c>
      <c r="F356" s="173">
        <v>11</v>
      </c>
      <c r="G356" s="175" t="s">
        <v>265</v>
      </c>
      <c r="H356" s="176">
        <v>0.7</v>
      </c>
      <c r="I356" s="176">
        <v>25.1</v>
      </c>
      <c r="J356" s="176">
        <v>25.5</v>
      </c>
      <c r="K356" s="176">
        <v>53</v>
      </c>
      <c r="L356" s="173">
        <v>3.78</v>
      </c>
    </row>
    <row r="357" spans="1:25" ht="16" x14ac:dyDescent="0.2">
      <c r="A357" s="171">
        <v>5527</v>
      </c>
      <c r="B357" s="172">
        <v>7</v>
      </c>
      <c r="C357" s="173" t="s">
        <v>261</v>
      </c>
      <c r="D357" s="173">
        <v>2017</v>
      </c>
      <c r="E357" s="173">
        <v>8</v>
      </c>
      <c r="F357" s="173">
        <v>11</v>
      </c>
      <c r="G357" s="175" t="s">
        <v>265</v>
      </c>
      <c r="H357" s="176">
        <v>0.25</v>
      </c>
      <c r="I357" s="176">
        <v>24.3</v>
      </c>
      <c r="J357" s="176">
        <v>20.3</v>
      </c>
      <c r="K357" s="176">
        <v>65</v>
      </c>
      <c r="L357" s="173">
        <v>4.88</v>
      </c>
      <c r="M357" s="177">
        <v>2.5499999999999998</v>
      </c>
      <c r="N357" s="177">
        <v>19.559999999999999</v>
      </c>
      <c r="O357" s="177">
        <v>1.85</v>
      </c>
      <c r="P357" s="176">
        <v>1.6041000000000001</v>
      </c>
      <c r="Q357" s="177">
        <v>16.861999999999998</v>
      </c>
      <c r="R357" s="177">
        <v>77.239000000000004</v>
      </c>
      <c r="S357" s="177">
        <v>9.2999999999999999E-2</v>
      </c>
      <c r="T357" s="177">
        <v>74.771000000000001</v>
      </c>
      <c r="U357" s="177">
        <v>0.56799999999999995</v>
      </c>
      <c r="V357" s="177">
        <v>44.85</v>
      </c>
      <c r="W357" s="177"/>
      <c r="X357" s="177">
        <v>29.920999999999999</v>
      </c>
      <c r="Y357" s="177">
        <v>137.02000000000001</v>
      </c>
    </row>
    <row r="358" spans="1:25" ht="16" hidden="1" x14ac:dyDescent="0.2">
      <c r="A358" s="171">
        <v>5528</v>
      </c>
      <c r="B358" s="172">
        <v>8</v>
      </c>
      <c r="C358" s="173" t="s">
        <v>258</v>
      </c>
      <c r="D358" s="173">
        <v>17</v>
      </c>
      <c r="E358" s="173">
        <v>8</v>
      </c>
      <c r="F358" s="173">
        <v>11</v>
      </c>
      <c r="G358" s="175" t="s">
        <v>270</v>
      </c>
      <c r="H358" s="176">
        <v>0.75</v>
      </c>
      <c r="I358" s="176">
        <v>24.8</v>
      </c>
      <c r="J358" s="176">
        <v>29.9</v>
      </c>
      <c r="K358" s="176">
        <v>32</v>
      </c>
      <c r="L358" s="173">
        <v>2.17</v>
      </c>
    </row>
    <row r="359" spans="1:25" ht="16" x14ac:dyDescent="0.2">
      <c r="A359" s="171">
        <v>5529</v>
      </c>
      <c r="B359" s="172">
        <v>8</v>
      </c>
      <c r="C359" s="173" t="s">
        <v>261</v>
      </c>
      <c r="D359" s="173">
        <v>2017</v>
      </c>
      <c r="E359" s="173">
        <v>8</v>
      </c>
      <c r="F359" s="173">
        <v>11</v>
      </c>
      <c r="G359" s="175" t="s">
        <v>270</v>
      </c>
      <c r="H359" s="176">
        <v>0.25</v>
      </c>
      <c r="I359" s="176">
        <v>24.5</v>
      </c>
      <c r="J359" s="176">
        <v>27.3</v>
      </c>
      <c r="K359" s="176">
        <v>67</v>
      </c>
      <c r="L359" s="173">
        <v>4.7300000000000004</v>
      </c>
      <c r="M359" s="177">
        <v>2.04</v>
      </c>
      <c r="N359" s="177">
        <v>8.67</v>
      </c>
      <c r="O359" s="177">
        <v>2.67</v>
      </c>
      <c r="P359" s="176">
        <v>1.0446</v>
      </c>
      <c r="Q359" s="177">
        <v>1.5149999999999999</v>
      </c>
      <c r="R359" s="177">
        <v>20.209</v>
      </c>
      <c r="S359" s="177">
        <v>0.02</v>
      </c>
      <c r="T359" s="177">
        <v>55.929000000000002</v>
      </c>
      <c r="U359" s="177">
        <v>0.68700000000000006</v>
      </c>
      <c r="V359" s="177">
        <v>29.216999999999999</v>
      </c>
      <c r="W359" s="177"/>
      <c r="X359" s="177">
        <v>26.712</v>
      </c>
      <c r="Y359" s="177">
        <v>107.67</v>
      </c>
    </row>
    <row r="360" spans="1:25" ht="16" hidden="1" x14ac:dyDescent="0.2">
      <c r="A360" s="171">
        <v>5536</v>
      </c>
      <c r="B360" s="172">
        <v>9</v>
      </c>
      <c r="C360" s="173" t="s">
        <v>258</v>
      </c>
      <c r="D360" s="173">
        <v>17</v>
      </c>
      <c r="E360" s="173">
        <v>8</v>
      </c>
      <c r="F360" s="173">
        <v>11</v>
      </c>
      <c r="G360" s="175" t="s">
        <v>315</v>
      </c>
      <c r="H360" s="176">
        <v>2.25</v>
      </c>
      <c r="I360" s="176">
        <v>23.8</v>
      </c>
      <c r="J360" s="176">
        <v>30.7</v>
      </c>
      <c r="K360" s="176">
        <v>95.8</v>
      </c>
      <c r="L360" s="173">
        <v>6.81</v>
      </c>
    </row>
    <row r="361" spans="1:25" ht="16" x14ac:dyDescent="0.2">
      <c r="A361" s="171">
        <v>5537</v>
      </c>
      <c r="B361" s="172">
        <v>9</v>
      </c>
      <c r="C361" s="173" t="s">
        <v>261</v>
      </c>
      <c r="D361" s="173">
        <v>2017</v>
      </c>
      <c r="E361" s="173">
        <v>8</v>
      </c>
      <c r="F361" s="173">
        <v>11</v>
      </c>
      <c r="G361" s="175" t="s">
        <v>315</v>
      </c>
      <c r="H361" s="176">
        <v>0.25</v>
      </c>
      <c r="I361" s="176">
        <v>23.4</v>
      </c>
      <c r="J361" s="176">
        <v>28.7</v>
      </c>
      <c r="K361" s="176">
        <v>114.4</v>
      </c>
      <c r="L361" s="173">
        <v>8.2899999999999991</v>
      </c>
      <c r="M361" s="177">
        <v>1.27</v>
      </c>
      <c r="N361" s="177">
        <v>3.46</v>
      </c>
      <c r="O361" s="177">
        <v>1.55</v>
      </c>
      <c r="P361" s="176">
        <v>0.64300000000000002</v>
      </c>
      <c r="Q361" s="177">
        <v>0.05</v>
      </c>
      <c r="R361" s="177">
        <v>12.802</v>
      </c>
      <c r="S361" s="177">
        <v>0</v>
      </c>
      <c r="T361" s="177">
        <v>41.527999999999999</v>
      </c>
      <c r="U361" s="177">
        <v>0.59899999999999998</v>
      </c>
      <c r="V361" s="177">
        <v>29.559000000000001</v>
      </c>
      <c r="W361" s="177"/>
      <c r="X361" s="177">
        <v>11.968999999999999</v>
      </c>
      <c r="Y361" s="177">
        <v>59.16</v>
      </c>
    </row>
    <row r="362" spans="1:25" ht="16" hidden="1" x14ac:dyDescent="0.2">
      <c r="A362" s="171">
        <v>5542</v>
      </c>
      <c r="B362" s="172">
        <v>10</v>
      </c>
      <c r="C362" s="173" t="s">
        <v>258</v>
      </c>
      <c r="D362" s="173">
        <v>17</v>
      </c>
      <c r="E362" s="173">
        <v>8</v>
      </c>
      <c r="F362" s="173">
        <v>11</v>
      </c>
      <c r="G362" s="175" t="s">
        <v>297</v>
      </c>
      <c r="H362" s="176">
        <v>1.75</v>
      </c>
      <c r="I362" s="176">
        <v>24.3</v>
      </c>
      <c r="J362" s="176">
        <v>30.7</v>
      </c>
      <c r="K362" s="176">
        <v>24.3</v>
      </c>
      <c r="L362" s="173">
        <v>1.37</v>
      </c>
    </row>
    <row r="363" spans="1:25" ht="16" x14ac:dyDescent="0.2">
      <c r="A363" s="171">
        <v>5543</v>
      </c>
      <c r="B363" s="172">
        <v>10</v>
      </c>
      <c r="C363" s="173" t="s">
        <v>261</v>
      </c>
      <c r="D363" s="173">
        <v>2017</v>
      </c>
      <c r="E363" s="173">
        <v>8</v>
      </c>
      <c r="F363" s="173">
        <v>11</v>
      </c>
      <c r="G363" s="175" t="s">
        <v>297</v>
      </c>
      <c r="H363" s="176">
        <v>0.25</v>
      </c>
      <c r="I363" s="176">
        <v>24.6</v>
      </c>
      <c r="J363" s="176">
        <v>29.4</v>
      </c>
      <c r="K363" s="176">
        <v>106.3</v>
      </c>
      <c r="L363" s="173">
        <v>7.13</v>
      </c>
      <c r="M363" s="177">
        <v>1.6</v>
      </c>
      <c r="N363" s="177">
        <v>2.95</v>
      </c>
      <c r="O363" s="177">
        <v>1.36</v>
      </c>
      <c r="P363" s="176">
        <v>0.91359999999999997</v>
      </c>
      <c r="Q363" s="177">
        <v>6.5000000000000002E-2</v>
      </c>
      <c r="R363" s="177">
        <v>13.725</v>
      </c>
      <c r="S363" s="177">
        <v>0</v>
      </c>
      <c r="T363" s="177">
        <v>39.305999999999997</v>
      </c>
      <c r="U363" s="177">
        <v>0.57699999999999996</v>
      </c>
      <c r="V363" s="177">
        <v>26.125</v>
      </c>
      <c r="W363" s="177"/>
      <c r="X363" s="177">
        <v>13.180999999999999</v>
      </c>
      <c r="Y363" s="177">
        <v>97.83</v>
      </c>
    </row>
    <row r="364" spans="1:25" ht="16" hidden="1" x14ac:dyDescent="0.2">
      <c r="A364" s="171">
        <v>5544</v>
      </c>
      <c r="B364" s="172">
        <v>1</v>
      </c>
      <c r="C364" s="173" t="s">
        <v>258</v>
      </c>
      <c r="D364" s="173">
        <v>17</v>
      </c>
      <c r="E364" s="173">
        <v>8</v>
      </c>
      <c r="F364" s="173">
        <v>25</v>
      </c>
      <c r="G364" s="175" t="s">
        <v>377</v>
      </c>
      <c r="H364" s="176">
        <v>1.5</v>
      </c>
      <c r="I364" s="176">
        <v>24.1</v>
      </c>
      <c r="J364" s="176">
        <v>29</v>
      </c>
      <c r="K364" s="176">
        <v>73</v>
      </c>
      <c r="L364" s="173">
        <v>5.24</v>
      </c>
    </row>
    <row r="365" spans="1:25" ht="16" x14ac:dyDescent="0.2">
      <c r="A365" s="171">
        <v>5545</v>
      </c>
      <c r="B365" s="172">
        <v>1</v>
      </c>
      <c r="C365" s="173" t="s">
        <v>261</v>
      </c>
      <c r="D365" s="173">
        <v>2017</v>
      </c>
      <c r="E365" s="173">
        <v>8</v>
      </c>
      <c r="F365" s="173">
        <v>25</v>
      </c>
      <c r="G365" s="175" t="s">
        <v>377</v>
      </c>
      <c r="H365" s="176">
        <v>0.25</v>
      </c>
      <c r="I365" s="176">
        <v>23.9</v>
      </c>
      <c r="J365" s="176">
        <v>26.9</v>
      </c>
      <c r="K365" s="176">
        <v>78.900000000000006</v>
      </c>
      <c r="L365" s="173">
        <v>5.77</v>
      </c>
      <c r="M365" s="177">
        <v>1.54</v>
      </c>
      <c r="N365" s="177">
        <v>5.75</v>
      </c>
      <c r="O365" s="177">
        <v>2.67</v>
      </c>
      <c r="P365" s="176">
        <v>0.90169999999999995</v>
      </c>
      <c r="Q365" s="177">
        <v>2.5390000000000001</v>
      </c>
      <c r="R365" s="177">
        <v>20.76</v>
      </c>
      <c r="S365" s="177">
        <v>0.2</v>
      </c>
      <c r="T365" s="177">
        <v>67.971999999999994</v>
      </c>
      <c r="U365" s="177">
        <v>0.64600000000000002</v>
      </c>
      <c r="V365" s="177">
        <v>23.577999999999999</v>
      </c>
      <c r="W365" s="177"/>
      <c r="X365" s="177">
        <v>44.393999999999998</v>
      </c>
      <c r="Y365" s="177">
        <v>66.59</v>
      </c>
    </row>
    <row r="366" spans="1:25" ht="16" hidden="1" x14ac:dyDescent="0.2">
      <c r="A366" s="171">
        <v>5546</v>
      </c>
      <c r="B366" s="172">
        <v>2</v>
      </c>
      <c r="C366" s="173" t="s">
        <v>258</v>
      </c>
      <c r="D366" s="173">
        <v>17</v>
      </c>
      <c r="E366" s="173">
        <v>8</v>
      </c>
      <c r="F366" s="173">
        <v>25</v>
      </c>
      <c r="G366" s="175" t="s">
        <v>265</v>
      </c>
      <c r="H366" s="176">
        <v>2</v>
      </c>
      <c r="I366" s="176">
        <v>24.5</v>
      </c>
      <c r="J366" s="176">
        <v>29.6</v>
      </c>
      <c r="K366" s="176">
        <v>56</v>
      </c>
      <c r="L366" s="173">
        <v>3.89</v>
      </c>
    </row>
    <row r="367" spans="1:25" ht="16" x14ac:dyDescent="0.2">
      <c r="A367" s="171">
        <v>5547</v>
      </c>
      <c r="B367" s="172">
        <v>2</v>
      </c>
      <c r="C367" s="173" t="s">
        <v>261</v>
      </c>
      <c r="D367" s="173">
        <v>2017</v>
      </c>
      <c r="E367" s="173">
        <v>8</v>
      </c>
      <c r="F367" s="173">
        <v>25</v>
      </c>
      <c r="G367" s="175" t="s">
        <v>265</v>
      </c>
      <c r="H367" s="176">
        <v>0.25</v>
      </c>
      <c r="I367" s="176">
        <v>24.2</v>
      </c>
      <c r="J367" s="176">
        <v>28.6</v>
      </c>
      <c r="K367" s="176">
        <v>82.1</v>
      </c>
      <c r="L367" s="173">
        <v>5.85</v>
      </c>
      <c r="M367" s="177">
        <v>1.67</v>
      </c>
      <c r="N367" s="177">
        <v>5.18</v>
      </c>
      <c r="O367" s="177">
        <v>2.56</v>
      </c>
      <c r="P367" s="176">
        <v>0.23330000000000001</v>
      </c>
      <c r="Q367" s="177">
        <v>5.8000000000000003E-2</v>
      </c>
      <c r="R367" s="177">
        <v>14.598000000000001</v>
      </c>
      <c r="S367" s="177">
        <v>0.29299999999999998</v>
      </c>
      <c r="T367" s="177">
        <v>58.180999999999997</v>
      </c>
      <c r="U367" s="177">
        <v>0.54</v>
      </c>
      <c r="V367" s="177">
        <v>19.462</v>
      </c>
      <c r="W367" s="177"/>
      <c r="X367" s="177">
        <v>38.719000000000001</v>
      </c>
      <c r="Y367" s="177">
        <v>79.78</v>
      </c>
    </row>
    <row r="368" spans="1:25" ht="16" hidden="1" x14ac:dyDescent="0.2">
      <c r="A368" s="171">
        <v>5548</v>
      </c>
      <c r="B368" s="172">
        <v>9</v>
      </c>
      <c r="C368" s="173" t="s">
        <v>258</v>
      </c>
      <c r="D368" s="173">
        <v>17</v>
      </c>
      <c r="E368" s="173">
        <v>8</v>
      </c>
      <c r="F368" s="173">
        <v>25</v>
      </c>
      <c r="G368" s="175" t="s">
        <v>334</v>
      </c>
      <c r="H368" s="176">
        <v>2</v>
      </c>
      <c r="I368" s="176">
        <v>23.3</v>
      </c>
      <c r="J368" s="176">
        <v>30.2</v>
      </c>
      <c r="K368" s="176">
        <v>87.2</v>
      </c>
      <c r="L368" s="173">
        <v>6.33</v>
      </c>
    </row>
    <row r="369" spans="1:25" ht="16" x14ac:dyDescent="0.2">
      <c r="A369" s="171">
        <v>5549</v>
      </c>
      <c r="B369" s="172">
        <v>9</v>
      </c>
      <c r="C369" s="173" t="s">
        <v>261</v>
      </c>
      <c r="D369" s="173">
        <v>2017</v>
      </c>
      <c r="E369" s="173">
        <v>8</v>
      </c>
      <c r="F369" s="173">
        <v>25</v>
      </c>
      <c r="G369" s="175" t="s">
        <v>334</v>
      </c>
      <c r="H369" s="176">
        <v>0.25</v>
      </c>
      <c r="I369" s="176">
        <v>23.3</v>
      </c>
      <c r="J369" s="176">
        <v>30.1</v>
      </c>
      <c r="K369" s="176">
        <v>88.3</v>
      </c>
      <c r="L369" s="173">
        <v>6.32</v>
      </c>
      <c r="M369" s="177">
        <v>1.05</v>
      </c>
      <c r="N369" s="177">
        <v>2.89</v>
      </c>
      <c r="O369" s="177">
        <v>1.82</v>
      </c>
      <c r="P369" s="176">
        <v>0.25530000000000003</v>
      </c>
      <c r="Q369" s="177">
        <v>5.8999999999999997E-2</v>
      </c>
      <c r="R369" s="177">
        <v>7.9169999999999998</v>
      </c>
      <c r="S369" s="177">
        <v>0.33700000000000002</v>
      </c>
      <c r="T369" s="177">
        <v>42.328000000000003</v>
      </c>
      <c r="U369" s="177">
        <v>0.47599999999999998</v>
      </c>
      <c r="V369" s="177">
        <v>17.538</v>
      </c>
      <c r="W369" s="177"/>
      <c r="X369" s="177">
        <v>24.79</v>
      </c>
      <c r="Y369" s="177">
        <v>50.52</v>
      </c>
    </row>
    <row r="370" spans="1:25" ht="16" hidden="1" x14ac:dyDescent="0.2">
      <c r="A370" s="171">
        <v>5550</v>
      </c>
      <c r="B370" s="172">
        <v>10</v>
      </c>
      <c r="C370" s="173" t="s">
        <v>258</v>
      </c>
      <c r="D370" s="173">
        <v>17</v>
      </c>
      <c r="E370" s="173">
        <v>8</v>
      </c>
      <c r="F370" s="173">
        <v>25</v>
      </c>
      <c r="G370" s="175" t="s">
        <v>268</v>
      </c>
      <c r="H370" s="176">
        <v>1.5</v>
      </c>
      <c r="I370" s="176">
        <v>23.7</v>
      </c>
      <c r="J370" s="176">
        <v>30.4</v>
      </c>
      <c r="K370" s="176">
        <v>57</v>
      </c>
      <c r="L370" s="173">
        <v>4.46</v>
      </c>
    </row>
    <row r="371" spans="1:25" ht="16" x14ac:dyDescent="0.2">
      <c r="A371" s="171">
        <v>5551</v>
      </c>
      <c r="B371" s="172">
        <v>10</v>
      </c>
      <c r="C371" s="173" t="s">
        <v>261</v>
      </c>
      <c r="D371" s="173">
        <v>2017</v>
      </c>
      <c r="E371" s="173">
        <v>8</v>
      </c>
      <c r="F371" s="173">
        <v>25</v>
      </c>
      <c r="G371" s="175" t="s">
        <v>268</v>
      </c>
      <c r="H371" s="176">
        <v>0.25</v>
      </c>
      <c r="I371" s="176">
        <v>23.5</v>
      </c>
      <c r="J371" s="176">
        <v>28.2</v>
      </c>
      <c r="K371" s="176">
        <v>86.7</v>
      </c>
      <c r="L371" s="173">
        <v>6.51</v>
      </c>
      <c r="M371" s="177">
        <v>1.59</v>
      </c>
      <c r="N371" s="177">
        <v>4.0999999999999996</v>
      </c>
      <c r="O371" s="177">
        <v>2.36</v>
      </c>
      <c r="P371" s="176">
        <v>0.53710000000000002</v>
      </c>
      <c r="Q371" s="177">
        <v>0.13200000000000001</v>
      </c>
      <c r="R371" s="177">
        <v>15.590999999999999</v>
      </c>
      <c r="S371" s="177">
        <v>0.34899999999999998</v>
      </c>
      <c r="T371" s="177">
        <v>26.887</v>
      </c>
      <c r="U371" s="177">
        <v>0.58599999999999997</v>
      </c>
      <c r="V371" s="177">
        <v>22.215</v>
      </c>
      <c r="W371" s="177"/>
      <c r="X371" s="177">
        <v>4.6719999999999997</v>
      </c>
      <c r="Y371" s="177">
        <v>69.459999999999994</v>
      </c>
    </row>
    <row r="372" spans="1:25" ht="16" hidden="1" x14ac:dyDescent="0.2">
      <c r="A372" s="171">
        <v>5552</v>
      </c>
      <c r="B372" s="172">
        <v>6</v>
      </c>
      <c r="C372" s="173" t="s">
        <v>258</v>
      </c>
      <c r="D372" s="173">
        <v>17</v>
      </c>
      <c r="E372" s="173">
        <v>8</v>
      </c>
      <c r="F372" s="173">
        <v>26</v>
      </c>
      <c r="G372" s="175" t="s">
        <v>260</v>
      </c>
      <c r="H372" s="176">
        <v>4</v>
      </c>
      <c r="I372" s="176">
        <v>22.2</v>
      </c>
      <c r="J372" s="176">
        <v>30.6</v>
      </c>
      <c r="K372" s="176">
        <v>90.4</v>
      </c>
      <c r="L372" s="173">
        <v>6.64</v>
      </c>
    </row>
    <row r="373" spans="1:25" ht="16" x14ac:dyDescent="0.2">
      <c r="A373" s="171">
        <v>5553</v>
      </c>
      <c r="B373" s="172">
        <v>6</v>
      </c>
      <c r="C373" s="173" t="s">
        <v>261</v>
      </c>
      <c r="D373" s="173">
        <v>2017</v>
      </c>
      <c r="E373" s="173">
        <v>8</v>
      </c>
      <c r="F373" s="173">
        <v>26</v>
      </c>
      <c r="G373" s="175" t="s">
        <v>260</v>
      </c>
      <c r="H373" s="176">
        <v>0.25</v>
      </c>
      <c r="I373" s="176">
        <v>22.2</v>
      </c>
      <c r="J373" s="176">
        <v>30.6</v>
      </c>
      <c r="K373" s="176">
        <v>89.9</v>
      </c>
      <c r="L373" s="173">
        <v>6.53</v>
      </c>
      <c r="M373" s="177">
        <v>1.44</v>
      </c>
      <c r="N373" s="177">
        <v>3.06</v>
      </c>
      <c r="O373" s="177">
        <v>1.33</v>
      </c>
      <c r="P373" s="176">
        <v>0.47670000000000001</v>
      </c>
      <c r="Q373" s="177">
        <v>0.18099999999999999</v>
      </c>
      <c r="R373" s="177">
        <v>5.0579999999999998</v>
      </c>
      <c r="S373" s="177">
        <v>0.45300000000000001</v>
      </c>
      <c r="T373" s="177">
        <v>24.018999999999998</v>
      </c>
      <c r="U373" s="177">
        <v>0.64800000000000002</v>
      </c>
      <c r="V373" s="177">
        <v>17.478999999999999</v>
      </c>
      <c r="W373" s="177"/>
      <c r="X373" s="177">
        <v>6.54</v>
      </c>
      <c r="Y373" s="177">
        <v>79.03</v>
      </c>
    </row>
    <row r="374" spans="1:25" ht="16" hidden="1" x14ac:dyDescent="0.2">
      <c r="A374" s="171">
        <v>5554</v>
      </c>
      <c r="B374" s="172">
        <v>7</v>
      </c>
      <c r="C374" s="173" t="s">
        <v>258</v>
      </c>
      <c r="D374" s="173">
        <v>17</v>
      </c>
      <c r="E374" s="173">
        <v>8</v>
      </c>
      <c r="F374" s="173">
        <v>26</v>
      </c>
      <c r="G374" s="175" t="s">
        <v>260</v>
      </c>
      <c r="H374" s="176">
        <v>1</v>
      </c>
      <c r="I374" s="176">
        <v>25.3</v>
      </c>
      <c r="J374" s="176">
        <v>27.5</v>
      </c>
      <c r="K374" s="176">
        <v>48.2</v>
      </c>
      <c r="L374" s="173">
        <v>3.45</v>
      </c>
    </row>
    <row r="375" spans="1:25" ht="16" x14ac:dyDescent="0.2">
      <c r="A375" s="171">
        <v>5555</v>
      </c>
      <c r="B375" s="172">
        <v>7</v>
      </c>
      <c r="C375" s="173" t="s">
        <v>261</v>
      </c>
      <c r="D375" s="173">
        <v>2017</v>
      </c>
      <c r="E375" s="173">
        <v>8</v>
      </c>
      <c r="F375" s="173">
        <v>26</v>
      </c>
      <c r="G375" s="175" t="s">
        <v>260</v>
      </c>
      <c r="H375" s="176">
        <v>0.25</v>
      </c>
      <c r="I375" s="176">
        <v>23.7</v>
      </c>
      <c r="J375" s="176">
        <v>16.899999999999999</v>
      </c>
      <c r="K375" s="176">
        <v>65.400000000000006</v>
      </c>
      <c r="L375" s="173">
        <v>4.93</v>
      </c>
      <c r="M375" s="177">
        <v>2.19</v>
      </c>
      <c r="N375" s="177">
        <v>19.2</v>
      </c>
      <c r="O375" s="177">
        <v>7.14</v>
      </c>
      <c r="P375" s="176">
        <v>6.1451000000000002</v>
      </c>
      <c r="Q375" s="177">
        <v>7.0670000000000002</v>
      </c>
      <c r="R375" s="177">
        <v>39.921999999999997</v>
      </c>
      <c r="S375" s="177">
        <v>0.23100000000000001</v>
      </c>
      <c r="T375" s="177">
        <v>69.941000000000003</v>
      </c>
      <c r="U375" s="177">
        <v>0.65800000000000003</v>
      </c>
      <c r="V375" s="177">
        <v>33.491</v>
      </c>
      <c r="W375" s="177"/>
      <c r="X375" s="177">
        <v>36.450000000000003</v>
      </c>
      <c r="Y375" s="177">
        <v>152.19</v>
      </c>
    </row>
    <row r="376" spans="1:25" ht="16" hidden="1" x14ac:dyDescent="0.2">
      <c r="A376" s="171">
        <v>5556</v>
      </c>
      <c r="B376" s="172">
        <v>8</v>
      </c>
      <c r="C376" s="173" t="s">
        <v>258</v>
      </c>
      <c r="D376" s="173">
        <v>17</v>
      </c>
      <c r="E376" s="173">
        <v>8</v>
      </c>
      <c r="F376" s="173">
        <v>26</v>
      </c>
      <c r="G376" s="175" t="s">
        <v>260</v>
      </c>
      <c r="H376" s="176">
        <v>1</v>
      </c>
      <c r="I376" s="176">
        <v>23.4</v>
      </c>
      <c r="J376" s="176">
        <v>30.1</v>
      </c>
      <c r="K376" s="176">
        <v>58.5</v>
      </c>
      <c r="L376" s="173">
        <v>4.17</v>
      </c>
    </row>
    <row r="377" spans="1:25" ht="16" x14ac:dyDescent="0.2">
      <c r="A377" s="171">
        <v>5557</v>
      </c>
      <c r="B377" s="172">
        <v>8</v>
      </c>
      <c r="C377" s="173" t="s">
        <v>261</v>
      </c>
      <c r="D377" s="173">
        <v>2017</v>
      </c>
      <c r="E377" s="173">
        <v>8</v>
      </c>
      <c r="F377" s="173">
        <v>26</v>
      </c>
      <c r="G377" s="175" t="s">
        <v>260</v>
      </c>
      <c r="H377" s="176">
        <v>0.25</v>
      </c>
      <c r="I377" s="176">
        <v>22.6</v>
      </c>
      <c r="J377" s="176">
        <v>28.2</v>
      </c>
      <c r="K377" s="176">
        <v>69.099999999999994</v>
      </c>
      <c r="L377" s="173">
        <v>4.7300000000000004</v>
      </c>
      <c r="M377" s="177">
        <v>2.0499999999999998</v>
      </c>
      <c r="N377" s="177">
        <v>6.48</v>
      </c>
      <c r="O377" s="177">
        <v>2.25</v>
      </c>
      <c r="P377" s="176">
        <v>0.66059999999999997</v>
      </c>
      <c r="Q377" s="177">
        <v>0.48</v>
      </c>
      <c r="R377" s="177">
        <v>10.032999999999999</v>
      </c>
      <c r="S377" s="177">
        <v>0.34399999999999997</v>
      </c>
      <c r="T377" s="177">
        <v>42.658000000000001</v>
      </c>
      <c r="U377" s="177">
        <v>0.61699999999999999</v>
      </c>
      <c r="V377" s="177">
        <v>11.208</v>
      </c>
      <c r="W377" s="177"/>
      <c r="X377" s="177">
        <v>31.45</v>
      </c>
      <c r="Y377" s="177">
        <v>78.98</v>
      </c>
    </row>
    <row r="378" spans="1:25" ht="16" hidden="1" x14ac:dyDescent="0.2">
      <c r="A378" s="171">
        <v>5564</v>
      </c>
      <c r="B378" s="172">
        <v>1</v>
      </c>
      <c r="C378" s="173" t="s">
        <v>258</v>
      </c>
      <c r="D378" s="173">
        <v>17</v>
      </c>
      <c r="E378" s="173">
        <v>9</v>
      </c>
      <c r="F378" s="173">
        <v>8</v>
      </c>
      <c r="G378" s="175" t="s">
        <v>380</v>
      </c>
      <c r="H378" s="176">
        <v>1.5</v>
      </c>
      <c r="I378" s="176">
        <v>20.9</v>
      </c>
      <c r="J378" s="176">
        <v>25.9</v>
      </c>
      <c r="K378" s="176">
        <v>76.7</v>
      </c>
      <c r="L378" s="173">
        <v>5.99</v>
      </c>
    </row>
    <row r="379" spans="1:25" ht="16" x14ac:dyDescent="0.2">
      <c r="A379" s="171">
        <v>5565</v>
      </c>
      <c r="B379" s="172">
        <v>1</v>
      </c>
      <c r="C379" s="173" t="s">
        <v>261</v>
      </c>
      <c r="D379" s="173">
        <v>2017</v>
      </c>
      <c r="E379" s="173">
        <v>9</v>
      </c>
      <c r="F379" s="173">
        <v>8</v>
      </c>
      <c r="G379" s="175" t="s">
        <v>380</v>
      </c>
      <c r="H379" s="176">
        <v>0.25</v>
      </c>
      <c r="I379" s="176">
        <v>19.5</v>
      </c>
      <c r="J379" s="176">
        <v>20.3</v>
      </c>
      <c r="K379" s="176">
        <v>88</v>
      </c>
      <c r="L379" s="173">
        <v>7.21</v>
      </c>
      <c r="M379" s="177">
        <v>1.59</v>
      </c>
      <c r="N379" s="177">
        <v>3.04</v>
      </c>
      <c r="O379" s="177">
        <v>1.84</v>
      </c>
      <c r="P379" s="176">
        <v>2.2898999999999998</v>
      </c>
      <c r="Q379" s="177">
        <v>5.5659999999999998</v>
      </c>
      <c r="R379" s="177">
        <v>23.356000000000002</v>
      </c>
      <c r="S379" s="177">
        <v>0.39800000000000002</v>
      </c>
      <c r="T379" s="177">
        <v>51.390999999999998</v>
      </c>
      <c r="U379" s="177">
        <v>0.46600000000000003</v>
      </c>
      <c r="V379" s="177">
        <v>24.071999999999999</v>
      </c>
      <c r="W379" s="177"/>
      <c r="X379" s="177">
        <v>27.318999999999999</v>
      </c>
      <c r="Y379" s="177">
        <v>68.95</v>
      </c>
    </row>
    <row r="380" spans="1:25" ht="16" hidden="1" x14ac:dyDescent="0.2">
      <c r="A380" s="171">
        <v>5566</v>
      </c>
      <c r="B380" s="172">
        <v>2</v>
      </c>
      <c r="C380" s="173" t="s">
        <v>258</v>
      </c>
      <c r="D380" s="173">
        <v>17</v>
      </c>
      <c r="E380" s="173">
        <v>9</v>
      </c>
      <c r="F380" s="173">
        <v>8</v>
      </c>
      <c r="G380" s="175" t="s">
        <v>279</v>
      </c>
      <c r="H380" s="176">
        <v>2</v>
      </c>
      <c r="I380" s="176">
        <v>21.2</v>
      </c>
      <c r="J380" s="176">
        <v>28.6</v>
      </c>
      <c r="K380" s="176">
        <v>37.1</v>
      </c>
      <c r="L380" s="173">
        <v>3.68</v>
      </c>
    </row>
    <row r="381" spans="1:25" ht="16" x14ac:dyDescent="0.2">
      <c r="A381" s="171">
        <v>5567</v>
      </c>
      <c r="B381" s="172">
        <v>2</v>
      </c>
      <c r="C381" s="173" t="s">
        <v>261</v>
      </c>
      <c r="D381" s="173">
        <v>2017</v>
      </c>
      <c r="E381" s="173">
        <v>9</v>
      </c>
      <c r="F381" s="173">
        <v>8</v>
      </c>
      <c r="G381" s="175" t="s">
        <v>279</v>
      </c>
      <c r="H381" s="176">
        <v>0.25</v>
      </c>
      <c r="I381" s="176">
        <v>19.5</v>
      </c>
      <c r="J381" s="176">
        <v>20.3</v>
      </c>
      <c r="K381" s="176">
        <v>88</v>
      </c>
      <c r="L381" s="173">
        <v>7.21</v>
      </c>
      <c r="M381" s="177">
        <v>1.24</v>
      </c>
      <c r="N381" s="177">
        <v>4.8099999999999996</v>
      </c>
      <c r="O381" s="177">
        <v>2.1</v>
      </c>
      <c r="P381" s="176">
        <v>1.8109</v>
      </c>
      <c r="Q381" s="177">
        <v>1.5569999999999999</v>
      </c>
      <c r="R381" s="177">
        <v>32.945</v>
      </c>
      <c r="S381" s="177">
        <v>0.67</v>
      </c>
      <c r="T381" s="177">
        <v>78.168000000000006</v>
      </c>
      <c r="U381" s="177">
        <v>0.8</v>
      </c>
      <c r="V381" s="177">
        <v>45.98</v>
      </c>
      <c r="W381" s="177"/>
      <c r="X381" s="177">
        <v>32.188000000000002</v>
      </c>
      <c r="Y381" s="177">
        <v>75.319999999999993</v>
      </c>
    </row>
    <row r="382" spans="1:25" ht="16" hidden="1" x14ac:dyDescent="0.2">
      <c r="A382" s="171">
        <v>5562</v>
      </c>
      <c r="B382" s="172">
        <v>3</v>
      </c>
      <c r="C382" s="173" t="s">
        <v>258</v>
      </c>
      <c r="D382" s="173">
        <v>17</v>
      </c>
      <c r="E382" s="173">
        <v>9</v>
      </c>
      <c r="F382" s="173">
        <v>8</v>
      </c>
      <c r="G382" s="175" t="s">
        <v>288</v>
      </c>
      <c r="H382" s="176">
        <v>0.75</v>
      </c>
      <c r="I382" s="176">
        <v>21.5</v>
      </c>
      <c r="J382" s="176">
        <v>27.7</v>
      </c>
      <c r="K382" s="176">
        <v>54.1</v>
      </c>
      <c r="L382" s="173">
        <v>4.05</v>
      </c>
    </row>
    <row r="383" spans="1:25" ht="16" x14ac:dyDescent="0.2">
      <c r="A383" s="171">
        <v>5563</v>
      </c>
      <c r="B383" s="172">
        <v>3</v>
      </c>
      <c r="C383" s="173" t="s">
        <v>261</v>
      </c>
      <c r="D383" s="173">
        <v>2017</v>
      </c>
      <c r="E383" s="173">
        <v>9</v>
      </c>
      <c r="F383" s="173">
        <v>8</v>
      </c>
      <c r="G383" s="175" t="s">
        <v>288</v>
      </c>
      <c r="H383" s="176">
        <v>0.25</v>
      </c>
      <c r="I383" s="176">
        <v>21.2</v>
      </c>
      <c r="J383" s="176">
        <v>26.5</v>
      </c>
      <c r="K383" s="176">
        <v>53.4</v>
      </c>
      <c r="L383" s="173">
        <v>4.08</v>
      </c>
      <c r="M383" s="177">
        <v>1.08</v>
      </c>
      <c r="N383" s="177">
        <v>4.0999999999999996</v>
      </c>
      <c r="O383" s="177">
        <v>1.63</v>
      </c>
      <c r="P383" s="176">
        <v>1.4895</v>
      </c>
      <c r="Q383" s="177">
        <v>7.8E-2</v>
      </c>
      <c r="R383" s="177">
        <v>11.266999999999999</v>
      </c>
      <c r="S383" s="177">
        <v>0.55400000000000005</v>
      </c>
      <c r="T383" s="177">
        <v>26.164999999999999</v>
      </c>
      <c r="U383" s="177">
        <v>0.63800000000000001</v>
      </c>
      <c r="V383" s="177">
        <v>18.824999999999999</v>
      </c>
      <c r="W383" s="177"/>
      <c r="X383" s="177">
        <v>7.34</v>
      </c>
      <c r="Y383" s="177">
        <v>56.92</v>
      </c>
    </row>
    <row r="384" spans="1:25" ht="16" hidden="1" x14ac:dyDescent="0.2">
      <c r="A384" s="171">
        <v>5560</v>
      </c>
      <c r="B384" s="172">
        <v>4</v>
      </c>
      <c r="C384" s="173" t="s">
        <v>258</v>
      </c>
      <c r="D384" s="173">
        <v>17</v>
      </c>
      <c r="E384" s="173">
        <v>9</v>
      </c>
      <c r="F384" s="173">
        <v>8</v>
      </c>
      <c r="G384" s="175" t="s">
        <v>381</v>
      </c>
      <c r="H384" s="176">
        <v>0.6</v>
      </c>
      <c r="I384" s="176">
        <v>21.1</v>
      </c>
      <c r="J384" s="176">
        <v>26</v>
      </c>
      <c r="K384" s="176">
        <v>62.6</v>
      </c>
      <c r="L384" s="173">
        <v>4.74</v>
      </c>
    </row>
    <row r="385" spans="1:25" ht="16" x14ac:dyDescent="0.2">
      <c r="A385" s="171">
        <v>5561</v>
      </c>
      <c r="B385" s="172">
        <v>4</v>
      </c>
      <c r="C385" s="173" t="s">
        <v>261</v>
      </c>
      <c r="D385" s="173">
        <v>2017</v>
      </c>
      <c r="E385" s="173">
        <v>9</v>
      </c>
      <c r="F385" s="173">
        <v>8</v>
      </c>
      <c r="G385" s="175" t="s">
        <v>381</v>
      </c>
      <c r="H385" s="176">
        <v>0.25</v>
      </c>
      <c r="I385" s="176">
        <v>20.9</v>
      </c>
      <c r="J385" s="176">
        <v>24</v>
      </c>
      <c r="K385" s="176">
        <v>42.9</v>
      </c>
      <c r="L385" s="173">
        <v>4.82</v>
      </c>
      <c r="M385" s="177">
        <v>4.72</v>
      </c>
      <c r="N385" s="177">
        <v>6.72</v>
      </c>
      <c r="O385" s="177">
        <v>3.27</v>
      </c>
      <c r="P385" s="176">
        <v>2.1631</v>
      </c>
      <c r="Q385" s="177">
        <v>1.4379999999999999</v>
      </c>
      <c r="R385" s="177">
        <v>39.585999999999999</v>
      </c>
      <c r="S385" s="177">
        <v>0.33300000000000002</v>
      </c>
      <c r="T385" s="177">
        <v>35.520000000000003</v>
      </c>
      <c r="U385" s="177">
        <v>0.56499999999999995</v>
      </c>
      <c r="V385" s="177">
        <v>25.033000000000001</v>
      </c>
      <c r="W385" s="177"/>
      <c r="X385" s="177">
        <v>10.487</v>
      </c>
      <c r="Y385" s="177">
        <v>92.64</v>
      </c>
    </row>
    <row r="386" spans="1:25" ht="16" hidden="1" x14ac:dyDescent="0.2">
      <c r="A386" s="171">
        <v>5558</v>
      </c>
      <c r="B386" s="172">
        <v>5</v>
      </c>
      <c r="C386" s="173" t="s">
        <v>258</v>
      </c>
      <c r="D386" s="173">
        <v>17</v>
      </c>
      <c r="E386" s="173">
        <v>9</v>
      </c>
      <c r="F386" s="173">
        <v>8</v>
      </c>
      <c r="G386" s="175" t="s">
        <v>324</v>
      </c>
      <c r="H386" s="176">
        <v>0.5</v>
      </c>
      <c r="I386" s="176">
        <v>17.3</v>
      </c>
      <c r="J386" s="176">
        <v>1.4</v>
      </c>
      <c r="K386" s="176">
        <v>45.3</v>
      </c>
      <c r="L386" s="173">
        <v>4.29</v>
      </c>
    </row>
    <row r="387" spans="1:25" ht="16" x14ac:dyDescent="0.2">
      <c r="A387" s="171">
        <v>5559</v>
      </c>
      <c r="B387" s="172">
        <v>5</v>
      </c>
      <c r="C387" s="173" t="s">
        <v>261</v>
      </c>
      <c r="D387" s="173">
        <v>2017</v>
      </c>
      <c r="E387" s="173">
        <v>9</v>
      </c>
      <c r="F387" s="173">
        <v>8</v>
      </c>
      <c r="G387" s="175" t="s">
        <v>324</v>
      </c>
      <c r="H387" s="176">
        <v>0.25</v>
      </c>
      <c r="I387" s="176">
        <v>16.399999999999999</v>
      </c>
      <c r="J387" s="176">
        <v>0.5</v>
      </c>
      <c r="K387" s="176">
        <v>60.4</v>
      </c>
      <c r="L387" s="173">
        <v>5.89</v>
      </c>
      <c r="M387" s="177">
        <v>2.42</v>
      </c>
      <c r="N387" s="177">
        <v>18.16</v>
      </c>
      <c r="O387" s="177">
        <v>5.39</v>
      </c>
      <c r="P387" s="176">
        <v>1.8210999999999999</v>
      </c>
      <c r="Q387" s="177">
        <v>14.64</v>
      </c>
      <c r="R387" s="177">
        <v>28.291</v>
      </c>
      <c r="S387" s="177">
        <v>0.85799999999999998</v>
      </c>
      <c r="T387" s="177">
        <v>74.186000000000007</v>
      </c>
      <c r="U387" s="177">
        <v>1.0289999999999999</v>
      </c>
      <c r="V387" s="177">
        <v>32.073</v>
      </c>
      <c r="W387" s="177"/>
      <c r="X387" s="177">
        <v>42.113</v>
      </c>
      <c r="Y387" s="177">
        <v>241.01</v>
      </c>
    </row>
    <row r="388" spans="1:25" ht="16" hidden="1" x14ac:dyDescent="0.2">
      <c r="A388" s="171">
        <v>5568</v>
      </c>
      <c r="B388" s="172">
        <v>10</v>
      </c>
      <c r="C388" s="173" t="s">
        <v>258</v>
      </c>
      <c r="D388" s="173">
        <v>17</v>
      </c>
      <c r="E388" s="173">
        <v>9</v>
      </c>
      <c r="F388" s="173">
        <v>8</v>
      </c>
      <c r="G388" s="175" t="s">
        <v>324</v>
      </c>
      <c r="H388" s="176">
        <v>1.25</v>
      </c>
      <c r="I388" s="176">
        <v>20.7</v>
      </c>
      <c r="J388" s="176">
        <v>28.4</v>
      </c>
      <c r="K388" s="176">
        <v>81.5</v>
      </c>
      <c r="L388" s="173">
        <v>6.21</v>
      </c>
    </row>
    <row r="389" spans="1:25" ht="16" x14ac:dyDescent="0.2">
      <c r="A389" s="171">
        <v>5569</v>
      </c>
      <c r="B389" s="172">
        <v>10</v>
      </c>
      <c r="C389" s="173" t="s">
        <v>261</v>
      </c>
      <c r="D389" s="173">
        <v>2017</v>
      </c>
      <c r="E389" s="173">
        <v>9</v>
      </c>
      <c r="F389" s="173">
        <v>8</v>
      </c>
      <c r="G389" s="175" t="s">
        <v>324</v>
      </c>
      <c r="H389" s="176">
        <v>0.25</v>
      </c>
      <c r="I389" s="176">
        <v>20</v>
      </c>
      <c r="J389" s="176">
        <v>26.3</v>
      </c>
      <c r="K389" s="176">
        <v>90.1</v>
      </c>
      <c r="L389" s="173">
        <v>7</v>
      </c>
      <c r="M389" s="177">
        <v>0.93</v>
      </c>
      <c r="N389" s="177">
        <v>4.38</v>
      </c>
      <c r="O389" s="177">
        <v>0.56000000000000005</v>
      </c>
      <c r="P389" s="176">
        <v>0.59789999999999999</v>
      </c>
      <c r="Q389" s="177">
        <v>0.25</v>
      </c>
      <c r="R389" s="177">
        <v>15.452999999999999</v>
      </c>
      <c r="S389" s="177">
        <v>0.26200000000000001</v>
      </c>
      <c r="T389" s="177">
        <v>60.045999999999999</v>
      </c>
      <c r="U389" s="177">
        <v>0.71899999999999997</v>
      </c>
      <c r="V389" s="177">
        <v>22.417999999999999</v>
      </c>
      <c r="W389" s="177"/>
      <c r="X389" s="177">
        <v>37.628</v>
      </c>
      <c r="Y389" s="177">
        <v>53.86</v>
      </c>
    </row>
    <row r="390" spans="1:25" ht="16" hidden="1" x14ac:dyDescent="0.2">
      <c r="A390" s="171">
        <v>5570</v>
      </c>
      <c r="B390" s="172">
        <v>6</v>
      </c>
      <c r="C390" s="173" t="s">
        <v>258</v>
      </c>
      <c r="D390" s="173">
        <v>17</v>
      </c>
      <c r="E390" s="173">
        <v>9</v>
      </c>
      <c r="F390" s="173">
        <v>9</v>
      </c>
      <c r="G390" s="175" t="s">
        <v>262</v>
      </c>
      <c r="H390" s="176">
        <v>1.7</v>
      </c>
      <c r="I390" s="176">
        <v>19.899999999999999</v>
      </c>
      <c r="J390" s="176">
        <v>29.5</v>
      </c>
      <c r="K390" s="176">
        <v>76</v>
      </c>
      <c r="L390" s="173">
        <v>5.74</v>
      </c>
    </row>
    <row r="391" spans="1:25" ht="16" x14ac:dyDescent="0.2">
      <c r="A391" s="171">
        <v>5571</v>
      </c>
      <c r="B391" s="172">
        <v>6</v>
      </c>
      <c r="C391" s="173" t="s">
        <v>261</v>
      </c>
      <c r="D391" s="173">
        <v>2017</v>
      </c>
      <c r="E391" s="173">
        <v>9</v>
      </c>
      <c r="F391" s="173">
        <v>9</v>
      </c>
      <c r="G391" s="175" t="s">
        <v>262</v>
      </c>
      <c r="H391" s="176">
        <v>0.25</v>
      </c>
      <c r="I391" s="176">
        <v>19.899999999999999</v>
      </c>
      <c r="J391" s="176">
        <v>29.3</v>
      </c>
      <c r="K391" s="176">
        <v>75</v>
      </c>
      <c r="L391" s="173">
        <v>5.73</v>
      </c>
      <c r="M391" s="177">
        <v>1.31</v>
      </c>
      <c r="N391" s="177">
        <v>2.69</v>
      </c>
      <c r="O391" s="177">
        <v>1.62</v>
      </c>
      <c r="P391" s="176">
        <v>1.3329</v>
      </c>
      <c r="Q391" s="177">
        <v>1.405</v>
      </c>
      <c r="R391" s="177">
        <v>9.0869999999999997</v>
      </c>
      <c r="S391" s="177">
        <v>0.55400000000000005</v>
      </c>
      <c r="T391" s="177">
        <v>32.170999999999999</v>
      </c>
      <c r="U391" s="177">
        <v>0.66200000000000003</v>
      </c>
      <c r="V391" s="177">
        <v>20.951000000000001</v>
      </c>
      <c r="W391" s="177"/>
      <c r="X391" s="177">
        <v>11.22</v>
      </c>
      <c r="Y391" s="177">
        <v>183.78</v>
      </c>
    </row>
    <row r="392" spans="1:25" ht="16" hidden="1" x14ac:dyDescent="0.2">
      <c r="A392" s="171">
        <v>5572</v>
      </c>
      <c r="B392" s="172">
        <v>7</v>
      </c>
      <c r="C392" s="173" t="s">
        <v>258</v>
      </c>
      <c r="D392" s="173">
        <v>17</v>
      </c>
      <c r="E392" s="173">
        <v>9</v>
      </c>
      <c r="F392" s="173">
        <v>9</v>
      </c>
      <c r="G392" s="175" t="s">
        <v>280</v>
      </c>
      <c r="H392" s="176">
        <v>0.75</v>
      </c>
      <c r="I392" s="176">
        <v>21.7</v>
      </c>
      <c r="J392" s="176">
        <v>25</v>
      </c>
      <c r="K392" s="176">
        <v>42</v>
      </c>
      <c r="L392" s="173">
        <v>3.13</v>
      </c>
    </row>
    <row r="393" spans="1:25" ht="16" x14ac:dyDescent="0.2">
      <c r="A393" s="171">
        <v>5573</v>
      </c>
      <c r="B393" s="172">
        <v>7</v>
      </c>
      <c r="C393" s="173" t="s">
        <v>261</v>
      </c>
      <c r="D393" s="173">
        <v>2017</v>
      </c>
      <c r="E393" s="173">
        <v>9</v>
      </c>
      <c r="F393" s="173">
        <v>9</v>
      </c>
      <c r="G393" s="175" t="s">
        <v>280</v>
      </c>
      <c r="H393" s="176">
        <v>0.25</v>
      </c>
      <c r="I393" s="176">
        <v>16.3</v>
      </c>
      <c r="J393" s="176">
        <v>7.7</v>
      </c>
      <c r="K393" s="176">
        <v>67</v>
      </c>
      <c r="L393" s="173">
        <v>6.28</v>
      </c>
      <c r="M393" s="177">
        <v>1.94</v>
      </c>
      <c r="N393" s="177">
        <v>5.83</v>
      </c>
      <c r="O393" s="177">
        <v>3.54</v>
      </c>
      <c r="P393" s="176">
        <v>4.4111000000000002</v>
      </c>
      <c r="Q393" s="177">
        <v>36.438000000000002</v>
      </c>
      <c r="R393" s="177">
        <v>72.096000000000004</v>
      </c>
      <c r="S393" s="177">
        <v>0.52900000000000003</v>
      </c>
      <c r="T393" s="177">
        <v>65.66</v>
      </c>
      <c r="U393" s="177">
        <v>0.67300000000000004</v>
      </c>
      <c r="V393" s="177">
        <v>48.28</v>
      </c>
      <c r="W393" s="177"/>
      <c r="X393" s="177">
        <v>17.38</v>
      </c>
      <c r="Y393" s="177">
        <v>87.07</v>
      </c>
    </row>
    <row r="394" spans="1:25" ht="16" hidden="1" x14ac:dyDescent="0.2">
      <c r="A394" s="171">
        <v>5574</v>
      </c>
      <c r="B394" s="172">
        <v>8</v>
      </c>
      <c r="C394" s="173" t="s">
        <v>258</v>
      </c>
      <c r="D394" s="173">
        <v>17</v>
      </c>
      <c r="E394" s="173">
        <v>9</v>
      </c>
      <c r="F394" s="173">
        <v>9</v>
      </c>
      <c r="G394" s="175" t="s">
        <v>272</v>
      </c>
      <c r="H394" s="176">
        <v>0.6</v>
      </c>
      <c r="I394" s="176">
        <v>21.1</v>
      </c>
      <c r="J394" s="176">
        <v>28.7</v>
      </c>
      <c r="K394" s="176">
        <v>28</v>
      </c>
      <c r="L394" s="173">
        <v>2.13</v>
      </c>
    </row>
    <row r="395" spans="1:25" ht="16" x14ac:dyDescent="0.2">
      <c r="A395" s="171">
        <v>5575</v>
      </c>
      <c r="B395" s="172">
        <v>8</v>
      </c>
      <c r="C395" s="173" t="s">
        <v>261</v>
      </c>
      <c r="D395" s="173">
        <v>2017</v>
      </c>
      <c r="E395" s="173">
        <v>9</v>
      </c>
      <c r="F395" s="173">
        <v>9</v>
      </c>
      <c r="G395" s="175" t="s">
        <v>272</v>
      </c>
      <c r="H395" s="176">
        <v>0.25</v>
      </c>
      <c r="I395" s="176">
        <v>19.2</v>
      </c>
      <c r="J395" s="176">
        <v>23.9</v>
      </c>
      <c r="K395" s="176">
        <v>50</v>
      </c>
      <c r="L395" s="173">
        <v>3.98</v>
      </c>
      <c r="M395" s="177">
        <v>1.21</v>
      </c>
      <c r="N395" s="177">
        <v>6.76</v>
      </c>
      <c r="O395" s="177">
        <v>2.95</v>
      </c>
      <c r="P395" s="176">
        <v>2.0074000000000001</v>
      </c>
      <c r="Q395" s="177">
        <v>4.226</v>
      </c>
      <c r="R395" s="177">
        <v>17.026</v>
      </c>
      <c r="S395" s="177">
        <v>0.24199999999999999</v>
      </c>
      <c r="T395" s="177">
        <v>47.725999999999999</v>
      </c>
      <c r="U395" s="177">
        <v>0.41799999999999998</v>
      </c>
      <c r="V395" s="177">
        <v>25.416</v>
      </c>
      <c r="W395" s="177"/>
      <c r="X395" s="177">
        <v>22.31</v>
      </c>
      <c r="Y395" s="177">
        <v>81.180000000000007</v>
      </c>
    </row>
    <row r="396" spans="1:25" ht="16" hidden="1" x14ac:dyDescent="0.2">
      <c r="A396" s="171">
        <v>5576</v>
      </c>
      <c r="B396" s="172">
        <v>6</v>
      </c>
      <c r="C396" s="173" t="s">
        <v>258</v>
      </c>
      <c r="D396" s="173">
        <v>17</v>
      </c>
      <c r="E396" s="173">
        <v>9</v>
      </c>
      <c r="F396" s="173">
        <v>23</v>
      </c>
      <c r="G396" s="175" t="s">
        <v>260</v>
      </c>
      <c r="H396" s="176">
        <v>4</v>
      </c>
      <c r="I396" s="176">
        <v>18</v>
      </c>
      <c r="J396" s="176">
        <v>30.3</v>
      </c>
      <c r="K396" s="176">
        <v>90.8</v>
      </c>
      <c r="L396" s="173">
        <v>7.18</v>
      </c>
    </row>
    <row r="397" spans="1:25" ht="16" x14ac:dyDescent="0.2">
      <c r="A397" s="171">
        <v>5577</v>
      </c>
      <c r="B397" s="172">
        <v>6</v>
      </c>
      <c r="C397" s="173" t="s">
        <v>261</v>
      </c>
      <c r="D397" s="173">
        <v>2017</v>
      </c>
      <c r="E397" s="173">
        <v>9</v>
      </c>
      <c r="F397" s="173">
        <v>23</v>
      </c>
      <c r="G397" s="175" t="s">
        <v>260</v>
      </c>
      <c r="H397" s="176">
        <v>0.25</v>
      </c>
      <c r="I397" s="176">
        <v>17.899999999999999</v>
      </c>
      <c r="J397" s="176">
        <v>30.3</v>
      </c>
      <c r="K397" s="176">
        <v>91.4</v>
      </c>
      <c r="L397" s="173">
        <v>7.23</v>
      </c>
      <c r="M397" s="177">
        <v>1.97</v>
      </c>
      <c r="N397" s="177">
        <v>2.8</v>
      </c>
      <c r="O397" s="177">
        <v>3.02</v>
      </c>
      <c r="P397" s="176">
        <v>1.9447000000000001</v>
      </c>
      <c r="Q397" s="177">
        <v>0.86099999999999999</v>
      </c>
      <c r="R397" s="177">
        <v>5.0659999999999998</v>
      </c>
      <c r="S397" s="177">
        <v>0.47799999999999998</v>
      </c>
      <c r="T397" s="177">
        <v>35.307000000000002</v>
      </c>
      <c r="U397" s="177">
        <v>0.51</v>
      </c>
      <c r="V397" s="177">
        <v>15.55</v>
      </c>
      <c r="W397" s="177"/>
      <c r="X397" s="177">
        <v>19.757000000000001</v>
      </c>
      <c r="Y397" s="177">
        <v>63.24</v>
      </c>
    </row>
    <row r="398" spans="1:25" ht="16" hidden="1" x14ac:dyDescent="0.2">
      <c r="A398" s="171">
        <v>5578</v>
      </c>
      <c r="B398" s="172">
        <v>7</v>
      </c>
      <c r="C398" s="173" t="s">
        <v>258</v>
      </c>
      <c r="D398" s="173">
        <v>17</v>
      </c>
      <c r="E398" s="173">
        <v>9</v>
      </c>
      <c r="F398" s="173">
        <v>23</v>
      </c>
      <c r="G398" s="175" t="s">
        <v>280</v>
      </c>
      <c r="H398" s="176">
        <v>0.75</v>
      </c>
      <c r="I398" s="176">
        <v>17.899999999999999</v>
      </c>
      <c r="J398" s="176">
        <v>28</v>
      </c>
      <c r="K398" s="176">
        <v>61.5</v>
      </c>
      <c r="L398" s="173">
        <v>4.99</v>
      </c>
    </row>
    <row r="399" spans="1:25" ht="16" x14ac:dyDescent="0.2">
      <c r="A399" s="171">
        <v>5579</v>
      </c>
      <c r="B399" s="172">
        <v>7</v>
      </c>
      <c r="C399" s="173" t="s">
        <v>261</v>
      </c>
      <c r="D399" s="173">
        <v>2017</v>
      </c>
      <c r="E399" s="173">
        <v>9</v>
      </c>
      <c r="F399" s="173">
        <v>23</v>
      </c>
      <c r="G399" s="175" t="s">
        <v>280</v>
      </c>
      <c r="H399" s="176">
        <v>0.25</v>
      </c>
      <c r="I399" s="176">
        <v>17</v>
      </c>
      <c r="J399" s="176">
        <v>17.2</v>
      </c>
      <c r="K399" s="176">
        <v>66.099999999999994</v>
      </c>
      <c r="L399" s="173">
        <v>5.67</v>
      </c>
      <c r="M399" s="177">
        <v>1.75</v>
      </c>
      <c r="N399" s="177">
        <v>10.039999999999999</v>
      </c>
      <c r="O399" s="177">
        <v>2.5499999999999998</v>
      </c>
      <c r="P399" s="176">
        <v>6.5400999999999998</v>
      </c>
      <c r="Q399" s="177">
        <v>9.3409999999999993</v>
      </c>
      <c r="R399" s="177">
        <v>30.446000000000002</v>
      </c>
      <c r="S399" s="177">
        <v>0.65300000000000002</v>
      </c>
      <c r="T399" s="177">
        <v>27.19</v>
      </c>
      <c r="U399" s="177">
        <v>0.79100000000000004</v>
      </c>
      <c r="V399" s="177">
        <v>27.19</v>
      </c>
      <c r="W399" s="177"/>
      <c r="X399" s="177">
        <v>0</v>
      </c>
      <c r="Y399" s="177">
        <v>79.430000000000007</v>
      </c>
    </row>
    <row r="400" spans="1:25" ht="16" hidden="1" x14ac:dyDescent="0.2">
      <c r="A400" s="171">
        <v>5580</v>
      </c>
      <c r="B400" s="172">
        <v>8</v>
      </c>
      <c r="C400" s="173" t="s">
        <v>258</v>
      </c>
      <c r="D400" s="173">
        <v>17</v>
      </c>
      <c r="E400" s="173">
        <v>9</v>
      </c>
      <c r="F400" s="173">
        <v>23</v>
      </c>
      <c r="G400" s="175" t="s">
        <v>278</v>
      </c>
      <c r="H400" s="176">
        <v>0.75</v>
      </c>
      <c r="I400" s="176">
        <v>17.2</v>
      </c>
      <c r="J400" s="176">
        <v>27.5</v>
      </c>
      <c r="K400" s="176">
        <v>83.4</v>
      </c>
      <c r="L400" s="173">
        <v>6.79</v>
      </c>
    </row>
    <row r="401" spans="1:25" ht="16" x14ac:dyDescent="0.2">
      <c r="A401" s="171">
        <v>5581</v>
      </c>
      <c r="B401" s="172">
        <v>8</v>
      </c>
      <c r="C401" s="173" t="s">
        <v>261</v>
      </c>
      <c r="D401" s="173">
        <v>2017</v>
      </c>
      <c r="E401" s="173">
        <v>9</v>
      </c>
      <c r="F401" s="173">
        <v>23</v>
      </c>
      <c r="G401" s="175" t="s">
        <v>278</v>
      </c>
      <c r="H401" s="176">
        <v>0.25</v>
      </c>
      <c r="I401" s="176">
        <v>17.2</v>
      </c>
      <c r="J401" s="176">
        <v>27.4</v>
      </c>
      <c r="K401" s="176">
        <v>82.5</v>
      </c>
      <c r="L401" s="173">
        <v>6.72</v>
      </c>
      <c r="M401" s="177">
        <v>1.46</v>
      </c>
      <c r="N401" s="177">
        <v>1.57</v>
      </c>
      <c r="O401" s="177">
        <v>1.23</v>
      </c>
      <c r="P401" s="176">
        <v>2.7381000000000002</v>
      </c>
      <c r="Q401" s="177">
        <v>2.9670000000000001</v>
      </c>
      <c r="R401" s="177">
        <v>15.231999999999999</v>
      </c>
      <c r="S401" s="177">
        <v>0.33600000000000002</v>
      </c>
      <c r="T401" s="177">
        <v>30.138000000000002</v>
      </c>
      <c r="U401" s="177">
        <v>0.44500000000000001</v>
      </c>
      <c r="V401" s="177">
        <v>17.780999999999999</v>
      </c>
      <c r="W401" s="177"/>
      <c r="X401" s="177">
        <v>12.356999999999999</v>
      </c>
      <c r="Y401" s="177">
        <v>38.54</v>
      </c>
    </row>
    <row r="402" spans="1:25" ht="16" hidden="1" x14ac:dyDescent="0.2">
      <c r="A402" s="171">
        <v>5582</v>
      </c>
      <c r="B402" s="172">
        <v>3</v>
      </c>
      <c r="C402" s="173" t="s">
        <v>258</v>
      </c>
      <c r="D402" s="173">
        <v>17</v>
      </c>
      <c r="E402" s="173">
        <v>9</v>
      </c>
      <c r="F402" s="173">
        <v>24</v>
      </c>
      <c r="G402" s="175" t="s">
        <v>326</v>
      </c>
      <c r="H402" s="176">
        <v>1</v>
      </c>
      <c r="I402" s="176">
        <v>18.2</v>
      </c>
      <c r="J402" s="176">
        <v>28.3</v>
      </c>
      <c r="K402" s="176">
        <v>78.7</v>
      </c>
      <c r="L402" s="173">
        <v>6.23</v>
      </c>
    </row>
    <row r="403" spans="1:25" ht="16" x14ac:dyDescent="0.2">
      <c r="A403" s="171">
        <v>5583</v>
      </c>
      <c r="B403" s="172">
        <v>3</v>
      </c>
      <c r="C403" s="173" t="s">
        <v>261</v>
      </c>
      <c r="D403" s="173">
        <v>2017</v>
      </c>
      <c r="E403" s="173">
        <v>9</v>
      </c>
      <c r="F403" s="173">
        <v>24</v>
      </c>
      <c r="G403" s="175" t="s">
        <v>326</v>
      </c>
      <c r="H403" s="176">
        <v>0.25</v>
      </c>
      <c r="I403" s="176">
        <v>17.600000000000001</v>
      </c>
      <c r="J403" s="176">
        <v>27.6</v>
      </c>
      <c r="K403" s="176">
        <v>92.6</v>
      </c>
      <c r="L403" s="173">
        <v>7.48</v>
      </c>
      <c r="M403" s="177">
        <v>0.72</v>
      </c>
      <c r="N403" s="177">
        <v>1.65</v>
      </c>
      <c r="O403" s="177">
        <v>1.21</v>
      </c>
      <c r="P403" s="176">
        <v>2.6095999999999999</v>
      </c>
      <c r="Q403" s="177">
        <v>0.55400000000000005</v>
      </c>
      <c r="R403" s="177">
        <v>16.137</v>
      </c>
      <c r="S403" s="177">
        <v>0.254</v>
      </c>
      <c r="T403" s="177">
        <v>49.673999999999999</v>
      </c>
      <c r="U403" s="177">
        <v>0.4</v>
      </c>
      <c r="V403" s="177">
        <v>19.047000000000001</v>
      </c>
      <c r="W403" s="177"/>
      <c r="X403" s="177">
        <v>30.626999999999999</v>
      </c>
      <c r="Y403" s="177">
        <v>92</v>
      </c>
    </row>
    <row r="404" spans="1:25" ht="16" hidden="1" x14ac:dyDescent="0.2">
      <c r="A404" s="171">
        <v>5584</v>
      </c>
      <c r="B404" s="172">
        <v>5</v>
      </c>
      <c r="C404" s="173" t="s">
        <v>258</v>
      </c>
      <c r="D404" s="173">
        <v>17</v>
      </c>
      <c r="E404" s="173">
        <v>9</v>
      </c>
      <c r="F404" s="173">
        <v>24</v>
      </c>
      <c r="G404" s="175" t="s">
        <v>266</v>
      </c>
      <c r="H404" s="176">
        <v>0.5</v>
      </c>
      <c r="I404" s="176">
        <v>17.2</v>
      </c>
      <c r="J404" s="176">
        <v>8.1999999999999993</v>
      </c>
      <c r="K404" s="176">
        <v>68.900000000000006</v>
      </c>
      <c r="L404" s="173">
        <v>5.79</v>
      </c>
    </row>
    <row r="405" spans="1:25" ht="16" x14ac:dyDescent="0.2">
      <c r="A405" s="171">
        <v>5585</v>
      </c>
      <c r="B405" s="172">
        <v>5</v>
      </c>
      <c r="C405" s="173" t="s">
        <v>261</v>
      </c>
      <c r="D405" s="173">
        <v>2017</v>
      </c>
      <c r="E405" s="173">
        <v>9</v>
      </c>
      <c r="F405" s="173">
        <v>24</v>
      </c>
      <c r="G405" s="175" t="s">
        <v>266</v>
      </c>
      <c r="H405" s="176">
        <v>0.25</v>
      </c>
      <c r="I405" s="176">
        <v>16.5</v>
      </c>
      <c r="J405" s="176">
        <v>1.2</v>
      </c>
      <c r="K405" s="176">
        <v>82</v>
      </c>
      <c r="L405" s="173">
        <v>7.98</v>
      </c>
      <c r="M405" s="177">
        <v>1.58</v>
      </c>
      <c r="N405" s="177">
        <v>1.42</v>
      </c>
      <c r="O405" s="177">
        <v>1.85</v>
      </c>
      <c r="P405" s="176">
        <v>5.0586000000000002</v>
      </c>
      <c r="Q405" s="177">
        <v>15.878</v>
      </c>
      <c r="R405" s="177">
        <v>27.152999999999999</v>
      </c>
      <c r="S405" s="177">
        <v>0.23300000000000001</v>
      </c>
      <c r="T405" s="177">
        <v>50.4</v>
      </c>
      <c r="U405" s="177">
        <v>0.502</v>
      </c>
      <c r="V405" s="177">
        <v>34.978999999999999</v>
      </c>
      <c r="W405" s="177"/>
      <c r="X405" s="177">
        <v>15.420999999999999</v>
      </c>
      <c r="Y405" s="177">
        <v>106.68</v>
      </c>
    </row>
    <row r="406" spans="1:25" ht="16" hidden="1" x14ac:dyDescent="0.2">
      <c r="A406" s="171">
        <v>5586</v>
      </c>
      <c r="B406" s="172">
        <v>1</v>
      </c>
      <c r="C406" s="173" t="s">
        <v>258</v>
      </c>
      <c r="D406" s="173">
        <v>17</v>
      </c>
      <c r="E406" s="173">
        <v>10</v>
      </c>
      <c r="F406" s="173">
        <v>6</v>
      </c>
      <c r="G406" s="175" t="s">
        <v>386</v>
      </c>
      <c r="H406" s="176">
        <v>1.75</v>
      </c>
      <c r="I406" s="176">
        <v>19</v>
      </c>
      <c r="J406" s="176">
        <v>28.9</v>
      </c>
      <c r="K406" s="176">
        <v>39.1</v>
      </c>
      <c r="L406" s="173">
        <v>3.16</v>
      </c>
    </row>
    <row r="407" spans="1:25" ht="16" x14ac:dyDescent="0.2">
      <c r="A407" s="171">
        <v>5587</v>
      </c>
      <c r="B407" s="172">
        <v>1</v>
      </c>
      <c r="C407" s="173" t="s">
        <v>261</v>
      </c>
      <c r="D407" s="173">
        <v>2017</v>
      </c>
      <c r="E407" s="173">
        <v>10</v>
      </c>
      <c r="F407" s="173">
        <v>6</v>
      </c>
      <c r="G407" s="175" t="s">
        <v>386</v>
      </c>
      <c r="H407" s="176">
        <v>0.25</v>
      </c>
      <c r="I407" s="176">
        <v>19</v>
      </c>
      <c r="J407" s="176">
        <v>28.9</v>
      </c>
      <c r="K407" s="176">
        <v>88.6</v>
      </c>
      <c r="L407" s="173">
        <v>6.87</v>
      </c>
      <c r="M407" s="177">
        <v>1.43</v>
      </c>
      <c r="N407" s="177">
        <v>3.59</v>
      </c>
      <c r="O407" s="177">
        <v>1.72</v>
      </c>
      <c r="P407" s="176">
        <v>1.8608</v>
      </c>
      <c r="Q407" s="177">
        <v>1.5580000000000001</v>
      </c>
      <c r="R407" s="177">
        <v>10.862</v>
      </c>
      <c r="S407" s="177">
        <v>0.41</v>
      </c>
      <c r="T407" s="177">
        <v>47.982999999999997</v>
      </c>
      <c r="U407" s="177">
        <v>0.58399999999999996</v>
      </c>
      <c r="V407" s="177">
        <v>17.792999999999999</v>
      </c>
      <c r="W407" s="177"/>
      <c r="X407" s="177">
        <v>30.19</v>
      </c>
      <c r="Y407" s="177">
        <v>51.93</v>
      </c>
    </row>
    <row r="408" spans="1:25" ht="16" hidden="1" x14ac:dyDescent="0.2">
      <c r="A408" s="171">
        <v>5588</v>
      </c>
      <c r="B408" s="172">
        <v>2</v>
      </c>
      <c r="C408" s="173" t="s">
        <v>258</v>
      </c>
      <c r="D408" s="173">
        <v>17</v>
      </c>
      <c r="E408" s="173">
        <v>10</v>
      </c>
      <c r="F408" s="173">
        <v>6</v>
      </c>
      <c r="G408" s="175" t="s">
        <v>387</v>
      </c>
      <c r="H408" s="176">
        <v>2.5</v>
      </c>
      <c r="I408" s="176">
        <v>19.100000000000001</v>
      </c>
      <c r="J408" s="176">
        <v>30.5</v>
      </c>
      <c r="K408" s="176">
        <v>72</v>
      </c>
      <c r="L408" s="173">
        <v>5.33</v>
      </c>
    </row>
    <row r="409" spans="1:25" ht="16" x14ac:dyDescent="0.2">
      <c r="A409" s="171">
        <v>5589</v>
      </c>
      <c r="B409" s="172">
        <v>2</v>
      </c>
      <c r="C409" s="173" t="s">
        <v>261</v>
      </c>
      <c r="D409" s="173">
        <v>2017</v>
      </c>
      <c r="E409" s="173">
        <v>10</v>
      </c>
      <c r="F409" s="173">
        <v>6</v>
      </c>
      <c r="G409" s="175" t="s">
        <v>387</v>
      </c>
      <c r="H409" s="176">
        <v>0.25</v>
      </c>
      <c r="I409" s="176">
        <v>19</v>
      </c>
      <c r="J409" s="176">
        <v>25</v>
      </c>
      <c r="K409" s="176">
        <v>87</v>
      </c>
      <c r="L409" s="173">
        <v>6.85</v>
      </c>
      <c r="M409" s="177">
        <v>3.54</v>
      </c>
      <c r="N409" s="177">
        <v>6.5</v>
      </c>
      <c r="O409" s="177">
        <v>1.07</v>
      </c>
      <c r="P409" s="176">
        <v>0.24260000000000001</v>
      </c>
      <c r="Q409" s="177">
        <v>0.36099999999999999</v>
      </c>
      <c r="R409" s="177">
        <v>16.760000000000002</v>
      </c>
      <c r="S409" s="177">
        <v>0.13500000000000001</v>
      </c>
      <c r="T409" s="177">
        <v>33.994</v>
      </c>
      <c r="U409" s="177">
        <v>0.46300000000000002</v>
      </c>
      <c r="V409" s="177">
        <v>15.617000000000001</v>
      </c>
      <c r="W409" s="177"/>
      <c r="X409" s="177">
        <v>18.376999999999999</v>
      </c>
      <c r="Y409" s="177">
        <v>62.68</v>
      </c>
    </row>
    <row r="410" spans="1:25" ht="16" hidden="1" x14ac:dyDescent="0.2">
      <c r="A410" s="171">
        <v>5590</v>
      </c>
      <c r="B410" s="172">
        <v>9</v>
      </c>
      <c r="C410" s="173" t="s">
        <v>258</v>
      </c>
      <c r="D410" s="173">
        <v>17</v>
      </c>
      <c r="E410" s="173">
        <v>10</v>
      </c>
      <c r="F410" s="173">
        <v>6</v>
      </c>
      <c r="G410" s="175" t="s">
        <v>266</v>
      </c>
      <c r="H410" s="176">
        <v>1.75</v>
      </c>
      <c r="I410" s="176">
        <v>18.8</v>
      </c>
      <c r="J410" s="176">
        <v>31.7</v>
      </c>
      <c r="K410" s="176">
        <v>89.3</v>
      </c>
      <c r="L410" s="173">
        <v>6.95</v>
      </c>
    </row>
    <row r="411" spans="1:25" ht="16" x14ac:dyDescent="0.2">
      <c r="A411" s="171">
        <v>5591</v>
      </c>
      <c r="B411" s="172">
        <v>9</v>
      </c>
      <c r="C411" s="173" t="s">
        <v>261</v>
      </c>
      <c r="D411" s="173">
        <v>2017</v>
      </c>
      <c r="E411" s="173">
        <v>10</v>
      </c>
      <c r="F411" s="173">
        <v>6</v>
      </c>
      <c r="G411" s="175" t="s">
        <v>266</v>
      </c>
      <c r="H411" s="176">
        <v>0.25</v>
      </c>
      <c r="I411" s="176">
        <v>18.8</v>
      </c>
      <c r="J411" s="176">
        <v>31.6</v>
      </c>
      <c r="K411" s="176">
        <v>92.5</v>
      </c>
      <c r="L411" s="173">
        <v>7.01</v>
      </c>
      <c r="M411" s="177">
        <v>1.3</v>
      </c>
      <c r="N411" s="177">
        <v>1.6</v>
      </c>
      <c r="O411" s="177">
        <v>1.52</v>
      </c>
      <c r="P411" s="176">
        <v>2.2349999999999999</v>
      </c>
      <c r="Q411" s="177">
        <v>0.64</v>
      </c>
      <c r="R411" s="177">
        <v>1.782</v>
      </c>
      <c r="S411" s="177">
        <v>0.68400000000000005</v>
      </c>
      <c r="T411" s="177">
        <v>60.359000000000002</v>
      </c>
      <c r="U411" s="177">
        <v>0.77600000000000002</v>
      </c>
      <c r="V411" s="177">
        <v>56.927999999999997</v>
      </c>
      <c r="W411" s="177"/>
      <c r="X411" s="177">
        <v>3.431</v>
      </c>
      <c r="Y411" s="177">
        <v>31.7</v>
      </c>
    </row>
    <row r="412" spans="1:25" ht="16" hidden="1" x14ac:dyDescent="0.2">
      <c r="A412" s="171">
        <v>5592</v>
      </c>
      <c r="B412" s="172">
        <v>10</v>
      </c>
      <c r="C412" s="173" t="s">
        <v>258</v>
      </c>
      <c r="D412" s="173">
        <v>17</v>
      </c>
      <c r="E412" s="173">
        <v>10</v>
      </c>
      <c r="F412" s="173">
        <v>6</v>
      </c>
      <c r="G412" s="175" t="s">
        <v>288</v>
      </c>
      <c r="H412" s="176">
        <v>2</v>
      </c>
      <c r="I412" s="176">
        <v>18.899999999999999</v>
      </c>
      <c r="J412" s="176">
        <v>30.6</v>
      </c>
      <c r="K412" s="176">
        <v>61</v>
      </c>
      <c r="L412" s="173">
        <v>4.5999999999999996</v>
      </c>
    </row>
    <row r="413" spans="1:25" ht="16" x14ac:dyDescent="0.2">
      <c r="A413" s="171">
        <v>5593</v>
      </c>
      <c r="B413" s="172">
        <v>10</v>
      </c>
      <c r="C413" s="173" t="s">
        <v>261</v>
      </c>
      <c r="D413" s="173">
        <v>2017</v>
      </c>
      <c r="E413" s="173">
        <v>10</v>
      </c>
      <c r="F413" s="173">
        <v>6</v>
      </c>
      <c r="G413" s="175" t="s">
        <v>288</v>
      </c>
      <c r="H413" s="176">
        <v>0.25</v>
      </c>
      <c r="I413" s="176">
        <v>18.100000000000001</v>
      </c>
      <c r="J413" s="176">
        <v>23.6</v>
      </c>
      <c r="K413" s="176">
        <v>89</v>
      </c>
      <c r="L413" s="173">
        <v>6.99</v>
      </c>
      <c r="M413" s="177">
        <v>0.85</v>
      </c>
      <c r="N413" s="177">
        <v>3.95</v>
      </c>
      <c r="O413" s="177">
        <v>1.35</v>
      </c>
      <c r="P413" s="176">
        <v>0.99529999999999996</v>
      </c>
      <c r="Q413" s="177">
        <v>0.79200000000000004</v>
      </c>
      <c r="R413" s="177">
        <v>13.593999999999999</v>
      </c>
      <c r="S413" s="177">
        <v>0.183</v>
      </c>
      <c r="T413" s="177">
        <v>22.456</v>
      </c>
      <c r="U413" s="177">
        <v>0.39900000000000002</v>
      </c>
      <c r="V413" s="177">
        <v>18.122</v>
      </c>
      <c r="W413" s="177"/>
      <c r="X413" s="177">
        <v>4.3339999999999996</v>
      </c>
      <c r="Y413" s="177">
        <v>62.78</v>
      </c>
    </row>
    <row r="414" spans="1:25" ht="16" hidden="1" x14ac:dyDescent="0.2">
      <c r="A414" s="171">
        <v>5594</v>
      </c>
      <c r="B414" s="172">
        <v>3</v>
      </c>
      <c r="C414" s="173" t="s">
        <v>258</v>
      </c>
      <c r="D414" s="173">
        <v>17</v>
      </c>
      <c r="E414" s="173">
        <v>10</v>
      </c>
      <c r="F414" s="173">
        <v>7</v>
      </c>
      <c r="G414" s="175" t="s">
        <v>268</v>
      </c>
      <c r="H414" s="176">
        <v>1</v>
      </c>
      <c r="I414" s="176">
        <v>20.100000000000001</v>
      </c>
      <c r="J414" s="176">
        <v>29.2</v>
      </c>
      <c r="K414" s="176">
        <v>46.1</v>
      </c>
      <c r="L414" s="173">
        <v>3.52</v>
      </c>
    </row>
    <row r="415" spans="1:25" ht="16" x14ac:dyDescent="0.2">
      <c r="A415" s="171">
        <v>5595</v>
      </c>
      <c r="B415" s="172">
        <v>3</v>
      </c>
      <c r="C415" s="173" t="s">
        <v>261</v>
      </c>
      <c r="D415" s="173">
        <v>2017</v>
      </c>
      <c r="E415" s="173">
        <v>10</v>
      </c>
      <c r="F415" s="173">
        <v>7</v>
      </c>
      <c r="G415" s="175" t="s">
        <v>268</v>
      </c>
      <c r="H415" s="176">
        <v>0.25</v>
      </c>
      <c r="I415" s="176">
        <v>19.399999999999999</v>
      </c>
      <c r="J415" s="176">
        <v>28.2</v>
      </c>
      <c r="K415" s="176">
        <v>75.2</v>
      </c>
      <c r="L415" s="173">
        <v>5.85</v>
      </c>
      <c r="M415" s="177">
        <v>0.81</v>
      </c>
      <c r="N415" s="177">
        <v>3.03</v>
      </c>
      <c r="O415" s="177">
        <v>0.7</v>
      </c>
      <c r="P415" s="176">
        <v>1.4677</v>
      </c>
      <c r="Q415" s="177">
        <v>0.182</v>
      </c>
      <c r="R415" s="177">
        <v>7.5609999999999999</v>
      </c>
      <c r="S415" s="177">
        <v>0.24</v>
      </c>
      <c r="T415" s="177">
        <v>36.106000000000002</v>
      </c>
      <c r="U415" s="177">
        <v>0.52500000000000002</v>
      </c>
      <c r="V415" s="177">
        <v>19.454999999999998</v>
      </c>
      <c r="W415" s="177"/>
      <c r="X415" s="177">
        <v>16.651</v>
      </c>
      <c r="Y415" s="177">
        <v>49.95</v>
      </c>
    </row>
    <row r="416" spans="1:25" ht="16" hidden="1" x14ac:dyDescent="0.2">
      <c r="A416" s="171">
        <v>5596</v>
      </c>
      <c r="B416" s="172">
        <v>4</v>
      </c>
      <c r="C416" s="173" t="s">
        <v>258</v>
      </c>
      <c r="D416" s="173">
        <v>17</v>
      </c>
      <c r="E416" s="173">
        <v>10</v>
      </c>
      <c r="F416" s="173">
        <v>7</v>
      </c>
      <c r="G416" s="175" t="s">
        <v>355</v>
      </c>
      <c r="H416" s="176">
        <v>0.5</v>
      </c>
      <c r="I416" s="176">
        <v>19.600000000000001</v>
      </c>
      <c r="J416" s="176">
        <v>27.8</v>
      </c>
      <c r="K416" s="176">
        <v>53.9</v>
      </c>
      <c r="L416" s="173">
        <v>4.18</v>
      </c>
    </row>
    <row r="417" spans="1:25" ht="16" x14ac:dyDescent="0.2">
      <c r="A417" s="171">
        <v>5597</v>
      </c>
      <c r="B417" s="172">
        <v>4</v>
      </c>
      <c r="C417" s="173" t="s">
        <v>261</v>
      </c>
      <c r="D417" s="173">
        <v>2017</v>
      </c>
      <c r="E417" s="173">
        <v>10</v>
      </c>
      <c r="F417" s="173">
        <v>7</v>
      </c>
      <c r="G417" s="175" t="s">
        <v>355</v>
      </c>
      <c r="H417" s="176">
        <v>0.25</v>
      </c>
      <c r="I417" s="176">
        <v>19.7</v>
      </c>
      <c r="J417" s="176">
        <v>27.8</v>
      </c>
      <c r="K417" s="176">
        <v>52.4</v>
      </c>
      <c r="L417" s="173">
        <v>4.26</v>
      </c>
      <c r="M417" s="177">
        <v>5.8</v>
      </c>
      <c r="N417" s="177">
        <v>2.9</v>
      </c>
      <c r="O417" s="177">
        <v>2.44</v>
      </c>
      <c r="P417" s="176">
        <v>0.98170000000000002</v>
      </c>
      <c r="Q417" s="177">
        <v>0.45400000000000001</v>
      </c>
      <c r="R417" s="177">
        <v>25.972999999999999</v>
      </c>
      <c r="S417" s="177">
        <v>7.2999999999999995E-2</v>
      </c>
      <c r="T417" s="177">
        <v>47.497</v>
      </c>
      <c r="U417" s="177">
        <v>0.189</v>
      </c>
      <c r="V417" s="177">
        <v>18.721</v>
      </c>
      <c r="W417" s="177"/>
      <c r="X417" s="177">
        <v>28.776</v>
      </c>
      <c r="Y417" s="177">
        <v>66.900000000000006</v>
      </c>
    </row>
    <row r="418" spans="1:25" ht="16" hidden="1" x14ac:dyDescent="0.2">
      <c r="A418" s="171">
        <v>5598</v>
      </c>
      <c r="B418" s="172">
        <v>5</v>
      </c>
      <c r="C418" s="173" t="s">
        <v>258</v>
      </c>
      <c r="D418" s="173">
        <v>17</v>
      </c>
      <c r="E418" s="173">
        <v>10</v>
      </c>
      <c r="F418" s="173">
        <v>7</v>
      </c>
      <c r="G418" s="175" t="s">
        <v>326</v>
      </c>
      <c r="H418" s="176">
        <v>0.5</v>
      </c>
      <c r="I418" s="176">
        <v>18.3</v>
      </c>
      <c r="J418" s="176">
        <v>5.8</v>
      </c>
      <c r="K418" s="176">
        <v>76.400000000000006</v>
      </c>
      <c r="L418" s="173">
        <v>6.79</v>
      </c>
    </row>
    <row r="419" spans="1:25" ht="16" x14ac:dyDescent="0.2">
      <c r="A419" s="171">
        <v>5599</v>
      </c>
      <c r="B419" s="172">
        <v>5</v>
      </c>
      <c r="C419" s="173" t="s">
        <v>261</v>
      </c>
      <c r="D419" s="173">
        <v>2017</v>
      </c>
      <c r="E419" s="173">
        <v>10</v>
      </c>
      <c r="F419" s="173">
        <v>7</v>
      </c>
      <c r="G419" s="175" t="s">
        <v>326</v>
      </c>
      <c r="H419" s="176">
        <v>0.25</v>
      </c>
      <c r="I419" s="176">
        <v>16.7</v>
      </c>
      <c r="J419" s="176">
        <v>1.4</v>
      </c>
      <c r="K419" s="176">
        <v>78.099999999999994</v>
      </c>
      <c r="L419" s="173">
        <v>7.52</v>
      </c>
      <c r="M419" s="177">
        <v>2.2000000000000002</v>
      </c>
      <c r="N419" s="177">
        <v>17.28</v>
      </c>
      <c r="O419" s="177">
        <v>2.11</v>
      </c>
      <c r="P419" s="176">
        <v>0.75280000000000002</v>
      </c>
      <c r="Q419" s="177">
        <v>14.949</v>
      </c>
      <c r="R419" s="177">
        <v>32.335000000000001</v>
      </c>
      <c r="S419" s="177">
        <v>9.6000000000000002E-2</v>
      </c>
      <c r="T419" s="177">
        <v>49.548000000000002</v>
      </c>
      <c r="U419" s="177">
        <v>0.23</v>
      </c>
      <c r="V419" s="177">
        <v>23.094999999999999</v>
      </c>
      <c r="W419" s="177"/>
      <c r="X419" s="177">
        <v>26.452999999999999</v>
      </c>
      <c r="Y419" s="177">
        <v>110.33</v>
      </c>
    </row>
    <row r="420" spans="1:25" ht="16" hidden="1" x14ac:dyDescent="0.2">
      <c r="A420" s="171">
        <v>5600</v>
      </c>
      <c r="B420" s="172">
        <v>6</v>
      </c>
      <c r="C420" s="173" t="s">
        <v>258</v>
      </c>
      <c r="D420" s="173">
        <v>17</v>
      </c>
      <c r="E420" s="173">
        <v>10</v>
      </c>
      <c r="F420" s="173">
        <v>7</v>
      </c>
      <c r="G420" s="175" t="s">
        <v>262</v>
      </c>
      <c r="H420" s="176">
        <v>1.75</v>
      </c>
      <c r="I420" s="176">
        <v>19.3</v>
      </c>
      <c r="J420" s="176">
        <v>29.5</v>
      </c>
      <c r="K420" s="176">
        <v>90</v>
      </c>
      <c r="L420" s="173">
        <v>7.02</v>
      </c>
    </row>
    <row r="421" spans="1:25" ht="16" x14ac:dyDescent="0.2">
      <c r="A421" s="171">
        <v>5601</v>
      </c>
      <c r="B421" s="172">
        <v>6</v>
      </c>
      <c r="C421" s="173" t="s">
        <v>261</v>
      </c>
      <c r="D421" s="173">
        <v>2017</v>
      </c>
      <c r="E421" s="173">
        <v>10</v>
      </c>
      <c r="F421" s="173">
        <v>7</v>
      </c>
      <c r="G421" s="175" t="s">
        <v>262</v>
      </c>
      <c r="H421" s="176">
        <v>0.25</v>
      </c>
      <c r="I421" s="176">
        <v>19.3</v>
      </c>
      <c r="J421" s="176">
        <v>29.4</v>
      </c>
      <c r="K421" s="176">
        <v>91</v>
      </c>
      <c r="L421" s="173">
        <v>7.02</v>
      </c>
      <c r="M421" s="177">
        <v>1.46</v>
      </c>
      <c r="N421" s="177">
        <v>2.5</v>
      </c>
      <c r="O421" s="177">
        <v>1.18</v>
      </c>
      <c r="P421" s="176">
        <v>1.6205000000000001</v>
      </c>
      <c r="Q421" s="177">
        <v>0.96499999999999997</v>
      </c>
      <c r="R421" s="177">
        <v>6.2670000000000003</v>
      </c>
      <c r="S421" s="177">
        <v>0.58799999999999997</v>
      </c>
      <c r="T421" s="177">
        <v>26.885000000000002</v>
      </c>
      <c r="U421" s="177">
        <v>0.54700000000000004</v>
      </c>
      <c r="V421" s="177">
        <v>16.704999999999998</v>
      </c>
      <c r="W421" s="177"/>
      <c r="X421" s="177">
        <v>10.18</v>
      </c>
      <c r="Y421" s="177">
        <v>46.22</v>
      </c>
    </row>
    <row r="422" spans="1:25" ht="16" hidden="1" x14ac:dyDescent="0.2">
      <c r="A422" s="171">
        <v>5602</v>
      </c>
      <c r="B422" s="172">
        <v>7</v>
      </c>
      <c r="C422" s="173" t="s">
        <v>258</v>
      </c>
      <c r="D422" s="173">
        <v>17</v>
      </c>
      <c r="E422" s="173">
        <v>10</v>
      </c>
      <c r="F422" s="173">
        <v>7</v>
      </c>
      <c r="G422" s="175" t="s">
        <v>280</v>
      </c>
      <c r="H422" s="176">
        <v>0.75</v>
      </c>
      <c r="I422" s="176">
        <v>19.8</v>
      </c>
      <c r="J422" s="176">
        <v>26.9</v>
      </c>
      <c r="K422" s="176">
        <v>67</v>
      </c>
      <c r="L422" s="173">
        <v>5.21</v>
      </c>
    </row>
    <row r="423" spans="1:25" ht="16" x14ac:dyDescent="0.2">
      <c r="A423" s="171">
        <v>5603</v>
      </c>
      <c r="B423" s="172">
        <v>7</v>
      </c>
      <c r="C423" s="173" t="s">
        <v>261</v>
      </c>
      <c r="D423" s="173">
        <v>2017</v>
      </c>
      <c r="E423" s="173">
        <v>10</v>
      </c>
      <c r="F423" s="173">
        <v>7</v>
      </c>
      <c r="G423" s="175" t="s">
        <v>280</v>
      </c>
      <c r="H423" s="176">
        <v>0.25</v>
      </c>
      <c r="I423" s="176">
        <v>19.3</v>
      </c>
      <c r="J423" s="176">
        <v>19.7</v>
      </c>
      <c r="K423" s="176">
        <v>88</v>
      </c>
      <c r="L423" s="173">
        <v>7.25</v>
      </c>
      <c r="M423" s="177">
        <v>1.48</v>
      </c>
      <c r="N423" s="177">
        <v>34.659999999999997</v>
      </c>
      <c r="O423" s="177">
        <v>4.78</v>
      </c>
      <c r="P423" s="176">
        <v>2.0146000000000002</v>
      </c>
      <c r="Q423" s="177">
        <v>32.92</v>
      </c>
      <c r="R423" s="177">
        <v>46.866999999999997</v>
      </c>
      <c r="S423" s="177">
        <v>0.32400000000000001</v>
      </c>
      <c r="T423" s="177">
        <v>86.283000000000001</v>
      </c>
      <c r="U423" s="177">
        <v>0.78100000000000003</v>
      </c>
      <c r="V423" s="177">
        <v>48.363999999999997</v>
      </c>
      <c r="W423" s="177"/>
      <c r="X423" s="177">
        <v>37.918999999999997</v>
      </c>
      <c r="Y423" s="177">
        <v>124.93</v>
      </c>
    </row>
    <row r="424" spans="1:25" ht="16" hidden="1" x14ac:dyDescent="0.2">
      <c r="A424" s="171">
        <v>5604</v>
      </c>
      <c r="B424" s="172">
        <v>8</v>
      </c>
      <c r="C424" s="173" t="s">
        <v>258</v>
      </c>
      <c r="D424" s="173">
        <v>17</v>
      </c>
      <c r="E424" s="173">
        <v>10</v>
      </c>
      <c r="F424" s="173">
        <v>7</v>
      </c>
      <c r="G424" s="175" t="s">
        <v>265</v>
      </c>
      <c r="H424" s="176">
        <v>0.75</v>
      </c>
      <c r="I424" s="176">
        <v>20</v>
      </c>
      <c r="J424" s="176">
        <v>29.8</v>
      </c>
      <c r="K424" s="176">
        <v>45</v>
      </c>
      <c r="L424" s="173">
        <v>3.4</v>
      </c>
    </row>
    <row r="425" spans="1:25" ht="16" x14ac:dyDescent="0.2">
      <c r="A425" s="171">
        <v>5605</v>
      </c>
      <c r="B425" s="172">
        <v>8</v>
      </c>
      <c r="C425" s="173" t="s">
        <v>261</v>
      </c>
      <c r="D425" s="173">
        <v>2017</v>
      </c>
      <c r="E425" s="173">
        <v>10</v>
      </c>
      <c r="F425" s="173">
        <v>7</v>
      </c>
      <c r="G425" s="175" t="s">
        <v>265</v>
      </c>
      <c r="H425" s="176">
        <v>0.25</v>
      </c>
      <c r="I425" s="176">
        <v>19.7</v>
      </c>
      <c r="J425" s="176">
        <v>28</v>
      </c>
      <c r="K425" s="176">
        <v>89</v>
      </c>
      <c r="L425" s="173">
        <v>7</v>
      </c>
      <c r="M425" s="177">
        <v>1.43</v>
      </c>
      <c r="N425" s="177">
        <v>2.97</v>
      </c>
      <c r="O425" s="177">
        <v>1.53</v>
      </c>
      <c r="P425" s="176">
        <v>1.7813000000000001</v>
      </c>
      <c r="Q425" s="177">
        <v>2.9289999999999998</v>
      </c>
      <c r="R425" s="177">
        <v>10.356</v>
      </c>
      <c r="S425" s="177">
        <v>0.18099999999999999</v>
      </c>
      <c r="T425" s="177">
        <v>45.655999999999999</v>
      </c>
      <c r="U425" s="177">
        <v>9.2999999999999999E-2</v>
      </c>
      <c r="V425" s="177">
        <v>17.550999999999998</v>
      </c>
      <c r="W425" s="177"/>
      <c r="X425" s="177">
        <v>28.105</v>
      </c>
      <c r="Y425" s="177">
        <v>19.63</v>
      </c>
    </row>
    <row r="426" spans="1:25" ht="16" hidden="1" x14ac:dyDescent="0.2">
      <c r="A426" s="171">
        <v>5606</v>
      </c>
      <c r="B426" s="172">
        <v>6</v>
      </c>
      <c r="C426" s="173" t="s">
        <v>258</v>
      </c>
      <c r="D426" s="173">
        <v>17</v>
      </c>
      <c r="E426" s="173">
        <v>11</v>
      </c>
      <c r="F426" s="173">
        <v>18</v>
      </c>
      <c r="G426" s="175" t="s">
        <v>390</v>
      </c>
      <c r="H426" s="176">
        <v>3</v>
      </c>
      <c r="I426" s="176">
        <v>10.9</v>
      </c>
      <c r="J426" s="176">
        <v>31.3</v>
      </c>
      <c r="K426" s="176">
        <v>96.9</v>
      </c>
      <c r="L426" s="173">
        <v>8.8000000000000007</v>
      </c>
    </row>
    <row r="427" spans="1:25" ht="16" x14ac:dyDescent="0.2">
      <c r="A427" s="171">
        <v>5607</v>
      </c>
      <c r="B427" s="172">
        <v>6</v>
      </c>
      <c r="C427" s="173" t="s">
        <v>261</v>
      </c>
      <c r="D427" s="173">
        <v>2017</v>
      </c>
      <c r="E427" s="173">
        <v>11</v>
      </c>
      <c r="F427" s="173">
        <v>18</v>
      </c>
      <c r="G427" s="175" t="s">
        <v>390</v>
      </c>
      <c r="H427" s="176">
        <v>0.25</v>
      </c>
      <c r="I427" s="176">
        <v>11</v>
      </c>
      <c r="J427" s="176">
        <v>31.3</v>
      </c>
      <c r="K427" s="176">
        <v>97.7</v>
      </c>
      <c r="L427" s="173">
        <v>8.84</v>
      </c>
      <c r="M427" s="177">
        <v>2.52</v>
      </c>
      <c r="N427" s="177">
        <v>0.85</v>
      </c>
      <c r="O427" s="177">
        <v>0.74</v>
      </c>
      <c r="P427" s="176">
        <v>1.3479000000000001</v>
      </c>
      <c r="Q427" s="177">
        <v>0.89100000000000001</v>
      </c>
      <c r="R427" s="177">
        <v>3.1480000000000001</v>
      </c>
      <c r="S427" s="177">
        <v>0.59</v>
      </c>
      <c r="T427" s="177">
        <v>28.547999999999998</v>
      </c>
      <c r="U427" s="177">
        <v>0.495</v>
      </c>
      <c r="V427" s="177">
        <v>11.507999999999999</v>
      </c>
      <c r="W427" s="177"/>
      <c r="X427" s="177">
        <v>17.04</v>
      </c>
      <c r="Y427" s="177">
        <v>56.39</v>
      </c>
    </row>
    <row r="428" spans="1:25" ht="16" hidden="1" x14ac:dyDescent="0.2">
      <c r="A428" s="171">
        <v>5608</v>
      </c>
      <c r="B428" s="172">
        <v>7</v>
      </c>
      <c r="C428" s="173" t="s">
        <v>258</v>
      </c>
      <c r="D428" s="173">
        <v>17</v>
      </c>
      <c r="E428" s="173">
        <v>11</v>
      </c>
      <c r="F428" s="173">
        <v>18</v>
      </c>
      <c r="G428" s="175" t="s">
        <v>390</v>
      </c>
      <c r="H428" s="176">
        <v>1.5</v>
      </c>
      <c r="I428" s="176">
        <v>10.199999999999999</v>
      </c>
      <c r="J428" s="176">
        <v>26.8</v>
      </c>
      <c r="K428" s="176">
        <v>110.8</v>
      </c>
      <c r="L428" s="173">
        <v>10.51</v>
      </c>
    </row>
    <row r="429" spans="1:25" ht="16" x14ac:dyDescent="0.2">
      <c r="A429" s="171">
        <v>5609</v>
      </c>
      <c r="B429" s="172">
        <v>7</v>
      </c>
      <c r="C429" s="173" t="s">
        <v>261</v>
      </c>
      <c r="D429" s="173">
        <v>2017</v>
      </c>
      <c r="E429" s="173">
        <v>11</v>
      </c>
      <c r="F429" s="173">
        <v>18</v>
      </c>
      <c r="G429" s="175" t="s">
        <v>390</v>
      </c>
      <c r="H429" s="176">
        <v>0.25</v>
      </c>
      <c r="I429" s="176">
        <v>11.3</v>
      </c>
      <c r="J429" s="176">
        <v>19.8</v>
      </c>
      <c r="K429" s="176">
        <v>103.6</v>
      </c>
      <c r="L429" s="173">
        <v>9.98</v>
      </c>
      <c r="M429" s="177">
        <v>0.48</v>
      </c>
      <c r="N429" s="177">
        <v>1.72</v>
      </c>
      <c r="O429" s="177">
        <v>0.53</v>
      </c>
      <c r="P429" s="176">
        <v>1.3529</v>
      </c>
      <c r="Q429" s="177">
        <v>34.820999999999998</v>
      </c>
      <c r="R429" s="177">
        <v>63.973999999999997</v>
      </c>
      <c r="S429" s="177">
        <v>0.156</v>
      </c>
      <c r="T429" s="177">
        <v>43.933999999999997</v>
      </c>
      <c r="U429" s="177">
        <v>0.19700000000000001</v>
      </c>
      <c r="V429" s="177">
        <v>43.933999999999997</v>
      </c>
      <c r="W429" s="177"/>
      <c r="X429" s="177">
        <v>0</v>
      </c>
      <c r="Y429" s="177">
        <v>33.43</v>
      </c>
    </row>
    <row r="430" spans="1:25" ht="16" hidden="1" x14ac:dyDescent="0.2">
      <c r="A430" s="171">
        <v>5610</v>
      </c>
      <c r="B430" s="172">
        <v>8</v>
      </c>
      <c r="C430" s="173" t="s">
        <v>258</v>
      </c>
      <c r="D430" s="173">
        <v>17</v>
      </c>
      <c r="E430" s="173">
        <v>11</v>
      </c>
      <c r="F430" s="173">
        <v>18</v>
      </c>
      <c r="G430" s="175" t="s">
        <v>390</v>
      </c>
      <c r="H430" s="176">
        <v>1.25</v>
      </c>
      <c r="I430" s="176">
        <v>10.7</v>
      </c>
      <c r="J430" s="176">
        <v>30.4</v>
      </c>
      <c r="K430" s="176">
        <v>102.3</v>
      </c>
      <c r="L430" s="173">
        <v>9.3699999999999992</v>
      </c>
    </row>
    <row r="431" spans="1:25" ht="16" x14ac:dyDescent="0.2">
      <c r="A431" s="171">
        <v>5611</v>
      </c>
      <c r="B431" s="172">
        <v>8</v>
      </c>
      <c r="C431" s="173" t="s">
        <v>261</v>
      </c>
      <c r="D431" s="173">
        <v>2017</v>
      </c>
      <c r="E431" s="173">
        <v>11</v>
      </c>
      <c r="F431" s="173">
        <v>18</v>
      </c>
      <c r="G431" s="175" t="s">
        <v>390</v>
      </c>
      <c r="H431" s="176">
        <v>0.25</v>
      </c>
      <c r="I431" s="176">
        <v>10.6</v>
      </c>
      <c r="J431" s="176">
        <v>30.4</v>
      </c>
      <c r="K431" s="176">
        <v>101.7</v>
      </c>
      <c r="L431" s="173">
        <v>9.3000000000000007</v>
      </c>
      <c r="M431" s="177">
        <v>0.75</v>
      </c>
      <c r="N431" s="177">
        <v>0.78</v>
      </c>
      <c r="O431" s="177">
        <v>0.44</v>
      </c>
      <c r="P431" s="176">
        <v>0.74270000000000003</v>
      </c>
      <c r="Q431" s="177">
        <v>0.71599999999999997</v>
      </c>
      <c r="R431" s="177">
        <v>2.9849999999999999</v>
      </c>
      <c r="S431" s="177">
        <v>0.308</v>
      </c>
      <c r="T431" s="177">
        <v>10.451000000000001</v>
      </c>
      <c r="U431" s="177">
        <v>0.30599999999999999</v>
      </c>
      <c r="V431" s="177">
        <v>10.451000000000001</v>
      </c>
      <c r="W431" s="177"/>
      <c r="X431" s="177">
        <v>0</v>
      </c>
      <c r="Y431" s="177">
        <v>32.520000000000003</v>
      </c>
    </row>
    <row r="432" spans="1:25" ht="16" hidden="1" x14ac:dyDescent="0.2">
      <c r="A432" s="171">
        <v>5612</v>
      </c>
      <c r="B432" s="172">
        <v>6</v>
      </c>
      <c r="C432" s="173" t="s">
        <v>258</v>
      </c>
      <c r="D432" s="173">
        <v>17</v>
      </c>
      <c r="E432" s="173">
        <v>12</v>
      </c>
      <c r="F432" s="173">
        <v>15</v>
      </c>
      <c r="G432" s="175" t="s">
        <v>265</v>
      </c>
      <c r="H432" s="176">
        <v>2.4</v>
      </c>
      <c r="I432" s="176">
        <v>4.0999999999999996</v>
      </c>
      <c r="J432" s="176">
        <v>31.7</v>
      </c>
      <c r="K432" s="176">
        <v>101</v>
      </c>
      <c r="L432" s="173">
        <v>10.64</v>
      </c>
    </row>
    <row r="433" spans="1:25" ht="16" x14ac:dyDescent="0.2">
      <c r="A433" s="171">
        <v>5613</v>
      </c>
      <c r="B433" s="172">
        <v>6</v>
      </c>
      <c r="C433" s="173" t="s">
        <v>261</v>
      </c>
      <c r="D433" s="173">
        <v>2017</v>
      </c>
      <c r="E433" s="173">
        <v>12</v>
      </c>
      <c r="F433" s="173">
        <v>15</v>
      </c>
      <c r="G433" s="175" t="s">
        <v>265</v>
      </c>
      <c r="H433" s="176">
        <v>0.25</v>
      </c>
      <c r="I433" s="176">
        <v>4</v>
      </c>
      <c r="J433" s="176">
        <v>31.5</v>
      </c>
      <c r="K433" s="176">
        <v>103</v>
      </c>
      <c r="L433" s="173">
        <v>10.96</v>
      </c>
      <c r="M433" s="177">
        <v>0.88</v>
      </c>
      <c r="N433" s="177">
        <v>1.66</v>
      </c>
      <c r="O433" s="177">
        <v>0.26</v>
      </c>
      <c r="P433" s="176">
        <v>0.58530000000000004</v>
      </c>
      <c r="Q433" s="177">
        <v>1.0780000000000001</v>
      </c>
      <c r="R433" s="177">
        <v>1.748</v>
      </c>
      <c r="S433" s="177">
        <v>0.48699999999999999</v>
      </c>
      <c r="T433" s="177">
        <v>10.811999999999999</v>
      </c>
      <c r="U433" s="177">
        <v>0.46800000000000003</v>
      </c>
      <c r="V433" s="177">
        <v>10.811999999999999</v>
      </c>
      <c r="W433" s="177"/>
      <c r="X433" s="177">
        <v>0</v>
      </c>
      <c r="Y433" s="177">
        <v>24.95</v>
      </c>
    </row>
    <row r="434" spans="1:25" ht="16" hidden="1" x14ac:dyDescent="0.2">
      <c r="A434" s="171">
        <v>5614</v>
      </c>
      <c r="B434" s="172">
        <v>7</v>
      </c>
      <c r="C434" s="173" t="s">
        <v>258</v>
      </c>
      <c r="D434" s="173">
        <v>17</v>
      </c>
      <c r="E434" s="173">
        <v>12</v>
      </c>
      <c r="F434" s="173">
        <v>15</v>
      </c>
      <c r="G434" s="175" t="s">
        <v>278</v>
      </c>
      <c r="H434" s="176">
        <v>0.6</v>
      </c>
      <c r="I434" s="176">
        <v>3.2</v>
      </c>
      <c r="J434" s="176">
        <v>26.5</v>
      </c>
      <c r="K434" s="176">
        <v>101</v>
      </c>
      <c r="L434" s="173">
        <v>11.25</v>
      </c>
    </row>
    <row r="435" spans="1:25" ht="16" x14ac:dyDescent="0.2">
      <c r="A435" s="171">
        <v>5615</v>
      </c>
      <c r="B435" s="172">
        <v>7</v>
      </c>
      <c r="C435" s="173" t="s">
        <v>261</v>
      </c>
      <c r="D435" s="173">
        <v>2017</v>
      </c>
      <c r="E435" s="173">
        <v>12</v>
      </c>
      <c r="F435" s="173">
        <v>15</v>
      </c>
      <c r="G435" s="175" t="s">
        <v>278</v>
      </c>
      <c r="H435" s="176">
        <v>0.25</v>
      </c>
      <c r="I435" s="176">
        <v>3.3</v>
      </c>
      <c r="J435" s="176">
        <v>25</v>
      </c>
      <c r="K435" s="176">
        <v>106</v>
      </c>
      <c r="L435" s="173">
        <v>11.75</v>
      </c>
      <c r="M435" s="177">
        <v>0.81</v>
      </c>
      <c r="N435" s="177">
        <v>9.8000000000000007</v>
      </c>
      <c r="O435" s="177">
        <v>2.41</v>
      </c>
      <c r="P435" s="176">
        <v>1.6623000000000001</v>
      </c>
      <c r="Q435" s="177">
        <v>32.226999999999997</v>
      </c>
      <c r="R435" s="177">
        <v>64.47</v>
      </c>
      <c r="S435" s="177">
        <v>0.311</v>
      </c>
      <c r="T435" s="177">
        <v>44.756700000000002</v>
      </c>
      <c r="U435" s="177">
        <v>0.45200000000000001</v>
      </c>
      <c r="V435" s="177">
        <v>44.686</v>
      </c>
      <c r="W435" s="177"/>
      <c r="X435" s="177">
        <v>0</v>
      </c>
      <c r="Y435" s="177">
        <v>66.66</v>
      </c>
    </row>
    <row r="436" spans="1:25" ht="16" hidden="1" x14ac:dyDescent="0.2">
      <c r="A436" s="171">
        <v>5616</v>
      </c>
      <c r="B436" s="172">
        <v>8</v>
      </c>
      <c r="C436" s="173" t="s">
        <v>258</v>
      </c>
      <c r="D436" s="173">
        <v>17</v>
      </c>
      <c r="E436" s="173">
        <v>12</v>
      </c>
      <c r="F436" s="173">
        <v>15</v>
      </c>
      <c r="G436" s="175" t="s">
        <v>280</v>
      </c>
      <c r="H436" s="176">
        <v>0.75</v>
      </c>
      <c r="I436" s="176">
        <v>1.8</v>
      </c>
      <c r="J436" s="176">
        <v>30.5</v>
      </c>
      <c r="K436" s="176">
        <v>89</v>
      </c>
      <c r="L436" s="173">
        <v>9.8800000000000008</v>
      </c>
    </row>
    <row r="437" spans="1:25" ht="16" x14ac:dyDescent="0.2">
      <c r="A437" s="171">
        <v>5617</v>
      </c>
      <c r="B437" s="172">
        <v>8</v>
      </c>
      <c r="C437" s="173" t="s">
        <v>261</v>
      </c>
      <c r="D437" s="173">
        <v>2017</v>
      </c>
      <c r="E437" s="173">
        <v>12</v>
      </c>
      <c r="F437" s="173">
        <v>15</v>
      </c>
      <c r="G437" s="175" t="s">
        <v>280</v>
      </c>
      <c r="H437" s="176">
        <v>0.25</v>
      </c>
      <c r="I437" s="176">
        <v>0.9</v>
      </c>
      <c r="J437" s="176">
        <v>29.7</v>
      </c>
      <c r="K437" s="176">
        <v>92</v>
      </c>
      <c r="L437" s="173">
        <v>10.56</v>
      </c>
      <c r="M437" s="177">
        <v>0.77</v>
      </c>
      <c r="N437" s="177">
        <v>2.94</v>
      </c>
      <c r="O437" s="177">
        <v>0.81</v>
      </c>
      <c r="P437" s="176">
        <v>1.5914999999999999</v>
      </c>
      <c r="Q437" s="177">
        <v>5.0010000000000003</v>
      </c>
      <c r="R437" s="177">
        <v>7.6529999999999996</v>
      </c>
      <c r="S437" s="177">
        <v>0.26</v>
      </c>
      <c r="T437" s="177">
        <v>30.170999999999999</v>
      </c>
      <c r="U437" s="177">
        <v>0.378</v>
      </c>
      <c r="V437" s="177">
        <v>16.620999999999999</v>
      </c>
      <c r="W437" s="177"/>
      <c r="X437" s="177">
        <v>13.55</v>
      </c>
      <c r="Y437" s="177">
        <v>36.74</v>
      </c>
    </row>
    <row r="438" spans="1:25" ht="16" hidden="1" x14ac:dyDescent="0.2">
      <c r="A438" s="171">
        <v>5618</v>
      </c>
      <c r="B438" s="172">
        <v>6</v>
      </c>
      <c r="C438" s="173" t="s">
        <v>258</v>
      </c>
      <c r="D438" s="173">
        <v>18</v>
      </c>
      <c r="E438" s="173">
        <v>1</v>
      </c>
      <c r="F438" s="173">
        <v>20</v>
      </c>
      <c r="G438" s="175" t="s">
        <v>329</v>
      </c>
      <c r="H438" s="176">
        <v>3</v>
      </c>
      <c r="I438" s="176">
        <v>1.1000000000000001</v>
      </c>
      <c r="J438" s="176">
        <v>31.4</v>
      </c>
      <c r="K438" s="176">
        <v>114.4</v>
      </c>
      <c r="L438" s="173">
        <v>13.05</v>
      </c>
    </row>
    <row r="439" spans="1:25" ht="16" x14ac:dyDescent="0.2">
      <c r="A439" s="171">
        <v>5619</v>
      </c>
      <c r="B439" s="172">
        <v>6</v>
      </c>
      <c r="C439" s="173" t="s">
        <v>261</v>
      </c>
      <c r="D439" s="173">
        <v>2018</v>
      </c>
      <c r="E439" s="173">
        <v>1</v>
      </c>
      <c r="F439" s="173">
        <v>20</v>
      </c>
      <c r="G439" s="175" t="s">
        <v>329</v>
      </c>
      <c r="H439" s="176">
        <v>0.25</v>
      </c>
      <c r="I439" s="176">
        <v>1.1000000000000001</v>
      </c>
      <c r="J439" s="176">
        <v>31.3</v>
      </c>
      <c r="K439" s="176">
        <v>115.1</v>
      </c>
      <c r="L439" s="173">
        <v>13.18</v>
      </c>
      <c r="M439" s="177">
        <v>1.52</v>
      </c>
      <c r="N439" s="177">
        <v>2.2999999999999998</v>
      </c>
      <c r="O439" s="177">
        <v>0.32</v>
      </c>
      <c r="P439" s="176">
        <v>0.25509999999999999</v>
      </c>
      <c r="Q439" s="177">
        <v>0.46800000000000003</v>
      </c>
      <c r="R439" s="177">
        <v>0.82799999999999996</v>
      </c>
      <c r="S439" s="177">
        <v>0.30099999999999999</v>
      </c>
      <c r="T439" s="177">
        <v>23.111599999999999</v>
      </c>
      <c r="U439" s="177">
        <v>2.68</v>
      </c>
      <c r="V439" s="177">
        <v>9.452</v>
      </c>
      <c r="W439" s="177"/>
      <c r="X439" s="177">
        <v>13.659599999999999</v>
      </c>
      <c r="Y439" s="177">
        <v>102.7329</v>
      </c>
    </row>
    <row r="440" spans="1:25" ht="16" hidden="1" x14ac:dyDescent="0.2">
      <c r="A440" s="171">
        <v>5620</v>
      </c>
      <c r="B440" s="172">
        <v>7</v>
      </c>
      <c r="C440" s="173" t="s">
        <v>258</v>
      </c>
      <c r="D440" s="173">
        <v>18</v>
      </c>
      <c r="E440" s="173">
        <v>1</v>
      </c>
      <c r="F440" s="173">
        <v>20</v>
      </c>
      <c r="G440" s="175" t="s">
        <v>272</v>
      </c>
      <c r="H440" s="176">
        <v>0.75</v>
      </c>
      <c r="I440" s="176">
        <v>2.6</v>
      </c>
      <c r="J440" s="176">
        <v>25.5</v>
      </c>
      <c r="K440" s="176">
        <v>121.2</v>
      </c>
      <c r="L440" s="173">
        <v>13.87</v>
      </c>
    </row>
    <row r="441" spans="1:25" ht="16" x14ac:dyDescent="0.2">
      <c r="A441" s="171">
        <v>5621</v>
      </c>
      <c r="B441" s="172">
        <v>7</v>
      </c>
      <c r="C441" s="173" t="s">
        <v>261</v>
      </c>
      <c r="D441" s="173">
        <v>2018</v>
      </c>
      <c r="E441" s="173">
        <v>1</v>
      </c>
      <c r="F441" s="173">
        <v>20</v>
      </c>
      <c r="G441" s="175" t="s">
        <v>272</v>
      </c>
      <c r="H441" s="176">
        <v>0.25</v>
      </c>
      <c r="I441" s="176">
        <v>2.7</v>
      </c>
      <c r="J441" s="176">
        <v>24.2</v>
      </c>
      <c r="K441" s="176">
        <v>119.8</v>
      </c>
      <c r="L441" s="173">
        <v>13.76</v>
      </c>
      <c r="M441" s="177">
        <v>0.72</v>
      </c>
      <c r="N441" s="177">
        <v>14.89</v>
      </c>
      <c r="O441" s="177">
        <v>4.58</v>
      </c>
      <c r="P441" s="176">
        <v>0.14480000000000001</v>
      </c>
      <c r="Q441" s="177">
        <v>18.471</v>
      </c>
      <c r="R441" s="177">
        <v>36.634</v>
      </c>
      <c r="S441" s="177">
        <v>0.29599999999999999</v>
      </c>
      <c r="T441" s="177">
        <v>32.551699999999997</v>
      </c>
      <c r="U441" s="177">
        <v>0.96299999999999997</v>
      </c>
      <c r="V441" s="177">
        <v>30.385999999999999</v>
      </c>
      <c r="W441" s="177"/>
      <c r="X441" s="177">
        <v>2.1657000000000002</v>
      </c>
      <c r="Y441" s="177">
        <v>39.152299999999997</v>
      </c>
    </row>
    <row r="442" spans="1:25" ht="16" hidden="1" x14ac:dyDescent="0.2">
      <c r="A442" s="171">
        <v>5622</v>
      </c>
      <c r="B442" s="172">
        <v>6</v>
      </c>
      <c r="C442" s="173" t="s">
        <v>258</v>
      </c>
      <c r="D442" s="173">
        <v>18</v>
      </c>
      <c r="E442" s="173">
        <v>2</v>
      </c>
      <c r="F442" s="173">
        <v>24</v>
      </c>
      <c r="G442" s="175" t="s">
        <v>278</v>
      </c>
      <c r="H442" s="176">
        <v>4</v>
      </c>
      <c r="I442" s="176">
        <v>5</v>
      </c>
      <c r="J442" s="176">
        <v>30.3</v>
      </c>
      <c r="K442" s="176">
        <v>120.4</v>
      </c>
      <c r="L442" s="173">
        <v>12.45</v>
      </c>
    </row>
    <row r="443" spans="1:25" ht="16" x14ac:dyDescent="0.2">
      <c r="A443" s="171">
        <v>5623</v>
      </c>
      <c r="B443" s="172">
        <v>6</v>
      </c>
      <c r="C443" s="173" t="s">
        <v>261</v>
      </c>
      <c r="D443" s="173">
        <v>2018</v>
      </c>
      <c r="E443" s="173">
        <v>2</v>
      </c>
      <c r="F443" s="173">
        <v>24</v>
      </c>
      <c r="G443" s="175" t="s">
        <v>278</v>
      </c>
      <c r="H443" s="176">
        <v>0.25</v>
      </c>
      <c r="I443" s="176">
        <v>5</v>
      </c>
      <c r="J443" s="176">
        <v>30.3</v>
      </c>
      <c r="K443" s="176">
        <v>124.9</v>
      </c>
      <c r="L443" s="173">
        <v>13.01</v>
      </c>
      <c r="M443" s="177">
        <v>0.8</v>
      </c>
      <c r="N443" s="177">
        <v>3.17</v>
      </c>
      <c r="O443" s="177">
        <v>0.48</v>
      </c>
      <c r="P443" s="176">
        <v>0.6179</v>
      </c>
      <c r="Q443" s="177">
        <v>0.434</v>
      </c>
      <c r="R443" s="177">
        <v>1.2909999999999999</v>
      </c>
      <c r="T443" s="177">
        <v>20.491800000000001</v>
      </c>
      <c r="U443" s="177">
        <v>0.77500000000000002</v>
      </c>
      <c r="V443" s="177">
        <v>12.749000000000001</v>
      </c>
      <c r="W443" s="177"/>
      <c r="X443" s="177">
        <v>7.7427999999999999</v>
      </c>
      <c r="Y443" s="177">
        <v>124.02889999999999</v>
      </c>
    </row>
    <row r="444" spans="1:25" ht="16" hidden="1" x14ac:dyDescent="0.2">
      <c r="A444" s="171">
        <v>5624</v>
      </c>
      <c r="B444" s="172">
        <v>7</v>
      </c>
      <c r="C444" s="173" t="s">
        <v>258</v>
      </c>
      <c r="D444" s="173">
        <v>18</v>
      </c>
      <c r="E444" s="173">
        <v>2</v>
      </c>
      <c r="F444" s="173">
        <v>24</v>
      </c>
      <c r="G444" s="175" t="s">
        <v>288</v>
      </c>
      <c r="H444" s="176">
        <v>0.75</v>
      </c>
      <c r="I444" s="176">
        <v>7</v>
      </c>
      <c r="J444" s="176">
        <v>26.9</v>
      </c>
      <c r="K444" s="176">
        <v>118.4</v>
      </c>
      <c r="L444" s="173">
        <v>12.09</v>
      </c>
    </row>
    <row r="445" spans="1:25" ht="16" x14ac:dyDescent="0.2">
      <c r="A445" s="171">
        <v>5625</v>
      </c>
      <c r="B445" s="172">
        <v>7</v>
      </c>
      <c r="C445" s="173" t="s">
        <v>261</v>
      </c>
      <c r="D445" s="173">
        <v>2018</v>
      </c>
      <c r="E445" s="173">
        <v>2</v>
      </c>
      <c r="F445" s="173">
        <v>24</v>
      </c>
      <c r="G445" s="175" t="s">
        <v>288</v>
      </c>
      <c r="H445" s="176">
        <v>0.25</v>
      </c>
      <c r="I445" s="176">
        <v>9.8000000000000007</v>
      </c>
      <c r="J445" s="176">
        <v>8.1</v>
      </c>
      <c r="K445" s="176">
        <v>103.1</v>
      </c>
      <c r="L445" s="173">
        <v>12.26</v>
      </c>
      <c r="M445" s="177">
        <v>2.19</v>
      </c>
      <c r="N445" s="177">
        <v>4.07</v>
      </c>
      <c r="O445" s="177">
        <v>2.61</v>
      </c>
      <c r="P445" s="176">
        <v>3.0350999999999999</v>
      </c>
      <c r="Q445" s="177">
        <v>29.294</v>
      </c>
      <c r="R445" s="177">
        <v>38.624000000000002</v>
      </c>
      <c r="S445" s="177">
        <v>0.35399999999999998</v>
      </c>
      <c r="T445" s="177">
        <v>60.820099999999996</v>
      </c>
      <c r="U445" s="177">
        <v>2.02</v>
      </c>
      <c r="V445" s="177">
        <v>41.997</v>
      </c>
      <c r="W445" s="177"/>
      <c r="X445" s="177">
        <v>18.8231</v>
      </c>
      <c r="Y445" s="177">
        <v>163.16210000000001</v>
      </c>
    </row>
    <row r="446" spans="1:25" ht="16" hidden="1" x14ac:dyDescent="0.2">
      <c r="A446" s="171">
        <v>5626</v>
      </c>
      <c r="B446" s="172">
        <v>8</v>
      </c>
      <c r="C446" s="173" t="s">
        <v>258</v>
      </c>
      <c r="D446" s="173">
        <v>18</v>
      </c>
      <c r="E446" s="173">
        <v>2</v>
      </c>
      <c r="F446" s="173">
        <v>24</v>
      </c>
      <c r="G446" s="175" t="s">
        <v>315</v>
      </c>
      <c r="H446" s="176">
        <v>0.75</v>
      </c>
      <c r="I446" s="176">
        <v>7.3</v>
      </c>
      <c r="J446" s="176">
        <v>28.2</v>
      </c>
      <c r="K446" s="176">
        <v>144.30000000000001</v>
      </c>
      <c r="L446" s="173">
        <v>14.41</v>
      </c>
    </row>
    <row r="447" spans="1:25" ht="16" x14ac:dyDescent="0.2">
      <c r="A447" s="171">
        <v>5627</v>
      </c>
      <c r="B447" s="172">
        <v>8</v>
      </c>
      <c r="C447" s="173" t="s">
        <v>261</v>
      </c>
      <c r="D447" s="173">
        <v>2018</v>
      </c>
      <c r="E447" s="173">
        <v>2</v>
      </c>
      <c r="F447" s="173">
        <v>24</v>
      </c>
      <c r="G447" s="175" t="s">
        <v>315</v>
      </c>
      <c r="H447" s="176">
        <v>0.25</v>
      </c>
      <c r="I447" s="176">
        <v>7.7</v>
      </c>
      <c r="J447" s="176">
        <v>27.4</v>
      </c>
      <c r="K447" s="176">
        <v>139.30000000000001</v>
      </c>
      <c r="L447" s="173">
        <v>13.9</v>
      </c>
      <c r="M447" s="177">
        <v>0.79</v>
      </c>
      <c r="N447" s="177">
        <v>4.8600000000000003</v>
      </c>
      <c r="O447" s="177">
        <v>1.24</v>
      </c>
      <c r="P447" s="176">
        <v>0.75590000000000002</v>
      </c>
      <c r="Q447" s="177">
        <v>5.35</v>
      </c>
      <c r="R447" s="177">
        <v>6.274</v>
      </c>
      <c r="S447" s="177">
        <v>0.127</v>
      </c>
      <c r="T447" s="177">
        <v>33.893900000000002</v>
      </c>
      <c r="U447" s="177">
        <v>1.149</v>
      </c>
      <c r="V447" s="177">
        <v>20.396000000000001</v>
      </c>
      <c r="W447" s="177"/>
      <c r="X447" s="177">
        <v>13.4979</v>
      </c>
      <c r="Y447" s="177">
        <v>113.0322</v>
      </c>
    </row>
    <row r="448" spans="1:25" ht="16" hidden="1" x14ac:dyDescent="0.2">
      <c r="A448" s="171">
        <v>5628</v>
      </c>
      <c r="B448" s="172">
        <v>6</v>
      </c>
      <c r="C448" s="173" t="s">
        <v>258</v>
      </c>
      <c r="D448" s="173">
        <v>18</v>
      </c>
      <c r="E448" s="173">
        <v>4</v>
      </c>
      <c r="F448" s="173">
        <v>20</v>
      </c>
      <c r="G448" s="175" t="s">
        <v>330</v>
      </c>
      <c r="H448" s="176">
        <v>1.7</v>
      </c>
      <c r="I448" s="176">
        <v>6.7</v>
      </c>
      <c r="J448" s="176">
        <v>30.2</v>
      </c>
      <c r="K448" s="176">
        <v>116</v>
      </c>
      <c r="L448" s="173">
        <v>11.59</v>
      </c>
    </row>
    <row r="449" spans="1:25" ht="16" x14ac:dyDescent="0.2">
      <c r="A449" s="171">
        <v>5629</v>
      </c>
      <c r="B449" s="172">
        <v>6</v>
      </c>
      <c r="C449" s="173" t="s">
        <v>261</v>
      </c>
      <c r="D449" s="173">
        <v>2018</v>
      </c>
      <c r="E449" s="173">
        <v>4</v>
      </c>
      <c r="F449" s="173">
        <v>20</v>
      </c>
      <c r="G449" s="175" t="s">
        <v>330</v>
      </c>
      <c r="H449" s="176">
        <v>0.25</v>
      </c>
      <c r="I449" s="176">
        <v>6.7</v>
      </c>
      <c r="J449" s="176">
        <v>30.2</v>
      </c>
      <c r="K449" s="176">
        <v>135</v>
      </c>
      <c r="L449" s="173">
        <v>13.21</v>
      </c>
      <c r="M449" s="177">
        <v>1.44</v>
      </c>
      <c r="N449" s="177">
        <v>1.637</v>
      </c>
      <c r="O449" s="177">
        <v>0.41739999999999999</v>
      </c>
      <c r="P449" s="176">
        <v>1.8973</v>
      </c>
      <c r="Q449" s="177">
        <v>1.5509999999999999</v>
      </c>
      <c r="R449" s="177">
        <v>5.4459999999999997</v>
      </c>
      <c r="S449" s="177">
        <v>0.45400000000000001</v>
      </c>
      <c r="T449" s="177">
        <v>40.3538</v>
      </c>
      <c r="U449" s="177">
        <v>1.2749999999999999</v>
      </c>
      <c r="V449" s="177">
        <v>25.832000000000001</v>
      </c>
      <c r="W449" s="177"/>
      <c r="X449" s="177">
        <v>14.521800000000001</v>
      </c>
      <c r="Y449" s="177">
        <v>165.56639999999999</v>
      </c>
    </row>
    <row r="450" spans="1:25" ht="16" hidden="1" x14ac:dyDescent="0.2">
      <c r="A450" s="171">
        <v>5630</v>
      </c>
      <c r="B450" s="172">
        <v>7</v>
      </c>
      <c r="C450" s="173" t="s">
        <v>258</v>
      </c>
      <c r="D450" s="173">
        <v>18</v>
      </c>
      <c r="E450" s="173">
        <v>4</v>
      </c>
      <c r="F450" s="173">
        <v>20</v>
      </c>
      <c r="G450" s="175" t="s">
        <v>265</v>
      </c>
      <c r="H450" s="176">
        <v>0.8</v>
      </c>
      <c r="I450" s="176">
        <v>8.6999999999999993</v>
      </c>
      <c r="J450" s="176">
        <v>27.2</v>
      </c>
      <c r="K450" s="176">
        <v>90</v>
      </c>
      <c r="L450" s="173">
        <v>8.31</v>
      </c>
    </row>
    <row r="451" spans="1:25" ht="16" x14ac:dyDescent="0.2">
      <c r="A451" s="171">
        <v>5631</v>
      </c>
      <c r="B451" s="172">
        <v>7</v>
      </c>
      <c r="C451" s="173" t="s">
        <v>261</v>
      </c>
      <c r="D451" s="173">
        <v>2018</v>
      </c>
      <c r="E451" s="173">
        <v>4</v>
      </c>
      <c r="F451" s="173">
        <v>20</v>
      </c>
      <c r="G451" s="175" t="s">
        <v>265</v>
      </c>
      <c r="H451" s="176">
        <v>0.25</v>
      </c>
      <c r="I451" s="176">
        <v>7.7</v>
      </c>
      <c r="J451" s="176">
        <v>11.7</v>
      </c>
      <c r="K451" s="176">
        <v>100</v>
      </c>
      <c r="L451" s="173">
        <v>11.01</v>
      </c>
      <c r="M451" s="177">
        <v>2.0099999999999998</v>
      </c>
      <c r="N451" s="177">
        <v>22.14</v>
      </c>
      <c r="O451" s="177">
        <v>4.3559000000000001</v>
      </c>
      <c r="P451" s="176">
        <v>1.1862999999999999</v>
      </c>
      <c r="Q451" s="177">
        <v>63.866999999999997</v>
      </c>
      <c r="R451" s="177">
        <v>30.446999999999999</v>
      </c>
      <c r="S451" s="177">
        <v>0.248</v>
      </c>
      <c r="T451" s="177">
        <v>106.4427</v>
      </c>
      <c r="V451" s="177">
        <v>71.492000000000004</v>
      </c>
      <c r="W451" s="177"/>
      <c r="X451" s="177">
        <v>34.950699999999998</v>
      </c>
      <c r="Y451" s="177">
        <v>296.7654</v>
      </c>
    </row>
    <row r="452" spans="1:25" ht="16" hidden="1" x14ac:dyDescent="0.2">
      <c r="A452" s="171">
        <v>5632</v>
      </c>
      <c r="B452" s="172">
        <v>8</v>
      </c>
      <c r="C452" s="173" t="s">
        <v>258</v>
      </c>
      <c r="D452" s="173">
        <v>18</v>
      </c>
      <c r="E452" s="173">
        <v>4</v>
      </c>
      <c r="F452" s="173">
        <v>20</v>
      </c>
      <c r="G452" s="175" t="s">
        <v>280</v>
      </c>
      <c r="H452" s="176">
        <v>0.7</v>
      </c>
      <c r="I452" s="176">
        <v>7.6</v>
      </c>
      <c r="J452" s="176">
        <v>30.2</v>
      </c>
      <c r="K452" s="176">
        <v>97</v>
      </c>
      <c r="L452" s="173">
        <v>9.5</v>
      </c>
    </row>
    <row r="453" spans="1:25" ht="16" x14ac:dyDescent="0.2">
      <c r="A453" s="171">
        <v>5633</v>
      </c>
      <c r="B453" s="172">
        <v>8</v>
      </c>
      <c r="C453" s="173" t="s">
        <v>261</v>
      </c>
      <c r="D453" s="173">
        <v>2018</v>
      </c>
      <c r="E453" s="173">
        <v>4</v>
      </c>
      <c r="F453" s="173">
        <v>20</v>
      </c>
      <c r="G453" s="175" t="s">
        <v>280</v>
      </c>
      <c r="H453" s="176">
        <v>0.25</v>
      </c>
      <c r="I453" s="176">
        <v>6.1</v>
      </c>
      <c r="J453" s="176">
        <v>27.1</v>
      </c>
      <c r="K453" s="176">
        <v>107</v>
      </c>
      <c r="L453" s="173">
        <v>11.1</v>
      </c>
      <c r="M453" s="177">
        <v>0.86</v>
      </c>
      <c r="N453" s="177">
        <v>0.72399999999999998</v>
      </c>
      <c r="O453" s="177">
        <v>0.30680000000000002</v>
      </c>
      <c r="P453" s="176">
        <v>1.3484</v>
      </c>
      <c r="Q453" s="177">
        <v>8.9109999999999996</v>
      </c>
      <c r="R453" s="177">
        <v>8.6280000000000001</v>
      </c>
      <c r="S453" s="177">
        <v>0.113</v>
      </c>
      <c r="T453" s="177">
        <v>38.089599999999997</v>
      </c>
      <c r="U453" s="177">
        <v>0.67900000000000005</v>
      </c>
      <c r="V453" s="177">
        <v>24.475000000000001</v>
      </c>
      <c r="W453" s="177"/>
      <c r="X453" s="177">
        <v>13.614599999999999</v>
      </c>
      <c r="Y453" s="177">
        <v>86.687899999999999</v>
      </c>
    </row>
    <row r="454" spans="1:25" ht="16" hidden="1" x14ac:dyDescent="0.2">
      <c r="A454" s="171">
        <v>5634</v>
      </c>
      <c r="B454" s="172">
        <v>1</v>
      </c>
      <c r="C454" s="173" t="s">
        <v>258</v>
      </c>
      <c r="D454" s="173">
        <v>18</v>
      </c>
      <c r="E454" s="173">
        <v>5</v>
      </c>
      <c r="F454" s="173">
        <v>18</v>
      </c>
      <c r="G454" s="175" t="s">
        <v>396</v>
      </c>
      <c r="H454" s="176">
        <v>1.3</v>
      </c>
      <c r="I454" s="176">
        <v>16.100000000000001</v>
      </c>
      <c r="J454" s="176">
        <v>28.9</v>
      </c>
      <c r="K454" s="176">
        <v>65.8</v>
      </c>
      <c r="L454" s="173">
        <v>5.44</v>
      </c>
    </row>
    <row r="455" spans="1:25" ht="16" x14ac:dyDescent="0.2">
      <c r="A455" s="171">
        <v>5635</v>
      </c>
      <c r="B455" s="172">
        <v>1</v>
      </c>
      <c r="C455" s="173" t="s">
        <v>261</v>
      </c>
      <c r="D455" s="173">
        <v>2018</v>
      </c>
      <c r="E455" s="173">
        <v>5</v>
      </c>
      <c r="F455" s="173">
        <v>18</v>
      </c>
      <c r="G455" s="175" t="s">
        <v>396</v>
      </c>
      <c r="H455" s="176">
        <v>0.25</v>
      </c>
      <c r="I455" s="176">
        <v>15.7</v>
      </c>
      <c r="J455" s="176">
        <v>25.6</v>
      </c>
      <c r="K455" s="176">
        <v>65.8</v>
      </c>
      <c r="L455" s="173">
        <v>5.6</v>
      </c>
      <c r="M455" s="177">
        <v>2.27</v>
      </c>
      <c r="N455" s="177">
        <v>5.99</v>
      </c>
      <c r="O455" s="177">
        <v>2.5299999999999998</v>
      </c>
      <c r="P455" s="176">
        <v>2.2517</v>
      </c>
      <c r="Q455" s="177">
        <v>9.3949999999999996</v>
      </c>
      <c r="R455" s="177">
        <v>19.199000000000002</v>
      </c>
      <c r="S455" s="177">
        <v>0.23499999999999999</v>
      </c>
      <c r="T455" s="177">
        <v>37.2164</v>
      </c>
      <c r="U455" s="177">
        <v>0.78400000000000003</v>
      </c>
      <c r="V455" s="177">
        <v>24.681999999999999</v>
      </c>
      <c r="W455" s="177"/>
      <c r="X455" s="177">
        <v>12.5344</v>
      </c>
      <c r="Y455" s="177">
        <v>102.4243</v>
      </c>
    </row>
    <row r="456" spans="1:25" ht="16" hidden="1" x14ac:dyDescent="0.2">
      <c r="A456" s="171">
        <v>5636</v>
      </c>
      <c r="B456" s="172">
        <v>2</v>
      </c>
      <c r="C456" s="173" t="s">
        <v>258</v>
      </c>
      <c r="D456" s="173">
        <v>18</v>
      </c>
      <c r="E456" s="173">
        <v>5</v>
      </c>
      <c r="F456" s="173">
        <v>18</v>
      </c>
      <c r="G456" s="175" t="s">
        <v>397</v>
      </c>
      <c r="H456" s="176">
        <v>1.9</v>
      </c>
      <c r="I456" s="176">
        <v>15.9</v>
      </c>
      <c r="J456" s="176">
        <v>30.7</v>
      </c>
      <c r="K456" s="176">
        <v>42.6</v>
      </c>
      <c r="L456" s="173">
        <v>3.51</v>
      </c>
    </row>
    <row r="457" spans="1:25" ht="16" x14ac:dyDescent="0.2">
      <c r="A457" s="171">
        <v>5637</v>
      </c>
      <c r="B457" s="172">
        <v>2</v>
      </c>
      <c r="C457" s="173" t="s">
        <v>261</v>
      </c>
      <c r="D457" s="173">
        <v>2018</v>
      </c>
      <c r="E457" s="173">
        <v>5</v>
      </c>
      <c r="F457" s="173">
        <v>18</v>
      </c>
      <c r="G457" s="175" t="s">
        <v>397</v>
      </c>
      <c r="H457" s="176">
        <v>0.25</v>
      </c>
      <c r="I457" s="176">
        <v>15.7</v>
      </c>
      <c r="J457" s="176">
        <v>30</v>
      </c>
      <c r="K457" s="176">
        <v>61</v>
      </c>
      <c r="L457" s="173">
        <v>5.01</v>
      </c>
      <c r="M457" s="177">
        <v>1.69</v>
      </c>
      <c r="N457" s="177">
        <v>3.27</v>
      </c>
      <c r="O457" s="177">
        <v>1.34</v>
      </c>
      <c r="P457" s="176">
        <v>1.9998</v>
      </c>
      <c r="Q457" s="177">
        <v>0.54</v>
      </c>
      <c r="R457" s="177">
        <v>7.5090000000000003</v>
      </c>
      <c r="S457" s="177">
        <v>0.28399999999999997</v>
      </c>
      <c r="T457" s="177">
        <v>28.728000000000002</v>
      </c>
      <c r="U457" s="177">
        <v>1.089</v>
      </c>
      <c r="V457" s="177">
        <v>14.393000000000001</v>
      </c>
      <c r="W457" s="177"/>
      <c r="X457" s="177">
        <v>14.335000000000001</v>
      </c>
      <c r="Y457" s="177">
        <v>123.9109</v>
      </c>
    </row>
    <row r="458" spans="1:25" ht="16" hidden="1" x14ac:dyDescent="0.2">
      <c r="A458" s="171">
        <v>5646</v>
      </c>
      <c r="B458" s="172">
        <v>3</v>
      </c>
      <c r="C458" s="173" t="s">
        <v>258</v>
      </c>
      <c r="D458" s="173">
        <v>18</v>
      </c>
      <c r="E458" s="173">
        <v>5</v>
      </c>
      <c r="F458" s="173">
        <v>18</v>
      </c>
      <c r="G458" s="175" t="s">
        <v>265</v>
      </c>
      <c r="H458" s="176">
        <v>0.75</v>
      </c>
      <c r="I458" s="176">
        <v>16.3</v>
      </c>
      <c r="J458" s="176">
        <v>29.3</v>
      </c>
      <c r="K458" s="176">
        <v>65.900000000000006</v>
      </c>
      <c r="L458" s="173">
        <v>5.46</v>
      </c>
    </row>
    <row r="459" spans="1:25" ht="16" x14ac:dyDescent="0.2">
      <c r="A459" s="171">
        <v>5647</v>
      </c>
      <c r="B459" s="172">
        <v>3</v>
      </c>
      <c r="C459" s="173" t="s">
        <v>261</v>
      </c>
      <c r="D459" s="173">
        <v>2018</v>
      </c>
      <c r="E459" s="173">
        <v>5</v>
      </c>
      <c r="F459" s="173">
        <v>18</v>
      </c>
      <c r="G459" s="175" t="s">
        <v>265</v>
      </c>
      <c r="H459" s="176">
        <v>0.25</v>
      </c>
      <c r="I459" s="176">
        <v>16.3</v>
      </c>
      <c r="J459" s="176">
        <v>29.2</v>
      </c>
      <c r="K459" s="176">
        <v>70.3</v>
      </c>
      <c r="L459" s="173">
        <v>5.77</v>
      </c>
      <c r="M459" s="177">
        <v>3.51</v>
      </c>
      <c r="N459" s="177">
        <v>2.72</v>
      </c>
      <c r="O459" s="177">
        <v>1.41</v>
      </c>
      <c r="P459" s="176">
        <v>0.86050000000000004</v>
      </c>
      <c r="Q459" s="177">
        <v>0.151</v>
      </c>
      <c r="R459" s="177">
        <v>5.7720000000000002</v>
      </c>
      <c r="S459" s="177">
        <v>0.22600000000000001</v>
      </c>
      <c r="T459" s="177">
        <v>24.895600000000002</v>
      </c>
      <c r="U459" s="177">
        <v>0.39700000000000002</v>
      </c>
      <c r="V459" s="177">
        <v>15.058999999999999</v>
      </c>
      <c r="W459" s="177"/>
      <c r="X459" s="177">
        <v>9.8366000000000007</v>
      </c>
      <c r="Y459" s="177">
        <v>96.900899999999993</v>
      </c>
    </row>
    <row r="460" spans="1:25" ht="16" hidden="1" x14ac:dyDescent="0.2">
      <c r="A460" s="171">
        <v>5644</v>
      </c>
      <c r="B460" s="172">
        <v>4</v>
      </c>
      <c r="C460" s="173" t="s">
        <v>258</v>
      </c>
      <c r="D460" s="173">
        <v>18</v>
      </c>
      <c r="E460" s="173">
        <v>5</v>
      </c>
      <c r="F460" s="173">
        <v>18</v>
      </c>
      <c r="G460" s="175" t="s">
        <v>280</v>
      </c>
      <c r="H460" s="176">
        <v>0.75</v>
      </c>
      <c r="I460" s="176">
        <v>17</v>
      </c>
      <c r="J460" s="176">
        <v>26.9</v>
      </c>
      <c r="K460" s="176">
        <v>77</v>
      </c>
      <c r="L460" s="173">
        <v>6.29</v>
      </c>
    </row>
    <row r="461" spans="1:25" ht="16" x14ac:dyDescent="0.2">
      <c r="A461" s="171">
        <v>5645</v>
      </c>
      <c r="B461" s="172">
        <v>4</v>
      </c>
      <c r="C461" s="173" t="s">
        <v>261</v>
      </c>
      <c r="D461" s="173">
        <v>2018</v>
      </c>
      <c r="E461" s="173">
        <v>5</v>
      </c>
      <c r="F461" s="173">
        <v>18</v>
      </c>
      <c r="G461" s="175" t="s">
        <v>280</v>
      </c>
      <c r="H461" s="176">
        <v>0.25</v>
      </c>
      <c r="I461" s="176">
        <v>16.899999999999999</v>
      </c>
      <c r="J461" s="176">
        <v>26.8</v>
      </c>
      <c r="K461" s="176">
        <v>79.2</v>
      </c>
      <c r="L461" s="173">
        <v>6.52</v>
      </c>
      <c r="M461" s="177">
        <v>1.36</v>
      </c>
      <c r="N461" s="177">
        <v>6.24</v>
      </c>
      <c r="O461" s="177">
        <v>1.5</v>
      </c>
      <c r="P461" s="176">
        <v>0.44840000000000002</v>
      </c>
      <c r="Q461" s="177">
        <v>0.307</v>
      </c>
      <c r="R461" s="177">
        <v>12.962999999999999</v>
      </c>
      <c r="T461" s="177">
        <v>24.935700000000001</v>
      </c>
      <c r="U461" s="177">
        <v>0.92200000000000004</v>
      </c>
      <c r="V461" s="177">
        <v>15.302</v>
      </c>
      <c r="W461" s="177"/>
      <c r="X461" s="177">
        <v>9.6336999999999993</v>
      </c>
      <c r="Y461" s="177">
        <v>96.222700000000003</v>
      </c>
    </row>
    <row r="462" spans="1:25" ht="16" hidden="1" x14ac:dyDescent="0.2">
      <c r="A462" s="171">
        <v>5642</v>
      </c>
      <c r="B462" s="172">
        <v>5</v>
      </c>
      <c r="C462" s="173" t="s">
        <v>258</v>
      </c>
      <c r="D462" s="173">
        <v>18</v>
      </c>
      <c r="E462" s="173">
        <v>5</v>
      </c>
      <c r="F462" s="173">
        <v>18</v>
      </c>
      <c r="G462" s="175" t="s">
        <v>274</v>
      </c>
      <c r="H462" s="176">
        <v>0.5</v>
      </c>
      <c r="I462" s="176">
        <v>15.1</v>
      </c>
      <c r="J462" s="176">
        <v>7.9</v>
      </c>
      <c r="K462" s="176">
        <v>82.4</v>
      </c>
      <c r="L462" s="173">
        <v>7.94</v>
      </c>
    </row>
    <row r="463" spans="1:25" ht="16" x14ac:dyDescent="0.2">
      <c r="A463" s="171">
        <v>5643</v>
      </c>
      <c r="B463" s="172">
        <v>5</v>
      </c>
      <c r="C463" s="173" t="s">
        <v>261</v>
      </c>
      <c r="D463" s="173">
        <v>2018</v>
      </c>
      <c r="E463" s="173">
        <v>5</v>
      </c>
      <c r="F463" s="173">
        <v>18</v>
      </c>
      <c r="G463" s="175" t="s">
        <v>274</v>
      </c>
      <c r="H463" s="176">
        <v>0.25</v>
      </c>
      <c r="I463" s="176">
        <v>14.9</v>
      </c>
      <c r="J463" s="176">
        <v>6.4</v>
      </c>
      <c r="K463" s="176">
        <v>84.1</v>
      </c>
      <c r="L463" s="173">
        <v>8.17</v>
      </c>
      <c r="M463" s="177">
        <v>1.98</v>
      </c>
      <c r="N463" s="177">
        <v>1.9</v>
      </c>
      <c r="O463" s="177">
        <v>3.06</v>
      </c>
      <c r="P463" s="176">
        <v>1.9501999999999999</v>
      </c>
      <c r="Q463" s="177">
        <v>10.119999999999999</v>
      </c>
      <c r="R463" s="177">
        <v>10.287000000000001</v>
      </c>
      <c r="S463" s="177">
        <v>0.17199999999999999</v>
      </c>
      <c r="T463" s="177">
        <v>42.128700000000002</v>
      </c>
      <c r="U463" s="177">
        <v>0.191</v>
      </c>
      <c r="V463" s="177">
        <v>30.454000000000001</v>
      </c>
      <c r="W463" s="177"/>
      <c r="X463" s="177">
        <v>11.6747</v>
      </c>
      <c r="Y463" s="177">
        <v>163.38460000000001</v>
      </c>
    </row>
    <row r="464" spans="1:25" ht="16" hidden="1" x14ac:dyDescent="0.2">
      <c r="A464" s="171">
        <v>5638</v>
      </c>
      <c r="B464" s="172">
        <v>9</v>
      </c>
      <c r="C464" s="173" t="s">
        <v>258</v>
      </c>
      <c r="D464" s="173">
        <v>18</v>
      </c>
      <c r="E464" s="173">
        <v>5</v>
      </c>
      <c r="F464" s="173">
        <v>18</v>
      </c>
      <c r="G464" s="175" t="s">
        <v>398</v>
      </c>
      <c r="H464" s="176">
        <v>1.75</v>
      </c>
      <c r="I464" s="176">
        <v>15.3</v>
      </c>
      <c r="J464" s="176">
        <v>30</v>
      </c>
      <c r="K464" s="176">
        <v>83.5</v>
      </c>
      <c r="L464" s="173">
        <v>6.96</v>
      </c>
    </row>
    <row r="465" spans="1:25" ht="16" x14ac:dyDescent="0.2">
      <c r="A465" s="171">
        <v>5639</v>
      </c>
      <c r="B465" s="172">
        <v>9</v>
      </c>
      <c r="C465" s="173" t="s">
        <v>261</v>
      </c>
      <c r="D465" s="173">
        <v>2018</v>
      </c>
      <c r="E465" s="173">
        <v>5</v>
      </c>
      <c r="F465" s="173">
        <v>18</v>
      </c>
      <c r="G465" s="175" t="s">
        <v>398</v>
      </c>
      <c r="H465" s="176">
        <v>0.25</v>
      </c>
      <c r="I465" s="176">
        <v>15.3</v>
      </c>
      <c r="J465" s="176">
        <v>30</v>
      </c>
      <c r="K465" s="176">
        <v>83.1</v>
      </c>
      <c r="L465" s="173">
        <v>6.92</v>
      </c>
      <c r="M465" s="177">
        <v>2.72</v>
      </c>
      <c r="N465" s="177">
        <v>3.65</v>
      </c>
      <c r="O465" s="177">
        <v>1.92</v>
      </c>
      <c r="P465" s="176">
        <v>4.9700000000000001E-2</v>
      </c>
      <c r="Q465" s="177">
        <v>0.107</v>
      </c>
      <c r="R465" s="177">
        <v>4.2910000000000004</v>
      </c>
      <c r="S465" s="177">
        <v>0.112</v>
      </c>
      <c r="T465" s="177">
        <v>28.673200000000001</v>
      </c>
      <c r="U465" s="177">
        <v>0.85499999999999998</v>
      </c>
      <c r="V465" s="177">
        <v>12.765000000000001</v>
      </c>
      <c r="W465" s="177"/>
      <c r="X465" s="177">
        <v>15.908200000000001</v>
      </c>
      <c r="Y465" s="177">
        <v>128.52590000000001</v>
      </c>
    </row>
    <row r="466" spans="1:25" ht="16" hidden="1" x14ac:dyDescent="0.2">
      <c r="A466" s="171">
        <v>5640</v>
      </c>
      <c r="B466" s="172">
        <v>10</v>
      </c>
      <c r="C466" s="173" t="s">
        <v>258</v>
      </c>
      <c r="D466" s="173">
        <v>18</v>
      </c>
      <c r="E466" s="173">
        <v>5</v>
      </c>
      <c r="F466" s="173">
        <v>18</v>
      </c>
      <c r="G466" s="175" t="s">
        <v>294</v>
      </c>
      <c r="H466" s="176">
        <v>1.25</v>
      </c>
      <c r="I466" s="176">
        <v>15.2</v>
      </c>
      <c r="J466" s="176">
        <v>30.1</v>
      </c>
      <c r="K466" s="176">
        <v>72.8</v>
      </c>
      <c r="L466" s="173">
        <v>6.11</v>
      </c>
    </row>
    <row r="467" spans="1:25" ht="16" x14ac:dyDescent="0.2">
      <c r="A467" s="171">
        <v>5641</v>
      </c>
      <c r="B467" s="172">
        <v>10</v>
      </c>
      <c r="C467" s="173" t="s">
        <v>261</v>
      </c>
      <c r="D467" s="173">
        <v>2018</v>
      </c>
      <c r="E467" s="173">
        <v>5</v>
      </c>
      <c r="F467" s="173">
        <v>18</v>
      </c>
      <c r="G467" s="175" t="s">
        <v>294</v>
      </c>
      <c r="H467" s="176">
        <v>0.25</v>
      </c>
      <c r="I467" s="176">
        <v>15.3</v>
      </c>
      <c r="J467" s="176">
        <v>29.6</v>
      </c>
      <c r="K467" s="176">
        <v>72.099999999999994</v>
      </c>
      <c r="L467" s="173">
        <v>6.01</v>
      </c>
      <c r="M467" s="177">
        <v>2.14</v>
      </c>
      <c r="N467" s="177">
        <v>2.78</v>
      </c>
      <c r="O467" s="177">
        <v>1.1100000000000001</v>
      </c>
      <c r="P467" s="176">
        <v>0.38969999999999999</v>
      </c>
      <c r="Q467" s="177">
        <v>0.442</v>
      </c>
      <c r="R467" s="177">
        <v>6.0549999999999997</v>
      </c>
      <c r="S467" s="177">
        <v>0.26500000000000001</v>
      </c>
      <c r="T467" s="177">
        <v>15.7187</v>
      </c>
      <c r="U467" s="177">
        <v>1.2030000000000001</v>
      </c>
      <c r="V467" s="177">
        <v>12.125999999999999</v>
      </c>
      <c r="W467" s="177"/>
      <c r="X467" s="177">
        <v>3.5926999999999998</v>
      </c>
      <c r="Y467" s="177">
        <v>71.315600000000003</v>
      </c>
    </row>
    <row r="468" spans="1:25" ht="16" hidden="1" x14ac:dyDescent="0.2">
      <c r="A468" s="171">
        <v>5648</v>
      </c>
      <c r="B468" s="172">
        <v>6</v>
      </c>
      <c r="C468" s="173" t="s">
        <v>258</v>
      </c>
      <c r="D468" s="173">
        <v>18</v>
      </c>
      <c r="E468" s="173">
        <v>5</v>
      </c>
      <c r="F468" s="173">
        <v>19</v>
      </c>
      <c r="G468" s="175" t="s">
        <v>262</v>
      </c>
      <c r="H468" s="176">
        <v>1.75</v>
      </c>
      <c r="I468" s="176">
        <v>13.5</v>
      </c>
      <c r="J468" s="176">
        <v>30.6</v>
      </c>
      <c r="K468" s="176">
        <v>75</v>
      </c>
      <c r="L468" s="173">
        <v>6.44</v>
      </c>
    </row>
    <row r="469" spans="1:25" ht="16" x14ac:dyDescent="0.2">
      <c r="A469" s="171">
        <v>5649</v>
      </c>
      <c r="B469" s="172">
        <v>6</v>
      </c>
      <c r="C469" s="173" t="s">
        <v>261</v>
      </c>
      <c r="D469" s="173">
        <v>2018</v>
      </c>
      <c r="E469" s="173">
        <v>5</v>
      </c>
      <c r="F469" s="173">
        <v>19</v>
      </c>
      <c r="G469" s="175" t="s">
        <v>262</v>
      </c>
      <c r="H469" s="176">
        <v>0.25</v>
      </c>
      <c r="I469" s="176">
        <v>13.6</v>
      </c>
      <c r="J469" s="176">
        <v>30.4</v>
      </c>
      <c r="K469" s="176">
        <v>78</v>
      </c>
      <c r="L469" s="173">
        <v>6.66</v>
      </c>
      <c r="M469" s="177">
        <v>2.0099999999999998</v>
      </c>
      <c r="N469" s="177">
        <v>3.96</v>
      </c>
      <c r="O469" s="177">
        <v>1.97</v>
      </c>
      <c r="P469" s="176">
        <v>1.2666999999999999</v>
      </c>
      <c r="Q469" s="177">
        <v>0.74</v>
      </c>
      <c r="R469" s="177">
        <v>5.1260000000000003</v>
      </c>
      <c r="S469" s="177">
        <v>0.14199999999999999</v>
      </c>
      <c r="T469" s="177">
        <v>28.520399999999999</v>
      </c>
      <c r="U469" s="177">
        <v>0.50800000000000001</v>
      </c>
      <c r="V469" s="177">
        <v>15.186</v>
      </c>
      <c r="W469" s="177"/>
      <c r="X469" s="177">
        <v>13.3344</v>
      </c>
      <c r="Y469" s="177">
        <v>124.5539</v>
      </c>
    </row>
    <row r="470" spans="1:25" ht="16" hidden="1" x14ac:dyDescent="0.2">
      <c r="A470" s="171">
        <v>5650</v>
      </c>
      <c r="B470" s="172">
        <v>7</v>
      </c>
      <c r="C470" s="173" t="s">
        <v>258</v>
      </c>
      <c r="D470" s="173">
        <v>18</v>
      </c>
      <c r="E470" s="173">
        <v>5</v>
      </c>
      <c r="F470" s="173">
        <v>19</v>
      </c>
      <c r="G470" s="175" t="s">
        <v>370</v>
      </c>
      <c r="H470" s="176">
        <v>0.7</v>
      </c>
      <c r="I470" s="176">
        <v>15.4</v>
      </c>
      <c r="J470" s="176">
        <v>27.1</v>
      </c>
      <c r="K470" s="176">
        <v>47</v>
      </c>
      <c r="L470" s="173">
        <v>4.04</v>
      </c>
    </row>
    <row r="471" spans="1:25" ht="16" x14ac:dyDescent="0.2">
      <c r="A471" s="171">
        <v>5651</v>
      </c>
      <c r="B471" s="172">
        <v>7</v>
      </c>
      <c r="C471" s="173" t="s">
        <v>261</v>
      </c>
      <c r="D471" s="173">
        <v>2018</v>
      </c>
      <c r="E471" s="173">
        <v>5</v>
      </c>
      <c r="F471" s="173">
        <v>19</v>
      </c>
      <c r="G471" s="175" t="s">
        <v>370</v>
      </c>
      <c r="H471" s="176">
        <v>0.25</v>
      </c>
      <c r="I471" s="176">
        <v>13.9</v>
      </c>
      <c r="J471" s="176">
        <v>16.2</v>
      </c>
      <c r="K471" s="176">
        <v>74</v>
      </c>
      <c r="L471" s="173">
        <v>6.85</v>
      </c>
      <c r="M471" s="177">
        <v>2.14</v>
      </c>
      <c r="N471" s="177">
        <v>2.2000000000000002</v>
      </c>
      <c r="O471" s="177">
        <v>2.48</v>
      </c>
      <c r="P471" s="176">
        <v>3.0825</v>
      </c>
      <c r="Q471" s="177">
        <v>30.991</v>
      </c>
      <c r="R471" s="177">
        <v>34.92</v>
      </c>
      <c r="S471" s="177">
        <v>0.377</v>
      </c>
      <c r="T471" s="177">
        <v>60.325299999999999</v>
      </c>
      <c r="U471" s="177">
        <v>0.98199999999999998</v>
      </c>
      <c r="V471" s="177">
        <v>47.856000000000002</v>
      </c>
      <c r="W471" s="177"/>
      <c r="X471" s="177">
        <v>12.4693</v>
      </c>
      <c r="Y471" s="177">
        <v>133.4674</v>
      </c>
    </row>
    <row r="472" spans="1:25" ht="16" hidden="1" x14ac:dyDescent="0.2">
      <c r="A472" s="171">
        <v>5652</v>
      </c>
      <c r="B472" s="172">
        <v>8</v>
      </c>
      <c r="C472" s="173" t="s">
        <v>258</v>
      </c>
      <c r="D472" s="173">
        <v>18</v>
      </c>
      <c r="E472" s="173">
        <v>5</v>
      </c>
      <c r="F472" s="173">
        <v>19</v>
      </c>
      <c r="G472" s="175" t="s">
        <v>340</v>
      </c>
      <c r="H472" s="176">
        <v>0.6</v>
      </c>
      <c r="I472" s="176">
        <v>14.1</v>
      </c>
      <c r="J472" s="176">
        <v>30.1</v>
      </c>
      <c r="K472" s="176">
        <v>54</v>
      </c>
      <c r="L472" s="173">
        <v>4.63</v>
      </c>
    </row>
    <row r="473" spans="1:25" ht="16" x14ac:dyDescent="0.2">
      <c r="A473" s="171">
        <v>5653</v>
      </c>
      <c r="B473" s="172">
        <v>8</v>
      </c>
      <c r="C473" s="173" t="s">
        <v>261</v>
      </c>
      <c r="D473" s="173">
        <v>2018</v>
      </c>
      <c r="E473" s="173">
        <v>5</v>
      </c>
      <c r="F473" s="173">
        <v>19</v>
      </c>
      <c r="G473" s="175" t="s">
        <v>340</v>
      </c>
      <c r="H473" s="176">
        <v>0.25</v>
      </c>
      <c r="I473" s="176">
        <v>14</v>
      </c>
      <c r="J473" s="176">
        <v>29.3</v>
      </c>
      <c r="K473" s="176">
        <v>67</v>
      </c>
      <c r="L473" s="173">
        <v>5.77</v>
      </c>
      <c r="M473" s="177">
        <v>1.81</v>
      </c>
      <c r="N473" s="177">
        <v>3.27</v>
      </c>
      <c r="O473" s="177">
        <v>1.9</v>
      </c>
      <c r="P473" s="176">
        <v>2.1322000000000001</v>
      </c>
      <c r="Q473" s="177">
        <v>2.613</v>
      </c>
      <c r="R473" s="177">
        <v>8.3970000000000002</v>
      </c>
      <c r="S473" s="177">
        <v>0.14099999999999999</v>
      </c>
      <c r="T473" s="177">
        <v>31.672000000000001</v>
      </c>
      <c r="U473" s="177">
        <v>0.94899999999999995</v>
      </c>
      <c r="V473" s="177">
        <v>21.021999999999998</v>
      </c>
      <c r="W473" s="177"/>
      <c r="X473" s="177">
        <v>10.65</v>
      </c>
      <c r="Y473" s="177">
        <v>102.5656</v>
      </c>
    </row>
    <row r="474" spans="1:25" ht="16" hidden="1" x14ac:dyDescent="0.2">
      <c r="A474" s="171">
        <v>5654</v>
      </c>
      <c r="B474" s="172">
        <v>1</v>
      </c>
      <c r="C474" s="173" t="s">
        <v>258</v>
      </c>
      <c r="D474" s="173">
        <v>18</v>
      </c>
      <c r="E474" s="173">
        <v>6</v>
      </c>
      <c r="F474" s="173">
        <v>15</v>
      </c>
      <c r="G474" s="175" t="s">
        <v>401</v>
      </c>
      <c r="H474" s="176">
        <v>1.25</v>
      </c>
      <c r="I474" s="176">
        <v>19.600000000000001</v>
      </c>
      <c r="J474" s="176">
        <v>28.6</v>
      </c>
      <c r="K474" s="176">
        <v>75.3</v>
      </c>
      <c r="L474" s="173">
        <v>5.6</v>
      </c>
    </row>
    <row r="475" spans="1:25" ht="16" x14ac:dyDescent="0.2">
      <c r="A475" s="171">
        <v>5655</v>
      </c>
      <c r="B475" s="172">
        <v>1</v>
      </c>
      <c r="C475" s="173" t="s">
        <v>261</v>
      </c>
      <c r="D475" s="173">
        <v>2018</v>
      </c>
      <c r="E475" s="173">
        <v>6</v>
      </c>
      <c r="F475" s="173">
        <v>15</v>
      </c>
      <c r="G475" s="175" t="s">
        <v>401</v>
      </c>
      <c r="H475" s="176">
        <v>0.25</v>
      </c>
      <c r="I475" s="176">
        <v>19.600000000000001</v>
      </c>
      <c r="J475" s="176">
        <v>28.6</v>
      </c>
      <c r="K475" s="176">
        <v>79.5</v>
      </c>
      <c r="L475" s="173">
        <v>6.12</v>
      </c>
      <c r="M475" s="177">
        <v>3.01</v>
      </c>
      <c r="N475" s="177">
        <v>7.49</v>
      </c>
      <c r="O475" s="177">
        <v>1.81</v>
      </c>
      <c r="P475" s="176">
        <v>2.2444000000000002</v>
      </c>
      <c r="Q475" s="177">
        <v>1.877</v>
      </c>
      <c r="R475" s="177">
        <v>9.4060000000000006</v>
      </c>
      <c r="S475" s="177">
        <v>0.14199999999999999</v>
      </c>
      <c r="T475" s="177">
        <v>30.8842</v>
      </c>
      <c r="U475" s="177">
        <v>0.97399999999999998</v>
      </c>
      <c r="V475" s="177">
        <v>20.844000000000001</v>
      </c>
      <c r="W475" s="177"/>
      <c r="X475" s="177">
        <v>10.0402</v>
      </c>
      <c r="Y475" s="177">
        <v>94.740499999999997</v>
      </c>
    </row>
    <row r="476" spans="1:25" ht="16" hidden="1" x14ac:dyDescent="0.2">
      <c r="A476" s="171">
        <v>5656</v>
      </c>
      <c r="B476" s="172">
        <v>2</v>
      </c>
      <c r="C476" s="173" t="s">
        <v>258</v>
      </c>
      <c r="D476" s="173">
        <v>18</v>
      </c>
      <c r="E476" s="173">
        <v>6</v>
      </c>
      <c r="F476" s="173">
        <v>15</v>
      </c>
      <c r="G476" s="175" t="s">
        <v>355</v>
      </c>
      <c r="H476" s="176">
        <v>1.99</v>
      </c>
      <c r="I476" s="176">
        <v>19.7</v>
      </c>
      <c r="J476" s="176">
        <v>30.8</v>
      </c>
      <c r="K476" s="176">
        <v>27.7</v>
      </c>
      <c r="L476" s="173">
        <v>2.12</v>
      </c>
    </row>
    <row r="477" spans="1:25" ht="16" x14ac:dyDescent="0.2">
      <c r="A477" s="171">
        <v>5657</v>
      </c>
      <c r="B477" s="172">
        <v>2</v>
      </c>
      <c r="C477" s="173" t="s">
        <v>261</v>
      </c>
      <c r="D477" s="173">
        <v>2018</v>
      </c>
      <c r="E477" s="173">
        <v>6</v>
      </c>
      <c r="F477" s="173">
        <v>15</v>
      </c>
      <c r="G477" s="175" t="s">
        <v>355</v>
      </c>
      <c r="H477" s="176">
        <v>0.25</v>
      </c>
      <c r="I477" s="176">
        <v>19.899999999999999</v>
      </c>
      <c r="J477" s="176">
        <v>30.1</v>
      </c>
      <c r="K477" s="176">
        <v>65.099999999999994</v>
      </c>
      <c r="L477" s="173">
        <v>4.9800000000000004</v>
      </c>
      <c r="M477" s="177">
        <v>1.76</v>
      </c>
      <c r="N477" s="177">
        <v>8.6</v>
      </c>
      <c r="O477" s="177">
        <v>1.96</v>
      </c>
      <c r="P477" s="176">
        <v>1.8528</v>
      </c>
      <c r="Q477" s="177">
        <v>0.41099999999999998</v>
      </c>
      <c r="R477" s="177">
        <v>7.25</v>
      </c>
      <c r="S477" s="177">
        <v>0.11799999999999999</v>
      </c>
      <c r="T477" s="177">
        <v>27.784700000000001</v>
      </c>
      <c r="U477" s="177">
        <v>1.052</v>
      </c>
      <c r="V477" s="177">
        <v>20.106999999999999</v>
      </c>
      <c r="W477" s="177"/>
      <c r="X477" s="177">
        <v>7.6776999999999997</v>
      </c>
      <c r="Y477" s="177">
        <v>71.982299999999995</v>
      </c>
    </row>
    <row r="478" spans="1:25" ht="16" hidden="1" x14ac:dyDescent="0.2">
      <c r="A478" s="171">
        <v>5662</v>
      </c>
      <c r="B478" s="172">
        <v>6</v>
      </c>
      <c r="C478" s="173" t="s">
        <v>258</v>
      </c>
      <c r="D478" s="173">
        <v>18</v>
      </c>
      <c r="E478" s="173">
        <v>6</v>
      </c>
      <c r="F478" s="173">
        <v>15</v>
      </c>
      <c r="G478" s="175" t="s">
        <v>402</v>
      </c>
      <c r="H478" s="176">
        <v>1.6</v>
      </c>
      <c r="I478" s="176">
        <v>18.899999999999999</v>
      </c>
      <c r="J478" s="176">
        <v>29.6</v>
      </c>
      <c r="K478" s="176">
        <v>70</v>
      </c>
      <c r="L478" s="173">
        <v>5.39</v>
      </c>
    </row>
    <row r="479" spans="1:25" ht="16" x14ac:dyDescent="0.2">
      <c r="A479" s="171">
        <v>5663</v>
      </c>
      <c r="B479" s="172">
        <v>6</v>
      </c>
      <c r="C479" s="173" t="s">
        <v>261</v>
      </c>
      <c r="D479" s="173">
        <v>2018</v>
      </c>
      <c r="E479" s="173">
        <v>6</v>
      </c>
      <c r="F479" s="173">
        <v>15</v>
      </c>
      <c r="G479" s="175" t="s">
        <v>402</v>
      </c>
      <c r="H479" s="176">
        <v>0.25</v>
      </c>
      <c r="I479" s="176">
        <v>18.8</v>
      </c>
      <c r="J479" s="176">
        <v>29.5</v>
      </c>
      <c r="K479" s="176">
        <v>75</v>
      </c>
      <c r="L479" s="173">
        <v>5.75</v>
      </c>
      <c r="M479" s="177">
        <v>2.9</v>
      </c>
      <c r="N479" s="177">
        <v>4.3099999999999996</v>
      </c>
      <c r="O479" s="177">
        <v>2.23</v>
      </c>
      <c r="P479" s="176">
        <v>2.0552000000000001</v>
      </c>
      <c r="Q479" s="177">
        <v>1.165</v>
      </c>
      <c r="R479" s="177">
        <v>7.1059999999999999</v>
      </c>
      <c r="S479" s="177">
        <v>0.17</v>
      </c>
      <c r="T479" s="177">
        <v>26.292200000000001</v>
      </c>
      <c r="U479" s="177">
        <v>1.216</v>
      </c>
      <c r="V479" s="177">
        <v>19.212</v>
      </c>
      <c r="W479" s="177"/>
      <c r="X479" s="177">
        <v>7.0801999999999996</v>
      </c>
      <c r="Y479" s="177">
        <v>77.980999999999995</v>
      </c>
    </row>
    <row r="480" spans="1:25" ht="16" hidden="1" x14ac:dyDescent="0.2">
      <c r="A480" s="171">
        <v>5664</v>
      </c>
      <c r="B480" s="172">
        <v>7</v>
      </c>
      <c r="C480" s="173" t="s">
        <v>258</v>
      </c>
      <c r="D480" s="173">
        <v>18</v>
      </c>
      <c r="E480" s="173">
        <v>6</v>
      </c>
      <c r="F480" s="173">
        <v>15</v>
      </c>
      <c r="G480" s="175" t="s">
        <v>265</v>
      </c>
      <c r="H480" s="176">
        <v>0.4</v>
      </c>
      <c r="I480" s="176">
        <v>19.7</v>
      </c>
      <c r="J480" s="176">
        <v>29.3</v>
      </c>
      <c r="K480" s="176">
        <v>39</v>
      </c>
      <c r="L480" s="173">
        <v>2.96</v>
      </c>
    </row>
    <row r="481" spans="1:25" ht="16" x14ac:dyDescent="0.2">
      <c r="A481" s="171">
        <v>5665</v>
      </c>
      <c r="B481" s="172">
        <v>7</v>
      </c>
      <c r="C481" s="173" t="s">
        <v>261</v>
      </c>
      <c r="D481" s="173">
        <v>2018</v>
      </c>
      <c r="E481" s="173">
        <v>6</v>
      </c>
      <c r="F481" s="173">
        <v>15</v>
      </c>
      <c r="G481" s="175" t="s">
        <v>265</v>
      </c>
      <c r="H481" s="176">
        <v>0.25</v>
      </c>
      <c r="I481" s="176">
        <v>19.3</v>
      </c>
      <c r="J481" s="176">
        <v>26.6</v>
      </c>
      <c r="K481" s="176">
        <v>70</v>
      </c>
      <c r="L481" s="173">
        <v>5.6</v>
      </c>
      <c r="M481" s="177">
        <v>1.45</v>
      </c>
      <c r="N481" s="177">
        <v>8.99</v>
      </c>
      <c r="O481" s="177">
        <v>4.76</v>
      </c>
      <c r="P481" s="176">
        <v>2.1594000000000002</v>
      </c>
      <c r="Q481" s="177">
        <v>26.001000000000001</v>
      </c>
      <c r="R481" s="177">
        <v>19.654</v>
      </c>
      <c r="S481" s="177">
        <v>0.17899999999999999</v>
      </c>
      <c r="T481" s="177">
        <v>55.284500000000001</v>
      </c>
      <c r="U481" s="177">
        <v>1.706</v>
      </c>
      <c r="V481" s="177">
        <v>44.02</v>
      </c>
      <c r="W481" s="177"/>
      <c r="X481" s="177">
        <v>11.2645</v>
      </c>
      <c r="Y481" s="177">
        <v>94.173900000000003</v>
      </c>
    </row>
    <row r="482" spans="1:25" ht="16" hidden="1" x14ac:dyDescent="0.2">
      <c r="A482" s="171">
        <v>5666</v>
      </c>
      <c r="B482" s="172">
        <v>8</v>
      </c>
      <c r="C482" s="173" t="s">
        <v>258</v>
      </c>
      <c r="D482" s="173">
        <v>18</v>
      </c>
      <c r="E482" s="173">
        <v>6</v>
      </c>
      <c r="F482" s="173">
        <v>15</v>
      </c>
      <c r="G482" s="175" t="s">
        <v>315</v>
      </c>
      <c r="H482" s="176">
        <v>0.6</v>
      </c>
      <c r="I482" s="176">
        <v>20.399999999999999</v>
      </c>
      <c r="J482" s="176">
        <v>26.3</v>
      </c>
      <c r="K482" s="176">
        <v>34</v>
      </c>
      <c r="L482" s="173">
        <v>2.65</v>
      </c>
    </row>
    <row r="483" spans="1:25" ht="16" x14ac:dyDescent="0.2">
      <c r="A483" s="171">
        <v>5667</v>
      </c>
      <c r="B483" s="172">
        <v>8</v>
      </c>
      <c r="C483" s="173" t="s">
        <v>261</v>
      </c>
      <c r="D483" s="173">
        <v>2018</v>
      </c>
      <c r="E483" s="173">
        <v>6</v>
      </c>
      <c r="F483" s="173">
        <v>15</v>
      </c>
      <c r="G483" s="175" t="s">
        <v>315</v>
      </c>
      <c r="H483" s="176">
        <v>0.25</v>
      </c>
      <c r="I483" s="176">
        <v>18.5</v>
      </c>
      <c r="J483" s="176">
        <v>14.3</v>
      </c>
      <c r="K483" s="176">
        <v>78</v>
      </c>
      <c r="L483" s="173">
        <v>6.9</v>
      </c>
      <c r="M483" s="177">
        <v>1.47</v>
      </c>
      <c r="N483" s="177">
        <v>7.05</v>
      </c>
      <c r="O483" s="177">
        <v>1.5</v>
      </c>
      <c r="P483" s="176">
        <v>1.0808</v>
      </c>
      <c r="Q483" s="177">
        <v>1.9950000000000001</v>
      </c>
      <c r="R483" s="177">
        <v>5.9029999999999996</v>
      </c>
      <c r="T483" s="177">
        <v>29.491800000000001</v>
      </c>
      <c r="U483" s="177">
        <v>1.1240000000000001</v>
      </c>
      <c r="V483" s="177">
        <v>23.928000000000001</v>
      </c>
      <c r="W483" s="177"/>
      <c r="X483" s="177">
        <v>5.5637999999999996</v>
      </c>
      <c r="Y483" s="177">
        <v>58.383499999999998</v>
      </c>
    </row>
    <row r="484" spans="1:25" ht="16" hidden="1" x14ac:dyDescent="0.2">
      <c r="A484" s="171">
        <v>5658</v>
      </c>
      <c r="B484" s="172">
        <v>9</v>
      </c>
      <c r="C484" s="173" t="s">
        <v>258</v>
      </c>
      <c r="D484" s="173">
        <v>18</v>
      </c>
      <c r="E484" s="173">
        <v>6</v>
      </c>
      <c r="F484" s="173">
        <v>15</v>
      </c>
      <c r="G484" s="175" t="s">
        <v>280</v>
      </c>
      <c r="H484" s="176">
        <v>1.71</v>
      </c>
      <c r="I484" s="176">
        <v>19.399999999999999</v>
      </c>
      <c r="J484" s="176">
        <v>29.5</v>
      </c>
      <c r="K484" s="176">
        <v>84.8</v>
      </c>
      <c r="L484" s="173">
        <v>6.58</v>
      </c>
    </row>
    <row r="485" spans="1:25" ht="16" x14ac:dyDescent="0.2">
      <c r="A485" s="171">
        <v>5659</v>
      </c>
      <c r="B485" s="172">
        <v>9</v>
      </c>
      <c r="C485" s="173" t="s">
        <v>261</v>
      </c>
      <c r="D485" s="173">
        <v>2018</v>
      </c>
      <c r="E485" s="173">
        <v>6</v>
      </c>
      <c r="F485" s="173">
        <v>15</v>
      </c>
      <c r="G485" s="175" t="s">
        <v>280</v>
      </c>
      <c r="H485" s="176">
        <v>0.25</v>
      </c>
      <c r="I485" s="176">
        <v>19.600000000000001</v>
      </c>
      <c r="J485" s="176">
        <v>29.4</v>
      </c>
      <c r="K485" s="176">
        <v>84.1</v>
      </c>
      <c r="L485" s="173">
        <v>6.47</v>
      </c>
      <c r="M485" s="177">
        <v>2.25</v>
      </c>
      <c r="N485" s="177">
        <v>3.71</v>
      </c>
      <c r="O485" s="177">
        <v>1</v>
      </c>
      <c r="P485" s="176">
        <v>0.28520000000000001</v>
      </c>
      <c r="Q485" s="177">
        <v>0.16800000000000001</v>
      </c>
      <c r="R485" s="177">
        <v>2.7919999999999998</v>
      </c>
      <c r="T485" s="177">
        <v>18.991599999999998</v>
      </c>
      <c r="U485" s="177">
        <v>0.877</v>
      </c>
      <c r="V485" s="177">
        <v>17.169</v>
      </c>
      <c r="W485" s="177"/>
      <c r="X485" s="177">
        <v>1.8226</v>
      </c>
      <c r="Y485" s="177">
        <v>53.205599999999997</v>
      </c>
    </row>
    <row r="486" spans="1:25" ht="16" hidden="1" x14ac:dyDescent="0.2">
      <c r="A486" s="171">
        <v>5660</v>
      </c>
      <c r="B486" s="172">
        <v>10</v>
      </c>
      <c r="C486" s="173" t="s">
        <v>258</v>
      </c>
      <c r="D486" s="173">
        <v>18</v>
      </c>
      <c r="E486" s="173">
        <v>6</v>
      </c>
      <c r="F486" s="173">
        <v>15</v>
      </c>
      <c r="G486" s="175" t="s">
        <v>297</v>
      </c>
      <c r="H486" s="176">
        <v>1.52</v>
      </c>
      <c r="I486" s="176">
        <v>18.899999999999999</v>
      </c>
      <c r="J486" s="176">
        <v>31.3</v>
      </c>
      <c r="K486" s="176">
        <v>40.5</v>
      </c>
      <c r="L486" s="173">
        <v>2.5099999999999998</v>
      </c>
    </row>
    <row r="487" spans="1:25" ht="16" x14ac:dyDescent="0.2">
      <c r="A487" s="171">
        <v>5661</v>
      </c>
      <c r="B487" s="172">
        <v>10</v>
      </c>
      <c r="C487" s="173" t="s">
        <v>261</v>
      </c>
      <c r="D487" s="173">
        <v>2018</v>
      </c>
      <c r="E487" s="173">
        <v>6</v>
      </c>
      <c r="F487" s="173">
        <v>15</v>
      </c>
      <c r="G487" s="175" t="s">
        <v>297</v>
      </c>
      <c r="H487" s="176">
        <v>0.25</v>
      </c>
      <c r="I487" s="176">
        <v>19.600000000000001</v>
      </c>
      <c r="J487" s="176">
        <v>26.6</v>
      </c>
      <c r="K487" s="176">
        <v>83.3</v>
      </c>
      <c r="L487" s="173">
        <v>6.47</v>
      </c>
      <c r="M487" s="177">
        <v>1.66</v>
      </c>
      <c r="N487" s="177">
        <v>7.01</v>
      </c>
      <c r="O487" s="177">
        <v>1.98</v>
      </c>
      <c r="P487" s="176">
        <v>0.83189999999999997</v>
      </c>
      <c r="Q487" s="177">
        <v>0.95399999999999996</v>
      </c>
      <c r="R487" s="177">
        <v>11.244999999999999</v>
      </c>
      <c r="S487" s="177">
        <v>0.11700000000000001</v>
      </c>
      <c r="T487" s="177">
        <v>62.507800000000003</v>
      </c>
      <c r="U487" s="177">
        <v>1.597</v>
      </c>
      <c r="V487" s="177">
        <v>56.228000000000002</v>
      </c>
      <c r="W487" s="177"/>
      <c r="X487" s="177">
        <v>6.2797999999999998</v>
      </c>
      <c r="Y487" s="177">
        <v>73.633799999999994</v>
      </c>
    </row>
    <row r="488" spans="1:25" ht="16" hidden="1" x14ac:dyDescent="0.2">
      <c r="A488" s="171">
        <v>5668</v>
      </c>
      <c r="B488" s="172">
        <v>3</v>
      </c>
      <c r="C488" s="173" t="s">
        <v>258</v>
      </c>
      <c r="D488" s="173">
        <v>18</v>
      </c>
      <c r="E488" s="173">
        <v>6</v>
      </c>
      <c r="F488" s="173">
        <v>16</v>
      </c>
      <c r="G488" s="175" t="s">
        <v>278</v>
      </c>
      <c r="H488" s="176">
        <v>1</v>
      </c>
      <c r="I488" s="176">
        <v>19.2</v>
      </c>
      <c r="K488" s="176">
        <v>37.799999999999997</v>
      </c>
      <c r="L488" s="173">
        <v>2.82</v>
      </c>
    </row>
    <row r="489" spans="1:25" ht="16" x14ac:dyDescent="0.2">
      <c r="A489" s="171">
        <v>5669</v>
      </c>
      <c r="B489" s="172">
        <v>3</v>
      </c>
      <c r="C489" s="173" t="s">
        <v>261</v>
      </c>
      <c r="D489" s="173">
        <v>2018</v>
      </c>
      <c r="E489" s="173">
        <v>6</v>
      </c>
      <c r="F489" s="173">
        <v>16</v>
      </c>
      <c r="G489" s="175" t="s">
        <v>278</v>
      </c>
      <c r="H489" s="176">
        <v>0.25</v>
      </c>
      <c r="I489" s="176">
        <v>19.100000000000001</v>
      </c>
      <c r="J489" s="176">
        <v>29.5</v>
      </c>
      <c r="K489" s="176">
        <v>55.5</v>
      </c>
      <c r="L489" s="173">
        <v>4.3</v>
      </c>
      <c r="M489" s="177">
        <v>0.93</v>
      </c>
      <c r="N489" s="177">
        <v>0.94</v>
      </c>
      <c r="O489" s="177">
        <v>0.59</v>
      </c>
      <c r="P489" s="176">
        <v>4.7500999999999998</v>
      </c>
      <c r="Q489" s="177">
        <v>0.47699999999999998</v>
      </c>
      <c r="R489" s="177">
        <v>5.056</v>
      </c>
      <c r="S489" s="177">
        <v>0.27500000000000002</v>
      </c>
      <c r="T489" s="177">
        <v>29.0335</v>
      </c>
      <c r="U489" s="177">
        <v>0.95699999999999996</v>
      </c>
      <c r="V489" s="177">
        <v>28.129000000000001</v>
      </c>
      <c r="W489" s="177"/>
      <c r="X489" s="177">
        <v>0.90449999999999997</v>
      </c>
      <c r="Y489" s="177">
        <v>25.759499999999999</v>
      </c>
    </row>
    <row r="490" spans="1:25" ht="16" hidden="1" x14ac:dyDescent="0.2">
      <c r="A490" s="171">
        <v>5670</v>
      </c>
      <c r="B490" s="172">
        <v>4</v>
      </c>
      <c r="C490" s="173" t="s">
        <v>258</v>
      </c>
      <c r="D490" s="173">
        <v>18</v>
      </c>
      <c r="E490" s="173">
        <v>6</v>
      </c>
      <c r="F490" s="173">
        <v>16</v>
      </c>
      <c r="G490" s="175" t="s">
        <v>404</v>
      </c>
      <c r="H490" s="176">
        <v>0.75</v>
      </c>
      <c r="I490" s="176">
        <v>20.100000000000001</v>
      </c>
      <c r="J490" s="176">
        <v>27.3</v>
      </c>
      <c r="K490" s="176">
        <v>58</v>
      </c>
      <c r="L490" s="173">
        <v>4.17</v>
      </c>
    </row>
    <row r="491" spans="1:25" ht="16" x14ac:dyDescent="0.2">
      <c r="A491" s="171">
        <v>5671</v>
      </c>
      <c r="B491" s="172">
        <v>4</v>
      </c>
      <c r="C491" s="173" t="s">
        <v>261</v>
      </c>
      <c r="D491" s="173">
        <v>2018</v>
      </c>
      <c r="E491" s="173">
        <v>6</v>
      </c>
      <c r="F491" s="173">
        <v>16</v>
      </c>
      <c r="G491" s="175" t="s">
        <v>404</v>
      </c>
      <c r="H491" s="176">
        <v>0.25</v>
      </c>
      <c r="I491" s="176">
        <v>18.899999999999999</v>
      </c>
      <c r="J491" s="176">
        <v>25.9</v>
      </c>
      <c r="K491" s="176">
        <v>53.2</v>
      </c>
      <c r="L491" s="173">
        <v>4.12</v>
      </c>
      <c r="M491" s="177">
        <v>0.98</v>
      </c>
      <c r="N491" s="177">
        <v>0.57999999999999996</v>
      </c>
      <c r="O491" s="177">
        <v>0.61</v>
      </c>
      <c r="P491" s="176">
        <v>1.4781</v>
      </c>
      <c r="Q491" s="177">
        <v>1.196</v>
      </c>
      <c r="R491" s="177">
        <v>9.875</v>
      </c>
      <c r="S491" s="177">
        <v>0.11799999999999999</v>
      </c>
      <c r="T491" s="177">
        <v>27.111699999999999</v>
      </c>
      <c r="U491" s="177">
        <v>0.60899999999999999</v>
      </c>
      <c r="V491" s="177">
        <v>26.021000000000001</v>
      </c>
      <c r="W491" s="177"/>
      <c r="X491" s="177">
        <v>1.0907</v>
      </c>
      <c r="Y491" s="177">
        <v>30.043500000000002</v>
      </c>
    </row>
    <row r="492" spans="1:25" ht="16" hidden="1" x14ac:dyDescent="0.2">
      <c r="A492" s="171">
        <v>5672</v>
      </c>
      <c r="B492" s="172">
        <v>5</v>
      </c>
      <c r="C492" s="173" t="s">
        <v>258</v>
      </c>
      <c r="D492" s="173">
        <v>18</v>
      </c>
      <c r="E492" s="173">
        <v>6</v>
      </c>
      <c r="F492" s="173">
        <v>16</v>
      </c>
      <c r="G492" s="175" t="s">
        <v>405</v>
      </c>
      <c r="H492" s="176">
        <v>0.5</v>
      </c>
      <c r="I492" s="176">
        <v>18.399999999999999</v>
      </c>
      <c r="J492" s="176">
        <v>4.5</v>
      </c>
      <c r="K492" s="176">
        <v>91.2</v>
      </c>
      <c r="L492" s="173">
        <v>8.4</v>
      </c>
    </row>
    <row r="493" spans="1:25" ht="16" x14ac:dyDescent="0.2">
      <c r="A493" s="171">
        <v>5673</v>
      </c>
      <c r="B493" s="172">
        <v>5</v>
      </c>
      <c r="C493" s="173" t="s">
        <v>261</v>
      </c>
      <c r="D493" s="173">
        <v>2018</v>
      </c>
      <c r="E493" s="173">
        <v>6</v>
      </c>
      <c r="F493" s="173">
        <v>16</v>
      </c>
      <c r="G493" s="175" t="s">
        <v>405</v>
      </c>
      <c r="H493" s="176">
        <v>0.25</v>
      </c>
      <c r="I493" s="176">
        <v>14.9</v>
      </c>
      <c r="J493" s="176">
        <v>0.7</v>
      </c>
      <c r="K493" s="176">
        <v>78.5</v>
      </c>
      <c r="L493" s="173">
        <v>7.6</v>
      </c>
      <c r="M493" s="177">
        <v>0.42</v>
      </c>
      <c r="N493" s="177">
        <v>0.88</v>
      </c>
      <c r="O493" s="177">
        <v>1.33</v>
      </c>
      <c r="P493" s="176">
        <v>2.5007999999999999</v>
      </c>
      <c r="Q493" s="177">
        <v>25.431000000000001</v>
      </c>
      <c r="R493" s="177">
        <v>91.24</v>
      </c>
      <c r="S493" s="177">
        <v>0.24099999999999999</v>
      </c>
      <c r="T493" s="177">
        <v>36.191800000000001</v>
      </c>
      <c r="U493" s="177">
        <v>0.33300000000000002</v>
      </c>
      <c r="V493" s="177">
        <v>33.887</v>
      </c>
      <c r="W493" s="177"/>
      <c r="X493" s="177">
        <v>2.3048000000000002</v>
      </c>
      <c r="Y493" s="177">
        <v>48.359200000000001</v>
      </c>
    </row>
    <row r="494" spans="1:25" ht="16" hidden="1" x14ac:dyDescent="0.2">
      <c r="A494" s="171">
        <v>5674</v>
      </c>
      <c r="B494" s="172">
        <v>1</v>
      </c>
      <c r="C494" s="173" t="s">
        <v>258</v>
      </c>
      <c r="D494" s="173">
        <v>18</v>
      </c>
      <c r="E494" s="173">
        <v>6</v>
      </c>
      <c r="F494" s="173">
        <v>29</v>
      </c>
      <c r="G494" s="175" t="s">
        <v>303</v>
      </c>
      <c r="H494" s="176">
        <v>3.5</v>
      </c>
      <c r="I494" s="176">
        <v>21.5</v>
      </c>
      <c r="J494" s="176">
        <v>28.6</v>
      </c>
      <c r="K494" s="176">
        <v>41.6</v>
      </c>
      <c r="L494" s="173">
        <v>3.05</v>
      </c>
    </row>
    <row r="495" spans="1:25" ht="16" x14ac:dyDescent="0.2">
      <c r="A495" s="171">
        <v>5675</v>
      </c>
      <c r="B495" s="172">
        <v>1</v>
      </c>
      <c r="C495" s="173" t="s">
        <v>261</v>
      </c>
      <c r="D495" s="173">
        <v>2018</v>
      </c>
      <c r="E495" s="173">
        <v>6</v>
      </c>
      <c r="F495" s="173">
        <v>29</v>
      </c>
      <c r="G495" s="175" t="s">
        <v>303</v>
      </c>
      <c r="H495" s="176">
        <v>0.25</v>
      </c>
      <c r="I495" s="176">
        <v>21.6</v>
      </c>
      <c r="J495" s="176">
        <v>23.4</v>
      </c>
      <c r="K495" s="176">
        <v>47.8</v>
      </c>
      <c r="L495" s="173">
        <v>3.72</v>
      </c>
      <c r="M495" s="177">
        <v>1.39</v>
      </c>
      <c r="N495" s="177">
        <v>7.84</v>
      </c>
      <c r="O495" s="177">
        <v>2.5299999999999998</v>
      </c>
      <c r="P495" s="176">
        <v>6.2110000000000003</v>
      </c>
      <c r="Q495" s="177">
        <v>4.6580000000000004</v>
      </c>
      <c r="R495" s="177">
        <v>29.056999999999999</v>
      </c>
      <c r="S495" s="177">
        <v>0.30299999999999999</v>
      </c>
      <c r="T495" s="177">
        <v>42.906199999999998</v>
      </c>
      <c r="U495" s="177">
        <v>1.736</v>
      </c>
      <c r="V495" s="177">
        <v>31.085999999999999</v>
      </c>
      <c r="W495" s="177"/>
      <c r="X495" s="177">
        <v>11.8202</v>
      </c>
      <c r="Y495" s="177">
        <v>101.932</v>
      </c>
    </row>
    <row r="496" spans="1:25" ht="16" hidden="1" x14ac:dyDescent="0.2">
      <c r="A496" s="171">
        <v>5676</v>
      </c>
      <c r="B496" s="172">
        <v>2</v>
      </c>
      <c r="C496" s="173" t="s">
        <v>258</v>
      </c>
      <c r="D496" s="173">
        <v>18</v>
      </c>
      <c r="E496" s="173">
        <v>6</v>
      </c>
      <c r="F496" s="173">
        <v>29</v>
      </c>
      <c r="G496" s="175" t="s">
        <v>407</v>
      </c>
      <c r="H496" s="176">
        <v>2</v>
      </c>
      <c r="I496" s="176">
        <v>21.4</v>
      </c>
      <c r="J496" s="176">
        <v>29.4</v>
      </c>
      <c r="K496" s="176">
        <v>38.4</v>
      </c>
      <c r="L496" s="173">
        <v>2.86</v>
      </c>
    </row>
    <row r="497" spans="1:25" ht="16" x14ac:dyDescent="0.2">
      <c r="A497" s="171">
        <v>5677</v>
      </c>
      <c r="B497" s="172">
        <v>2</v>
      </c>
      <c r="C497" s="173" t="s">
        <v>261</v>
      </c>
      <c r="D497" s="173">
        <v>2018</v>
      </c>
      <c r="E497" s="173">
        <v>6</v>
      </c>
      <c r="F497" s="173">
        <v>29</v>
      </c>
      <c r="G497" s="175" t="s">
        <v>407</v>
      </c>
      <c r="H497" s="176">
        <v>0.25</v>
      </c>
      <c r="I497" s="176">
        <v>21.6</v>
      </c>
      <c r="J497" s="176">
        <v>27.9</v>
      </c>
      <c r="K497" s="176">
        <v>65.599999999999994</v>
      </c>
      <c r="L497" s="173">
        <v>4.79</v>
      </c>
      <c r="M497" s="177">
        <v>1.77</v>
      </c>
      <c r="N497" s="177">
        <v>6.42</v>
      </c>
      <c r="O497" s="177">
        <v>2.44</v>
      </c>
      <c r="P497" s="176">
        <v>4.1364999999999998</v>
      </c>
      <c r="Q497" s="177">
        <v>0.97299999999999998</v>
      </c>
      <c r="R497" s="177">
        <v>28.538</v>
      </c>
      <c r="S497" s="177">
        <v>0.27500000000000002</v>
      </c>
      <c r="T497" s="177">
        <v>34.744700000000002</v>
      </c>
      <c r="U497" s="177">
        <v>1.881</v>
      </c>
      <c r="V497" s="177">
        <v>24.236999999999998</v>
      </c>
      <c r="W497" s="177"/>
      <c r="X497" s="177">
        <v>10.5077</v>
      </c>
      <c r="Y497" s="177">
        <v>90.087599999999995</v>
      </c>
    </row>
    <row r="498" spans="1:25" ht="16" hidden="1" x14ac:dyDescent="0.2">
      <c r="A498" s="171">
        <v>5678</v>
      </c>
      <c r="B498" s="172">
        <v>9</v>
      </c>
      <c r="C498" s="173" t="s">
        <v>258</v>
      </c>
      <c r="D498" s="173">
        <v>18</v>
      </c>
      <c r="E498" s="173">
        <v>6</v>
      </c>
      <c r="F498" s="173">
        <v>29</v>
      </c>
      <c r="G498" s="175" t="s">
        <v>324</v>
      </c>
      <c r="H498" s="176">
        <v>2</v>
      </c>
      <c r="I498" s="176">
        <v>20.8</v>
      </c>
      <c r="J498" s="176">
        <v>30.4</v>
      </c>
      <c r="K498" s="176">
        <v>62.8</v>
      </c>
      <c r="L498" s="173">
        <v>4.68</v>
      </c>
    </row>
    <row r="499" spans="1:25" ht="16" x14ac:dyDescent="0.2">
      <c r="A499" s="171">
        <v>5679</v>
      </c>
      <c r="B499" s="172">
        <v>9</v>
      </c>
      <c r="C499" s="173" t="s">
        <v>261</v>
      </c>
      <c r="D499" s="173">
        <v>2018</v>
      </c>
      <c r="E499" s="173">
        <v>6</v>
      </c>
      <c r="F499" s="173">
        <v>29</v>
      </c>
      <c r="G499" s="175" t="s">
        <v>324</v>
      </c>
      <c r="H499" s="176">
        <v>0.25</v>
      </c>
      <c r="I499" s="176">
        <v>21.1</v>
      </c>
      <c r="J499" s="176">
        <v>29.5</v>
      </c>
      <c r="K499" s="176">
        <v>64.8</v>
      </c>
      <c r="L499" s="173">
        <v>4.82</v>
      </c>
      <c r="M499" s="177">
        <v>1.1399999999999999</v>
      </c>
      <c r="N499" s="177">
        <v>3.3</v>
      </c>
      <c r="O499" s="177">
        <v>1.77</v>
      </c>
      <c r="P499" s="176">
        <v>4.0877999999999997</v>
      </c>
      <c r="Q499" s="177">
        <v>0.30199999999999999</v>
      </c>
      <c r="R499" s="177">
        <v>15.893000000000001</v>
      </c>
      <c r="S499" s="177">
        <v>0.312</v>
      </c>
      <c r="T499" s="177">
        <v>25.1966</v>
      </c>
      <c r="U499" s="177">
        <v>0.89900000000000002</v>
      </c>
      <c r="V499" s="177">
        <v>21.745000000000001</v>
      </c>
      <c r="W499" s="177"/>
      <c r="X499" s="177">
        <v>3.4516</v>
      </c>
      <c r="Y499" s="177">
        <v>58.642600000000002</v>
      </c>
    </row>
    <row r="500" spans="1:25" ht="16" hidden="1" x14ac:dyDescent="0.2">
      <c r="A500" s="171">
        <v>5680</v>
      </c>
      <c r="B500" s="172">
        <v>10</v>
      </c>
      <c r="C500" s="173" t="s">
        <v>258</v>
      </c>
      <c r="D500" s="173">
        <v>18</v>
      </c>
      <c r="E500" s="173">
        <v>6</v>
      </c>
      <c r="F500" s="173">
        <v>29</v>
      </c>
      <c r="G500" s="175" t="s">
        <v>279</v>
      </c>
      <c r="H500" s="176">
        <v>1.5</v>
      </c>
      <c r="I500" s="176">
        <v>21.3</v>
      </c>
      <c r="J500" s="176">
        <v>29.5</v>
      </c>
      <c r="K500" s="176">
        <v>48.2</v>
      </c>
      <c r="L500" s="173">
        <v>3.56</v>
      </c>
    </row>
    <row r="501" spans="1:25" ht="16" x14ac:dyDescent="0.2">
      <c r="A501" s="171">
        <v>5681</v>
      </c>
      <c r="B501" s="172">
        <v>10</v>
      </c>
      <c r="C501" s="173" t="s">
        <v>261</v>
      </c>
      <c r="D501" s="173">
        <v>2018</v>
      </c>
      <c r="E501" s="173">
        <v>6</v>
      </c>
      <c r="F501" s="173">
        <v>29</v>
      </c>
      <c r="G501" s="175" t="s">
        <v>279</v>
      </c>
      <c r="H501" s="176">
        <v>0.25</v>
      </c>
      <c r="I501" s="176">
        <v>21.3</v>
      </c>
      <c r="J501" s="176">
        <v>28.7</v>
      </c>
      <c r="K501" s="176">
        <v>58.8</v>
      </c>
      <c r="L501" s="173">
        <v>4.4000000000000004</v>
      </c>
      <c r="M501" s="177">
        <v>1.62</v>
      </c>
      <c r="N501" s="177">
        <v>5.99</v>
      </c>
      <c r="O501" s="177">
        <v>2.99</v>
      </c>
      <c r="P501" s="176">
        <v>5.2583000000000002</v>
      </c>
      <c r="Q501" s="177">
        <v>0.57499999999999996</v>
      </c>
      <c r="R501" s="177">
        <v>21.09</v>
      </c>
      <c r="S501" s="177">
        <v>0.26600000000000001</v>
      </c>
      <c r="T501" s="177">
        <v>31.642099999999999</v>
      </c>
      <c r="U501" s="177">
        <v>1.2330000000000001</v>
      </c>
      <c r="V501" s="177">
        <v>23.850999999999999</v>
      </c>
      <c r="W501" s="177"/>
      <c r="X501" s="177">
        <v>7.7911000000000001</v>
      </c>
      <c r="Y501" s="177">
        <v>79.694500000000005</v>
      </c>
    </row>
    <row r="502" spans="1:25" ht="16" hidden="1" x14ac:dyDescent="0.2">
      <c r="A502" s="171">
        <v>5682</v>
      </c>
      <c r="B502" s="172">
        <v>3</v>
      </c>
      <c r="C502" s="173" t="s">
        <v>258</v>
      </c>
      <c r="D502" s="173">
        <v>18</v>
      </c>
      <c r="E502" s="173">
        <v>6</v>
      </c>
      <c r="F502" s="173">
        <v>30</v>
      </c>
      <c r="G502" s="175" t="s">
        <v>315</v>
      </c>
      <c r="H502" s="176">
        <v>0.75</v>
      </c>
      <c r="I502" s="176">
        <v>24.8</v>
      </c>
      <c r="J502" s="176">
        <v>29.2</v>
      </c>
      <c r="K502" s="176">
        <v>66.5</v>
      </c>
      <c r="L502" s="173">
        <v>4.66</v>
      </c>
    </row>
    <row r="503" spans="1:25" ht="16" x14ac:dyDescent="0.2">
      <c r="A503" s="171">
        <v>5683</v>
      </c>
      <c r="B503" s="172">
        <v>3</v>
      </c>
      <c r="C503" s="173" t="s">
        <v>261</v>
      </c>
      <c r="D503" s="173">
        <v>2018</v>
      </c>
      <c r="E503" s="173">
        <v>6</v>
      </c>
      <c r="F503" s="173">
        <v>30</v>
      </c>
      <c r="G503" s="175" t="s">
        <v>315</v>
      </c>
      <c r="H503" s="176">
        <v>0.25</v>
      </c>
      <c r="I503" s="176">
        <v>24</v>
      </c>
      <c r="J503" s="176">
        <v>27.7</v>
      </c>
      <c r="K503" s="176">
        <v>86.1</v>
      </c>
      <c r="L503" s="173">
        <v>6.2</v>
      </c>
      <c r="M503" s="177">
        <v>1.18</v>
      </c>
      <c r="N503" s="177">
        <v>4.92</v>
      </c>
      <c r="O503" s="177">
        <v>1.1599999999999999</v>
      </c>
      <c r="P503" s="176">
        <v>2.2201</v>
      </c>
      <c r="Q503" s="177">
        <v>0.46800000000000003</v>
      </c>
      <c r="R503" s="177">
        <v>14.688000000000001</v>
      </c>
      <c r="S503" s="177">
        <v>0.29299999999999998</v>
      </c>
      <c r="T503" s="177">
        <v>30.004300000000001</v>
      </c>
      <c r="U503" s="177">
        <v>1.081</v>
      </c>
      <c r="V503" s="177">
        <v>23.462</v>
      </c>
      <c r="W503" s="177"/>
      <c r="X503" s="177">
        <v>6.5423</v>
      </c>
      <c r="Y503" s="177">
        <v>74.128699999999995</v>
      </c>
    </row>
    <row r="504" spans="1:25" ht="16" hidden="1" x14ac:dyDescent="0.2">
      <c r="A504" s="171">
        <v>5684</v>
      </c>
      <c r="B504" s="172">
        <v>4</v>
      </c>
      <c r="C504" s="173" t="s">
        <v>258</v>
      </c>
      <c r="D504" s="173">
        <v>18</v>
      </c>
      <c r="E504" s="173">
        <v>6</v>
      </c>
      <c r="F504" s="173">
        <v>30</v>
      </c>
      <c r="G504" s="175" t="s">
        <v>278</v>
      </c>
      <c r="H504" s="176">
        <v>0.75</v>
      </c>
      <c r="I504" s="176">
        <v>24.3</v>
      </c>
      <c r="J504" s="176">
        <v>27.7</v>
      </c>
      <c r="K504" s="176">
        <v>68.900000000000006</v>
      </c>
      <c r="L504" s="173">
        <v>4.88</v>
      </c>
    </row>
    <row r="505" spans="1:25" ht="16" x14ac:dyDescent="0.2">
      <c r="A505" s="171">
        <v>5685</v>
      </c>
      <c r="B505" s="172">
        <v>4</v>
      </c>
      <c r="C505" s="173" t="s">
        <v>261</v>
      </c>
      <c r="D505" s="173">
        <v>2018</v>
      </c>
      <c r="E505" s="173">
        <v>6</v>
      </c>
      <c r="F505" s="173">
        <v>30</v>
      </c>
      <c r="G505" s="175" t="s">
        <v>278</v>
      </c>
      <c r="H505" s="176">
        <v>0.25</v>
      </c>
      <c r="I505" s="176">
        <v>23.9</v>
      </c>
      <c r="J505" s="176">
        <v>27.7</v>
      </c>
      <c r="K505" s="176">
        <v>80.099999999999994</v>
      </c>
      <c r="L505" s="173">
        <v>5.74</v>
      </c>
      <c r="M505" s="177">
        <v>1.75</v>
      </c>
      <c r="N505" s="177">
        <v>1.56</v>
      </c>
      <c r="O505" s="177">
        <v>1.31</v>
      </c>
      <c r="P505" s="176">
        <v>0.88100000000000001</v>
      </c>
      <c r="Q505" s="177">
        <v>0.441</v>
      </c>
      <c r="R505" s="177">
        <v>6.95</v>
      </c>
      <c r="T505" s="177">
        <v>24.739699999999999</v>
      </c>
      <c r="U505" s="177">
        <v>0.65600000000000003</v>
      </c>
      <c r="V505" s="177">
        <v>22.655000000000001</v>
      </c>
      <c r="W505" s="177"/>
      <c r="X505" s="177">
        <v>2.0847000000000002</v>
      </c>
      <c r="Y505" s="177">
        <v>40.538400000000003</v>
      </c>
    </row>
    <row r="506" spans="1:25" ht="16" hidden="1" x14ac:dyDescent="0.2">
      <c r="A506" s="171">
        <v>5686</v>
      </c>
      <c r="B506" s="172">
        <v>5</v>
      </c>
      <c r="C506" s="173" t="s">
        <v>258</v>
      </c>
      <c r="D506" s="173">
        <v>18</v>
      </c>
      <c r="E506" s="173">
        <v>6</v>
      </c>
      <c r="F506" s="173">
        <v>30</v>
      </c>
      <c r="G506" s="175" t="s">
        <v>274</v>
      </c>
      <c r="H506" s="176">
        <v>0.5</v>
      </c>
      <c r="I506" s="176">
        <v>22.8</v>
      </c>
      <c r="J506" s="176">
        <v>3</v>
      </c>
      <c r="K506" s="176">
        <v>19.5</v>
      </c>
      <c r="L506" s="173">
        <v>1.68</v>
      </c>
    </row>
    <row r="507" spans="1:25" ht="16" x14ac:dyDescent="0.2">
      <c r="A507" s="171">
        <v>5687</v>
      </c>
      <c r="B507" s="172">
        <v>5</v>
      </c>
      <c r="C507" s="173" t="s">
        <v>261</v>
      </c>
      <c r="D507" s="173">
        <v>2018</v>
      </c>
      <c r="E507" s="173">
        <v>6</v>
      </c>
      <c r="F507" s="173">
        <v>30</v>
      </c>
      <c r="G507" s="175" t="s">
        <v>274</v>
      </c>
      <c r="H507" s="176">
        <v>0.25</v>
      </c>
      <c r="I507" s="176">
        <v>19.2</v>
      </c>
      <c r="J507" s="176">
        <v>0.6</v>
      </c>
      <c r="K507" s="176">
        <v>71.3</v>
      </c>
      <c r="L507" s="173">
        <v>6.59</v>
      </c>
      <c r="M507" s="177">
        <v>1.72</v>
      </c>
      <c r="N507" s="177">
        <v>18.739999999999998</v>
      </c>
      <c r="O507" s="177">
        <v>3.97</v>
      </c>
      <c r="P507" s="176">
        <v>1.681</v>
      </c>
      <c r="Q507" s="177">
        <v>14.792999999999999</v>
      </c>
      <c r="R507" s="177">
        <v>50.295999999999999</v>
      </c>
      <c r="S507" s="177">
        <v>0.32700000000000001</v>
      </c>
      <c r="T507" s="177">
        <v>42.2926</v>
      </c>
      <c r="U507" s="177">
        <v>1.5860000000000001</v>
      </c>
      <c r="V507" s="177">
        <v>30.67</v>
      </c>
      <c r="W507" s="177"/>
      <c r="X507" s="177">
        <v>11.6226</v>
      </c>
      <c r="Y507" s="177">
        <v>131.66540000000001</v>
      </c>
    </row>
    <row r="508" spans="1:25" ht="16" hidden="1" x14ac:dyDescent="0.2">
      <c r="A508" s="171">
        <v>5688</v>
      </c>
      <c r="B508" s="172">
        <v>6</v>
      </c>
      <c r="C508" s="173" t="s">
        <v>258</v>
      </c>
      <c r="D508" s="173">
        <v>18</v>
      </c>
      <c r="E508" s="173">
        <v>6</v>
      </c>
      <c r="F508" s="173">
        <v>30</v>
      </c>
      <c r="G508" s="175" t="s">
        <v>324</v>
      </c>
      <c r="H508" s="176">
        <v>4</v>
      </c>
      <c r="I508" s="176">
        <v>21.9</v>
      </c>
      <c r="J508" s="176">
        <v>30.2</v>
      </c>
      <c r="K508" s="176">
        <v>71.400000000000006</v>
      </c>
      <c r="L508" s="173">
        <v>5.26</v>
      </c>
    </row>
    <row r="509" spans="1:25" ht="16" x14ac:dyDescent="0.2">
      <c r="A509" s="171">
        <v>5689</v>
      </c>
      <c r="B509" s="172">
        <v>6</v>
      </c>
      <c r="C509" s="173" t="s">
        <v>261</v>
      </c>
      <c r="D509" s="173">
        <v>2018</v>
      </c>
      <c r="E509" s="173">
        <v>6</v>
      </c>
      <c r="F509" s="173">
        <v>30</v>
      </c>
      <c r="G509" s="175" t="s">
        <v>324</v>
      </c>
      <c r="H509" s="176">
        <v>0.25</v>
      </c>
      <c r="I509" s="176">
        <v>22.7</v>
      </c>
      <c r="J509" s="176">
        <v>29.2</v>
      </c>
      <c r="K509" s="176">
        <v>85.6</v>
      </c>
      <c r="L509" s="173">
        <v>6.23</v>
      </c>
      <c r="M509" s="177">
        <v>1.64</v>
      </c>
      <c r="N509" s="177">
        <v>3.56</v>
      </c>
      <c r="O509" s="177">
        <v>1.56</v>
      </c>
      <c r="P509" s="176">
        <v>2.9135</v>
      </c>
      <c r="Q509" s="177">
        <v>1.5189999999999999</v>
      </c>
      <c r="R509" s="177">
        <v>13.885999999999999</v>
      </c>
      <c r="S509" s="177">
        <v>0.245</v>
      </c>
      <c r="T509" s="177">
        <v>28.080100000000002</v>
      </c>
      <c r="U509" s="177">
        <v>0.83799999999999997</v>
      </c>
      <c r="V509" s="177">
        <v>20.032</v>
      </c>
      <c r="W509" s="177"/>
      <c r="X509" s="177">
        <v>8.0480999999999998</v>
      </c>
      <c r="Y509" s="177">
        <v>79.871499999999997</v>
      </c>
    </row>
    <row r="510" spans="1:25" ht="16" hidden="1" x14ac:dyDescent="0.2">
      <c r="A510" s="171">
        <v>5690</v>
      </c>
      <c r="B510" s="172">
        <v>7</v>
      </c>
      <c r="C510" s="173" t="s">
        <v>258</v>
      </c>
      <c r="D510" s="173">
        <v>18</v>
      </c>
      <c r="E510" s="173">
        <v>6</v>
      </c>
      <c r="F510" s="173">
        <v>30</v>
      </c>
      <c r="G510" s="175" t="s">
        <v>315</v>
      </c>
      <c r="H510" s="176">
        <v>0.75</v>
      </c>
      <c r="I510" s="176">
        <v>23.5</v>
      </c>
      <c r="J510" s="176">
        <v>26.3</v>
      </c>
      <c r="K510" s="176">
        <v>59.1</v>
      </c>
      <c r="L510" s="173">
        <v>4.2300000000000004</v>
      </c>
    </row>
    <row r="511" spans="1:25" ht="16" x14ac:dyDescent="0.2">
      <c r="A511" s="171">
        <v>5691</v>
      </c>
      <c r="B511" s="172">
        <v>7</v>
      </c>
      <c r="C511" s="173" t="s">
        <v>261</v>
      </c>
      <c r="D511" s="173">
        <v>2018</v>
      </c>
      <c r="E511" s="173">
        <v>6</v>
      </c>
      <c r="F511" s="173">
        <v>30</v>
      </c>
      <c r="G511" s="175" t="s">
        <v>315</v>
      </c>
      <c r="H511" s="176">
        <v>0.25</v>
      </c>
      <c r="I511" s="176">
        <v>19.899999999999999</v>
      </c>
      <c r="J511" s="176">
        <v>9.6999999999999993</v>
      </c>
      <c r="K511" s="176">
        <v>63.4</v>
      </c>
      <c r="L511" s="173">
        <v>5.53</v>
      </c>
      <c r="M511" s="177">
        <v>1.68</v>
      </c>
      <c r="N511" s="177">
        <v>4.38</v>
      </c>
      <c r="O511" s="177">
        <v>1.64</v>
      </c>
      <c r="P511" s="176">
        <v>4.9051</v>
      </c>
      <c r="Q511" s="177">
        <v>29.501999999999999</v>
      </c>
      <c r="R511" s="177">
        <v>36.81</v>
      </c>
      <c r="S511" s="177">
        <v>0.61899999999999999</v>
      </c>
      <c r="T511" s="177">
        <v>62.499499999999998</v>
      </c>
      <c r="U511" s="177">
        <v>1.206</v>
      </c>
      <c r="V511" s="177">
        <v>53.411999999999999</v>
      </c>
      <c r="W511" s="177"/>
      <c r="X511" s="177">
        <v>9.0875000000000004</v>
      </c>
      <c r="Y511" s="177">
        <v>82.126900000000006</v>
      </c>
    </row>
    <row r="512" spans="1:25" ht="16" hidden="1" x14ac:dyDescent="0.2">
      <c r="A512" s="171">
        <v>5692</v>
      </c>
      <c r="B512" s="172">
        <v>8</v>
      </c>
      <c r="C512" s="173" t="s">
        <v>258</v>
      </c>
      <c r="D512" s="173">
        <v>18</v>
      </c>
      <c r="E512" s="173">
        <v>6</v>
      </c>
      <c r="F512" s="173">
        <v>30</v>
      </c>
      <c r="G512" s="175" t="s">
        <v>334</v>
      </c>
      <c r="H512" s="176">
        <v>0.75</v>
      </c>
      <c r="I512" s="176">
        <v>23.4</v>
      </c>
      <c r="J512" s="176">
        <v>30.3</v>
      </c>
      <c r="K512" s="176">
        <v>48.5</v>
      </c>
      <c r="L512" s="173">
        <v>3.7</v>
      </c>
    </row>
    <row r="513" spans="1:25" ht="16" x14ac:dyDescent="0.2">
      <c r="A513" s="171">
        <v>5693</v>
      </c>
      <c r="B513" s="172">
        <v>8</v>
      </c>
      <c r="C513" s="173" t="s">
        <v>261</v>
      </c>
      <c r="D513" s="173">
        <v>2018</v>
      </c>
      <c r="E513" s="173">
        <v>6</v>
      </c>
      <c r="F513" s="173">
        <v>30</v>
      </c>
      <c r="G513" s="175" t="s">
        <v>334</v>
      </c>
      <c r="H513" s="176">
        <v>0.25</v>
      </c>
      <c r="I513" s="176">
        <v>24</v>
      </c>
      <c r="J513" s="176">
        <v>26.5</v>
      </c>
      <c r="K513" s="176">
        <v>91.9</v>
      </c>
      <c r="L513" s="173">
        <v>6.59</v>
      </c>
      <c r="M513" s="177">
        <v>1.39</v>
      </c>
      <c r="N513" s="177">
        <v>4.75</v>
      </c>
      <c r="O513" s="177">
        <v>1.37</v>
      </c>
      <c r="P513" s="176">
        <v>1.9438</v>
      </c>
      <c r="Q513" s="177">
        <v>0.47199999999999998</v>
      </c>
      <c r="R513" s="177">
        <v>10.867000000000001</v>
      </c>
      <c r="S513" s="177">
        <v>0.24299999999999999</v>
      </c>
      <c r="T513" s="177">
        <v>32.989100000000001</v>
      </c>
      <c r="U513" s="177">
        <v>1.081</v>
      </c>
      <c r="V513" s="177">
        <v>19.3</v>
      </c>
      <c r="W513" s="177"/>
      <c r="X513" s="177">
        <v>13.6891</v>
      </c>
      <c r="Y513" s="177">
        <v>103.5603</v>
      </c>
    </row>
    <row r="514" spans="1:25" ht="16" hidden="1" x14ac:dyDescent="0.2">
      <c r="A514" s="171">
        <v>5694</v>
      </c>
      <c r="B514" s="172">
        <v>1</v>
      </c>
      <c r="C514" s="173" t="s">
        <v>258</v>
      </c>
      <c r="D514" s="173">
        <v>18</v>
      </c>
      <c r="E514" s="173">
        <v>7</v>
      </c>
      <c r="F514" s="173">
        <v>13</v>
      </c>
      <c r="G514" s="175" t="s">
        <v>279</v>
      </c>
      <c r="H514" s="176">
        <v>1.25</v>
      </c>
      <c r="I514" s="176">
        <v>24.3</v>
      </c>
      <c r="J514" s="176">
        <v>29.3</v>
      </c>
      <c r="K514" s="176">
        <v>87.1</v>
      </c>
      <c r="L514" s="173">
        <v>6.13</v>
      </c>
    </row>
    <row r="515" spans="1:25" ht="16" x14ac:dyDescent="0.2">
      <c r="A515" s="171">
        <v>5695</v>
      </c>
      <c r="B515" s="172">
        <v>1</v>
      </c>
      <c r="C515" s="173" t="s">
        <v>261</v>
      </c>
      <c r="D515" s="173">
        <v>2018</v>
      </c>
      <c r="E515" s="173">
        <v>7</v>
      </c>
      <c r="F515" s="173">
        <v>13</v>
      </c>
      <c r="G515" s="175" t="s">
        <v>279</v>
      </c>
      <c r="H515" s="176">
        <v>0.25</v>
      </c>
      <c r="I515" s="176">
        <v>24.3</v>
      </c>
      <c r="J515" s="176">
        <v>29.3</v>
      </c>
      <c r="K515" s="176">
        <v>90</v>
      </c>
      <c r="L515" s="173">
        <v>6.3</v>
      </c>
      <c r="M515" s="177">
        <v>3.07</v>
      </c>
      <c r="N515" s="177">
        <v>7.99</v>
      </c>
      <c r="O515" s="177">
        <v>3.38</v>
      </c>
      <c r="P515" s="176">
        <v>0.99319999999999997</v>
      </c>
      <c r="Q515" s="177">
        <v>0.44800000000000001</v>
      </c>
      <c r="R515" s="177">
        <v>20.417999999999999</v>
      </c>
      <c r="S515" s="177">
        <v>0.38500000000000001</v>
      </c>
      <c r="T515" s="177">
        <v>34.691800000000001</v>
      </c>
      <c r="U515" s="177">
        <v>2.52</v>
      </c>
      <c r="V515" s="177">
        <v>23.26</v>
      </c>
      <c r="W515" s="177"/>
      <c r="X515" s="177">
        <v>11.431800000000001</v>
      </c>
      <c r="Y515" s="177">
        <v>111.00839999999999</v>
      </c>
    </row>
    <row r="516" spans="1:25" ht="16" hidden="1" x14ac:dyDescent="0.2">
      <c r="A516" s="171">
        <v>5696</v>
      </c>
      <c r="B516" s="172">
        <v>2</v>
      </c>
      <c r="C516" s="173" t="s">
        <v>258</v>
      </c>
      <c r="D516" s="173">
        <v>18</v>
      </c>
      <c r="E516" s="173">
        <v>7</v>
      </c>
      <c r="F516" s="173">
        <v>13</v>
      </c>
      <c r="G516" s="175" t="s">
        <v>410</v>
      </c>
      <c r="H516" s="176">
        <v>2.25</v>
      </c>
      <c r="I516" s="176">
        <v>24.3</v>
      </c>
      <c r="J516" s="176">
        <v>30.6</v>
      </c>
      <c r="K516" s="176">
        <v>51.9</v>
      </c>
      <c r="L516" s="173">
        <v>3.1</v>
      </c>
    </row>
    <row r="517" spans="1:25" ht="16" x14ac:dyDescent="0.2">
      <c r="A517" s="171">
        <v>5697</v>
      </c>
      <c r="B517" s="172">
        <v>2</v>
      </c>
      <c r="C517" s="173" t="s">
        <v>261</v>
      </c>
      <c r="D517" s="173">
        <v>2018</v>
      </c>
      <c r="E517" s="173">
        <v>7</v>
      </c>
      <c r="F517" s="173">
        <v>13</v>
      </c>
      <c r="G517" s="175" t="s">
        <v>410</v>
      </c>
      <c r="H517" s="176">
        <v>0.25</v>
      </c>
      <c r="I517" s="176">
        <v>24.3</v>
      </c>
      <c r="J517" s="176">
        <v>28.3</v>
      </c>
      <c r="K517" s="176">
        <v>107</v>
      </c>
      <c r="L517" s="173">
        <v>7.69</v>
      </c>
      <c r="M517" s="177">
        <v>2.44</v>
      </c>
      <c r="N517" s="177">
        <v>20.81</v>
      </c>
      <c r="O517" s="177">
        <v>4.2300000000000004</v>
      </c>
      <c r="P517" s="176">
        <v>0.4748</v>
      </c>
      <c r="Q517" s="177">
        <v>0.13400000000000001</v>
      </c>
      <c r="R517" s="177">
        <v>22.245000000000001</v>
      </c>
      <c r="S517" s="177">
        <v>0.36299999999999999</v>
      </c>
      <c r="T517" s="177">
        <v>36.145200000000003</v>
      </c>
      <c r="U517" s="177">
        <v>2.9409999999999998</v>
      </c>
      <c r="V517" s="177">
        <v>23.289000000000001</v>
      </c>
      <c r="W517" s="177"/>
      <c r="X517" s="177">
        <v>12.856199999999999</v>
      </c>
      <c r="Y517" s="177">
        <v>120.0016</v>
      </c>
    </row>
    <row r="518" spans="1:25" ht="16" hidden="1" x14ac:dyDescent="0.2">
      <c r="A518" s="171">
        <v>5702</v>
      </c>
      <c r="B518" s="172">
        <v>3</v>
      </c>
      <c r="C518" s="173" t="s">
        <v>258</v>
      </c>
      <c r="D518" s="173">
        <v>18</v>
      </c>
      <c r="E518" s="173">
        <v>7</v>
      </c>
      <c r="F518" s="173">
        <v>13</v>
      </c>
      <c r="G518" s="175" t="s">
        <v>279</v>
      </c>
      <c r="H518" s="176">
        <v>0.5</v>
      </c>
      <c r="I518" s="176">
        <v>24.7</v>
      </c>
      <c r="J518" s="176">
        <v>28.8</v>
      </c>
      <c r="K518" s="176">
        <v>38.6</v>
      </c>
      <c r="L518" s="173">
        <v>2.61</v>
      </c>
    </row>
    <row r="519" spans="1:25" ht="16" x14ac:dyDescent="0.2">
      <c r="A519" s="171">
        <v>5703</v>
      </c>
      <c r="B519" s="172">
        <v>3</v>
      </c>
      <c r="C519" s="173" t="s">
        <v>261</v>
      </c>
      <c r="D519" s="173">
        <v>2018</v>
      </c>
      <c r="E519" s="173">
        <v>7</v>
      </c>
      <c r="F519" s="173">
        <v>13</v>
      </c>
      <c r="G519" s="175" t="s">
        <v>279</v>
      </c>
      <c r="H519" s="176">
        <v>0.25</v>
      </c>
      <c r="I519" s="176">
        <v>24.5</v>
      </c>
      <c r="J519" s="176">
        <v>28.3</v>
      </c>
      <c r="K519" s="176">
        <v>56</v>
      </c>
      <c r="L519" s="173">
        <v>3.96</v>
      </c>
      <c r="M519" s="177">
        <v>1.66</v>
      </c>
      <c r="N519" s="177">
        <v>4.28</v>
      </c>
      <c r="O519" s="177">
        <v>1.78</v>
      </c>
      <c r="P519" s="176">
        <v>0.47660000000000002</v>
      </c>
      <c r="Q519" s="177">
        <v>9.2999999999999999E-2</v>
      </c>
      <c r="R519" s="177">
        <v>18.472000000000001</v>
      </c>
      <c r="S519" s="177">
        <v>0.58099999999999996</v>
      </c>
      <c r="T519" s="177">
        <v>31.0869</v>
      </c>
      <c r="U519" s="177">
        <v>2.3170000000000002</v>
      </c>
      <c r="V519" s="177">
        <v>24.96</v>
      </c>
      <c r="W519" s="177"/>
      <c r="X519" s="177">
        <v>6.1269</v>
      </c>
      <c r="Y519" s="177">
        <v>60.551900000000003</v>
      </c>
    </row>
    <row r="520" spans="1:25" ht="16" hidden="1" x14ac:dyDescent="0.2">
      <c r="A520" s="171">
        <v>5704</v>
      </c>
      <c r="B520" s="172">
        <v>4</v>
      </c>
      <c r="C520" s="173" t="s">
        <v>258</v>
      </c>
      <c r="D520" s="173">
        <v>18</v>
      </c>
      <c r="E520" s="173">
        <v>7</v>
      </c>
      <c r="F520" s="173">
        <v>13</v>
      </c>
      <c r="G520" s="175" t="s">
        <v>278</v>
      </c>
      <c r="H520" s="176">
        <v>0.5</v>
      </c>
      <c r="I520" s="176">
        <v>25.3</v>
      </c>
      <c r="J520" s="176">
        <v>29.9</v>
      </c>
      <c r="K520" s="176">
        <v>58.6</v>
      </c>
      <c r="L520" s="173">
        <v>4.12</v>
      </c>
    </row>
    <row r="521" spans="1:25" ht="16" x14ac:dyDescent="0.2">
      <c r="A521" s="171">
        <v>5705</v>
      </c>
      <c r="B521" s="172">
        <v>4</v>
      </c>
      <c r="C521" s="173" t="s">
        <v>261</v>
      </c>
      <c r="D521" s="173">
        <v>2018</v>
      </c>
      <c r="E521" s="173">
        <v>7</v>
      </c>
      <c r="F521" s="173">
        <v>13</v>
      </c>
      <c r="G521" s="175" t="s">
        <v>278</v>
      </c>
      <c r="H521" s="176">
        <v>0.25</v>
      </c>
      <c r="I521" s="176">
        <v>24</v>
      </c>
      <c r="J521" s="176">
        <v>29.9</v>
      </c>
      <c r="K521" s="176">
        <v>63.1</v>
      </c>
      <c r="L521" s="173">
        <v>4.4400000000000004</v>
      </c>
      <c r="M521" s="177">
        <v>4.3099999999999996</v>
      </c>
      <c r="N521" s="177">
        <v>3.67</v>
      </c>
      <c r="O521" s="177">
        <v>2.11</v>
      </c>
      <c r="P521" s="176">
        <v>2.7332999999999998</v>
      </c>
      <c r="Q521" s="177">
        <v>2.843</v>
      </c>
      <c r="R521" s="177">
        <v>17.445</v>
      </c>
      <c r="T521" s="177">
        <v>44.372100000000003</v>
      </c>
      <c r="U521" s="177">
        <v>0.71899999999999997</v>
      </c>
      <c r="V521" s="177">
        <v>41.725000000000001</v>
      </c>
      <c r="W521" s="177"/>
      <c r="X521" s="177">
        <v>2.6471</v>
      </c>
      <c r="Y521" s="177">
        <v>38.8217</v>
      </c>
    </row>
    <row r="522" spans="1:25" ht="16" x14ac:dyDescent="0.2">
      <c r="A522" s="171">
        <v>5706</v>
      </c>
      <c r="B522" s="172">
        <v>5</v>
      </c>
      <c r="C522" s="173" t="s">
        <v>261</v>
      </c>
      <c r="D522" s="173">
        <v>2018</v>
      </c>
      <c r="E522" s="173">
        <v>7</v>
      </c>
      <c r="F522" s="173">
        <v>13</v>
      </c>
      <c r="G522" s="175" t="s">
        <v>265</v>
      </c>
      <c r="H522" s="176">
        <v>0.25</v>
      </c>
      <c r="I522" s="176">
        <v>18.899999999999999</v>
      </c>
      <c r="K522" s="176">
        <v>88</v>
      </c>
      <c r="L522" s="173">
        <v>8.11</v>
      </c>
      <c r="M522" s="177">
        <v>6.74</v>
      </c>
      <c r="N522" s="177">
        <v>32.130000000000003</v>
      </c>
      <c r="O522" s="177">
        <v>9.6199999999999992</v>
      </c>
      <c r="P522" s="176">
        <v>0.37659999999999999</v>
      </c>
      <c r="Q522" s="177">
        <v>4.9720000000000004</v>
      </c>
      <c r="R522" s="177">
        <v>77.498999999999995</v>
      </c>
      <c r="S522" s="177">
        <v>0.192</v>
      </c>
      <c r="T522" s="177">
        <v>53.566899999999997</v>
      </c>
      <c r="U522" s="177">
        <v>3.0950000000000002</v>
      </c>
      <c r="V522" s="177">
        <v>23.245000000000001</v>
      </c>
      <c r="W522" s="177"/>
      <c r="X522" s="177">
        <v>30.321899999999999</v>
      </c>
      <c r="Y522" s="177">
        <v>269.30689999999998</v>
      </c>
    </row>
    <row r="523" spans="1:25" ht="16" hidden="1" x14ac:dyDescent="0.2">
      <c r="A523" s="171">
        <v>5707</v>
      </c>
      <c r="B523" s="172">
        <v>6</v>
      </c>
      <c r="C523" s="173" t="s">
        <v>258</v>
      </c>
      <c r="D523" s="173">
        <v>18</v>
      </c>
      <c r="E523" s="173">
        <v>7</v>
      </c>
      <c r="F523" s="173">
        <v>13</v>
      </c>
      <c r="G523" s="175" t="s">
        <v>320</v>
      </c>
      <c r="H523" s="176">
        <v>1.7</v>
      </c>
      <c r="I523" s="176">
        <v>23.5</v>
      </c>
      <c r="J523" s="176">
        <v>29.9</v>
      </c>
      <c r="K523" s="176">
        <v>85</v>
      </c>
      <c r="L523" s="173">
        <v>6.09</v>
      </c>
    </row>
    <row r="524" spans="1:25" ht="16" x14ac:dyDescent="0.2">
      <c r="A524" s="171">
        <v>5708</v>
      </c>
      <c r="B524" s="172">
        <v>6</v>
      </c>
      <c r="C524" s="173" t="s">
        <v>261</v>
      </c>
      <c r="D524" s="173">
        <v>2018</v>
      </c>
      <c r="E524" s="173">
        <v>7</v>
      </c>
      <c r="F524" s="173">
        <v>13</v>
      </c>
      <c r="G524" s="175" t="s">
        <v>320</v>
      </c>
      <c r="H524" s="176">
        <v>0.25</v>
      </c>
      <c r="I524" s="176">
        <v>23.5</v>
      </c>
      <c r="J524" s="176">
        <v>29.7</v>
      </c>
      <c r="K524" s="176">
        <v>83</v>
      </c>
      <c r="L524" s="173">
        <v>6.02</v>
      </c>
      <c r="M524" s="177">
        <v>1.67</v>
      </c>
      <c r="N524" s="177">
        <v>4.57</v>
      </c>
      <c r="O524" s="177">
        <v>1.87</v>
      </c>
      <c r="P524" s="176">
        <v>0.84719999999999995</v>
      </c>
      <c r="Q524" s="177">
        <v>0.308</v>
      </c>
      <c r="R524" s="177">
        <v>12.19</v>
      </c>
      <c r="S524" s="177">
        <v>0.11600000000000001</v>
      </c>
      <c r="T524" s="177">
        <v>19.090699999999998</v>
      </c>
      <c r="U524" s="177">
        <v>1.3979999999999999</v>
      </c>
      <c r="V524" s="177">
        <v>16.338000000000001</v>
      </c>
      <c r="W524" s="177"/>
      <c r="X524" s="177">
        <v>2.7526999999999999</v>
      </c>
      <c r="Y524" s="177">
        <v>42.331800000000001</v>
      </c>
    </row>
    <row r="525" spans="1:25" ht="16" hidden="1" x14ac:dyDescent="0.2">
      <c r="A525" s="171">
        <v>5709</v>
      </c>
      <c r="B525" s="172">
        <v>7</v>
      </c>
      <c r="C525" s="173" t="s">
        <v>258</v>
      </c>
      <c r="D525" s="173">
        <v>18</v>
      </c>
      <c r="E525" s="173">
        <v>7</v>
      </c>
      <c r="F525" s="173">
        <v>13</v>
      </c>
      <c r="G525" s="175" t="s">
        <v>315</v>
      </c>
      <c r="H525" s="176">
        <v>0.6</v>
      </c>
      <c r="I525" s="176">
        <v>24.8</v>
      </c>
      <c r="J525" s="176">
        <v>24.8</v>
      </c>
      <c r="K525" s="176">
        <v>32</v>
      </c>
      <c r="L525" s="173">
        <v>2.25</v>
      </c>
    </row>
    <row r="526" spans="1:25" ht="16" x14ac:dyDescent="0.2">
      <c r="A526" s="171">
        <v>5710</v>
      </c>
      <c r="B526" s="172">
        <v>7</v>
      </c>
      <c r="C526" s="173" t="s">
        <v>261</v>
      </c>
      <c r="D526" s="173">
        <v>2018</v>
      </c>
      <c r="E526" s="173">
        <v>7</v>
      </c>
      <c r="F526" s="173">
        <v>13</v>
      </c>
      <c r="G526" s="175" t="s">
        <v>315</v>
      </c>
      <c r="H526" s="176">
        <v>0.25</v>
      </c>
      <c r="I526" s="176">
        <v>24.8</v>
      </c>
      <c r="J526" s="176">
        <v>25.2</v>
      </c>
      <c r="K526" s="176">
        <v>40</v>
      </c>
      <c r="L526" s="173">
        <v>3.02</v>
      </c>
      <c r="M526" s="177">
        <v>7.67</v>
      </c>
      <c r="N526" s="177">
        <v>57.86</v>
      </c>
      <c r="O526" s="177">
        <v>23.75</v>
      </c>
      <c r="P526" s="176">
        <v>5.3967000000000001</v>
      </c>
      <c r="Q526" s="177">
        <v>15.782</v>
      </c>
      <c r="R526" s="177">
        <v>37.398000000000003</v>
      </c>
      <c r="S526" s="177">
        <v>0.60699999999999998</v>
      </c>
      <c r="T526" s="177">
        <v>134.96549999999999</v>
      </c>
      <c r="U526" s="177">
        <v>16.006</v>
      </c>
      <c r="V526" s="177">
        <v>50.399000000000001</v>
      </c>
      <c r="W526" s="177"/>
      <c r="X526" s="177">
        <v>84.566500000000005</v>
      </c>
      <c r="Y526" s="177">
        <v>609.71349999999995</v>
      </c>
    </row>
    <row r="527" spans="1:25" ht="16" hidden="1" x14ac:dyDescent="0.2">
      <c r="A527" s="171">
        <v>5711</v>
      </c>
      <c r="B527" s="172">
        <v>8</v>
      </c>
      <c r="C527" s="173" t="s">
        <v>258</v>
      </c>
      <c r="D527" s="173">
        <v>18</v>
      </c>
      <c r="E527" s="173">
        <v>7</v>
      </c>
      <c r="F527" s="173">
        <v>13</v>
      </c>
      <c r="G527" s="175" t="s">
        <v>318</v>
      </c>
      <c r="H527" s="176">
        <v>0.5</v>
      </c>
      <c r="I527" s="176">
        <v>24</v>
      </c>
      <c r="J527" s="176">
        <v>29.5</v>
      </c>
      <c r="K527" s="176">
        <v>67</v>
      </c>
      <c r="L527" s="173">
        <v>4.78</v>
      </c>
    </row>
    <row r="528" spans="1:25" ht="16" x14ac:dyDescent="0.2">
      <c r="A528" s="171">
        <v>5712</v>
      </c>
      <c r="B528" s="172">
        <v>8</v>
      </c>
      <c r="C528" s="173" t="s">
        <v>261</v>
      </c>
      <c r="D528" s="173">
        <v>2018</v>
      </c>
      <c r="E528" s="173">
        <v>7</v>
      </c>
      <c r="F528" s="173">
        <v>13</v>
      </c>
      <c r="G528" s="175" t="s">
        <v>318</v>
      </c>
      <c r="H528" s="176">
        <v>0.25</v>
      </c>
      <c r="I528" s="176">
        <v>23.8</v>
      </c>
      <c r="J528" s="176">
        <v>29.4</v>
      </c>
      <c r="K528" s="176">
        <v>68</v>
      </c>
      <c r="L528" s="173">
        <v>4.8899999999999997</v>
      </c>
      <c r="M528" s="177">
        <v>2.42</v>
      </c>
      <c r="N528" s="177">
        <v>8.69</v>
      </c>
      <c r="O528" s="177">
        <v>3.59</v>
      </c>
      <c r="P528" s="176">
        <v>1.0605</v>
      </c>
      <c r="Q528" s="177">
        <v>0.251</v>
      </c>
      <c r="R528" s="177">
        <v>10.646000000000001</v>
      </c>
      <c r="T528" s="177">
        <v>37.921900000000001</v>
      </c>
      <c r="U528" s="177">
        <v>2.681</v>
      </c>
      <c r="V528" s="177">
        <v>24.25</v>
      </c>
      <c r="W528" s="177"/>
      <c r="X528" s="177">
        <v>13.671900000000001</v>
      </c>
      <c r="Y528" s="177">
        <v>143.0455</v>
      </c>
    </row>
    <row r="529" spans="1:25" ht="16" hidden="1" x14ac:dyDescent="0.2">
      <c r="A529" s="171">
        <v>5698</v>
      </c>
      <c r="B529" s="172">
        <v>9</v>
      </c>
      <c r="C529" s="173" t="s">
        <v>258</v>
      </c>
      <c r="D529" s="173">
        <v>18</v>
      </c>
      <c r="E529" s="173">
        <v>7</v>
      </c>
      <c r="F529" s="173">
        <v>13</v>
      </c>
      <c r="G529" s="175" t="s">
        <v>334</v>
      </c>
      <c r="H529" s="176">
        <v>1.25</v>
      </c>
      <c r="I529" s="176">
        <v>23.2</v>
      </c>
      <c r="J529" s="176">
        <v>31.3</v>
      </c>
      <c r="K529" s="176">
        <v>95.5</v>
      </c>
      <c r="L529" s="173">
        <v>6.84</v>
      </c>
    </row>
    <row r="530" spans="1:25" ht="16" x14ac:dyDescent="0.2">
      <c r="A530" s="171">
        <v>5699</v>
      </c>
      <c r="B530" s="172">
        <v>9</v>
      </c>
      <c r="C530" s="173" t="s">
        <v>261</v>
      </c>
      <c r="D530" s="173">
        <v>2018</v>
      </c>
      <c r="E530" s="173">
        <v>7</v>
      </c>
      <c r="F530" s="173">
        <v>13</v>
      </c>
      <c r="G530" s="175" t="s">
        <v>334</v>
      </c>
      <c r="H530" s="176">
        <v>0.25</v>
      </c>
      <c r="I530" s="176">
        <v>23.2</v>
      </c>
      <c r="J530" s="176">
        <v>31.3</v>
      </c>
      <c r="K530" s="176">
        <v>94.3</v>
      </c>
      <c r="L530" s="173">
        <v>6.75</v>
      </c>
      <c r="M530" s="177">
        <v>1.34</v>
      </c>
      <c r="N530" s="177">
        <v>2.48</v>
      </c>
      <c r="O530" s="177">
        <v>1.32</v>
      </c>
      <c r="P530" s="176">
        <v>0.48599999999999999</v>
      </c>
      <c r="Q530" s="177">
        <v>0.16600000000000001</v>
      </c>
      <c r="R530" s="177">
        <v>4.3019999999999996</v>
      </c>
      <c r="S530" s="177">
        <v>0.20499999999999999</v>
      </c>
      <c r="T530" s="177">
        <v>19.924299999999999</v>
      </c>
      <c r="U530" s="177">
        <v>1.1339999999999999</v>
      </c>
      <c r="V530" s="177">
        <v>17.678000000000001</v>
      </c>
      <c r="W530" s="177"/>
      <c r="X530" s="177">
        <v>2.2463000000000002</v>
      </c>
      <c r="Y530" s="177">
        <v>35.294600000000003</v>
      </c>
    </row>
    <row r="531" spans="1:25" ht="16" hidden="1" x14ac:dyDescent="0.2">
      <c r="A531" s="171">
        <v>5700</v>
      </c>
      <c r="B531" s="172">
        <v>10</v>
      </c>
      <c r="C531" s="173" t="s">
        <v>258</v>
      </c>
      <c r="D531" s="173">
        <v>18</v>
      </c>
      <c r="E531" s="173">
        <v>7</v>
      </c>
      <c r="F531" s="173">
        <v>13</v>
      </c>
      <c r="G531" s="175" t="s">
        <v>279</v>
      </c>
      <c r="H531" s="176">
        <v>1.5</v>
      </c>
      <c r="I531" s="176">
        <v>24.2</v>
      </c>
      <c r="J531" s="176">
        <v>30.6</v>
      </c>
      <c r="K531" s="176">
        <v>94.1</v>
      </c>
      <c r="L531" s="173">
        <v>6.36</v>
      </c>
    </row>
    <row r="532" spans="1:25" ht="16" x14ac:dyDescent="0.2">
      <c r="A532" s="171">
        <v>5701</v>
      </c>
      <c r="B532" s="172">
        <v>10</v>
      </c>
      <c r="C532" s="173" t="s">
        <v>261</v>
      </c>
      <c r="D532" s="173">
        <v>2018</v>
      </c>
      <c r="E532" s="173">
        <v>7</v>
      </c>
      <c r="F532" s="173">
        <v>13</v>
      </c>
      <c r="G532" s="175" t="s">
        <v>279</v>
      </c>
      <c r="H532" s="176">
        <v>0.25</v>
      </c>
      <c r="I532" s="176">
        <v>23.9</v>
      </c>
      <c r="J532" s="176">
        <v>29.5</v>
      </c>
      <c r="K532" s="176">
        <v>112.6</v>
      </c>
      <c r="L532" s="173">
        <v>8.0500000000000007</v>
      </c>
      <c r="M532" s="177">
        <v>2.08</v>
      </c>
      <c r="N532" s="177">
        <v>8.59</v>
      </c>
      <c r="O532" s="177">
        <v>3.57</v>
      </c>
      <c r="P532" s="176">
        <v>0.57999999999999996</v>
      </c>
      <c r="Q532" s="177">
        <v>0.13800000000000001</v>
      </c>
      <c r="R532" s="177">
        <v>14.75</v>
      </c>
      <c r="S532" s="177">
        <v>0.35199999999999998</v>
      </c>
      <c r="T532" s="177">
        <v>29.827300000000001</v>
      </c>
      <c r="U532" s="177">
        <v>2.23</v>
      </c>
      <c r="V532" s="177">
        <v>20.635999999999999</v>
      </c>
      <c r="W532" s="177"/>
      <c r="X532" s="177">
        <v>9.1913</v>
      </c>
      <c r="Y532" s="177">
        <v>89.742000000000004</v>
      </c>
    </row>
    <row r="533" spans="1:25" ht="16" hidden="1" x14ac:dyDescent="0.2">
      <c r="A533" s="171">
        <v>5719</v>
      </c>
      <c r="B533" s="172">
        <v>1</v>
      </c>
      <c r="C533" s="173" t="s">
        <v>258</v>
      </c>
      <c r="D533" s="173">
        <v>18</v>
      </c>
      <c r="E533" s="173">
        <v>7</v>
      </c>
      <c r="F533" s="173">
        <v>27</v>
      </c>
      <c r="G533" s="175" t="s">
        <v>405</v>
      </c>
      <c r="H533" s="176">
        <v>3.25</v>
      </c>
      <c r="I533" s="176">
        <v>25.9</v>
      </c>
      <c r="J533" s="176">
        <v>28</v>
      </c>
      <c r="K533" s="176">
        <v>52.8</v>
      </c>
      <c r="L533" s="173">
        <v>3.55</v>
      </c>
    </row>
    <row r="534" spans="1:25" ht="16" x14ac:dyDescent="0.2">
      <c r="A534" s="171">
        <v>5720</v>
      </c>
      <c r="B534" s="172">
        <v>1</v>
      </c>
      <c r="C534" s="173" t="s">
        <v>261</v>
      </c>
      <c r="D534" s="173">
        <v>2018</v>
      </c>
      <c r="E534" s="173">
        <v>7</v>
      </c>
      <c r="F534" s="173">
        <v>27</v>
      </c>
      <c r="G534" s="175" t="s">
        <v>405</v>
      </c>
      <c r="H534" s="176">
        <v>0.25</v>
      </c>
      <c r="I534" s="176">
        <v>25.3</v>
      </c>
      <c r="J534" s="176">
        <v>26.3</v>
      </c>
      <c r="K534" s="176">
        <v>66.3</v>
      </c>
      <c r="L534" s="173">
        <v>4.7300000000000004</v>
      </c>
      <c r="M534" s="177">
        <v>2.3199999999999998</v>
      </c>
      <c r="N534" s="177">
        <v>10.83</v>
      </c>
      <c r="O534" s="177">
        <v>3.72</v>
      </c>
      <c r="P534" s="176">
        <v>1.1306</v>
      </c>
      <c r="Q534" s="177">
        <v>0.82</v>
      </c>
      <c r="R534" s="177">
        <v>29.742999999999999</v>
      </c>
      <c r="S534" s="177">
        <v>0.186</v>
      </c>
      <c r="T534" s="177">
        <v>39.2682</v>
      </c>
      <c r="U534" s="177">
        <v>1.4910000000000001</v>
      </c>
      <c r="V534" s="177">
        <v>24.888000000000002</v>
      </c>
      <c r="W534" s="177"/>
      <c r="X534" s="177">
        <v>14.3802</v>
      </c>
      <c r="Y534" s="177">
        <v>108.03149999999999</v>
      </c>
    </row>
    <row r="535" spans="1:25" ht="16" hidden="1" x14ac:dyDescent="0.2">
      <c r="A535" s="171">
        <v>5721</v>
      </c>
      <c r="B535" s="172">
        <v>2</v>
      </c>
      <c r="C535" s="173" t="s">
        <v>258</v>
      </c>
      <c r="D535" s="173">
        <v>18</v>
      </c>
      <c r="E535" s="173">
        <v>7</v>
      </c>
      <c r="F535" s="173">
        <v>27</v>
      </c>
      <c r="G535" s="175" t="s">
        <v>412</v>
      </c>
      <c r="H535" s="176">
        <v>1.25</v>
      </c>
      <c r="I535" s="176">
        <v>25.9</v>
      </c>
      <c r="J535" s="176">
        <v>29.5</v>
      </c>
      <c r="K535" s="176">
        <v>49.1</v>
      </c>
      <c r="L535" s="173">
        <v>3.42</v>
      </c>
    </row>
    <row r="536" spans="1:25" ht="16" x14ac:dyDescent="0.2">
      <c r="A536" s="171">
        <v>5722</v>
      </c>
      <c r="B536" s="172">
        <v>2</v>
      </c>
      <c r="C536" s="173" t="s">
        <v>261</v>
      </c>
      <c r="D536" s="173">
        <v>2018</v>
      </c>
      <c r="E536" s="173">
        <v>7</v>
      </c>
      <c r="F536" s="173">
        <v>27</v>
      </c>
      <c r="G536" s="175" t="s">
        <v>412</v>
      </c>
      <c r="H536" s="176">
        <v>0.25</v>
      </c>
      <c r="I536" s="176">
        <v>25.3</v>
      </c>
      <c r="J536" s="176">
        <v>24</v>
      </c>
      <c r="K536" s="176">
        <v>69.7</v>
      </c>
      <c r="L536" s="173">
        <v>5.29</v>
      </c>
      <c r="M536" s="177">
        <v>2.66</v>
      </c>
      <c r="N536" s="177">
        <v>13.66</v>
      </c>
      <c r="O536" s="177">
        <v>3.77</v>
      </c>
      <c r="P536" s="176">
        <v>0.55020000000000002</v>
      </c>
      <c r="Q536" s="177">
        <v>0.13500000000000001</v>
      </c>
      <c r="R536" s="177">
        <v>34.752000000000002</v>
      </c>
      <c r="S536" s="177">
        <v>0.438</v>
      </c>
      <c r="T536" s="177">
        <v>43.711100000000002</v>
      </c>
      <c r="U536" s="177">
        <v>2.0590000000000002</v>
      </c>
      <c r="V536" s="177">
        <v>26.663</v>
      </c>
      <c r="W536" s="177"/>
      <c r="X536" s="177">
        <v>17.048100000000002</v>
      </c>
      <c r="Y536" s="177">
        <v>133.70050000000001</v>
      </c>
    </row>
    <row r="537" spans="1:25" ht="16" hidden="1" x14ac:dyDescent="0.2">
      <c r="A537" s="171">
        <v>5727</v>
      </c>
      <c r="B537" s="172">
        <v>3</v>
      </c>
      <c r="C537" s="173" t="s">
        <v>258</v>
      </c>
      <c r="D537" s="173">
        <v>18</v>
      </c>
      <c r="E537" s="173">
        <v>7</v>
      </c>
      <c r="F537" s="173">
        <v>27</v>
      </c>
      <c r="G537" s="175" t="s">
        <v>413</v>
      </c>
      <c r="H537" s="176">
        <v>0.75</v>
      </c>
      <c r="I537" s="176">
        <v>26.2</v>
      </c>
      <c r="J537" s="176">
        <v>30.6</v>
      </c>
      <c r="K537" s="176">
        <v>30.5</v>
      </c>
      <c r="L537" s="173">
        <v>2.0699999999999998</v>
      </c>
    </row>
    <row r="538" spans="1:25" ht="16" x14ac:dyDescent="0.2">
      <c r="A538" s="171">
        <v>5728</v>
      </c>
      <c r="B538" s="172">
        <v>3</v>
      </c>
      <c r="C538" s="173" t="s">
        <v>261</v>
      </c>
      <c r="D538" s="173">
        <v>2018</v>
      </c>
      <c r="E538" s="173">
        <v>7</v>
      </c>
      <c r="F538" s="173">
        <v>27</v>
      </c>
      <c r="G538" s="175" t="s">
        <v>413</v>
      </c>
      <c r="H538" s="176">
        <v>0.25</v>
      </c>
      <c r="I538" s="176">
        <v>26.1</v>
      </c>
      <c r="J538" s="176">
        <v>30.4</v>
      </c>
      <c r="K538" s="176">
        <v>41.7</v>
      </c>
      <c r="L538" s="173">
        <v>2.87</v>
      </c>
      <c r="M538" s="177">
        <v>0.91</v>
      </c>
      <c r="N538" s="177">
        <v>1.27</v>
      </c>
      <c r="O538" s="177">
        <v>0.91</v>
      </c>
      <c r="P538" s="176">
        <v>8.9536999999999995</v>
      </c>
      <c r="Q538" s="177">
        <v>0.24299999999999999</v>
      </c>
      <c r="R538" s="177">
        <v>29.423999999999999</v>
      </c>
      <c r="S538" s="177">
        <v>1.1679999999999999</v>
      </c>
      <c r="T538" s="177">
        <v>43.262599999999999</v>
      </c>
      <c r="U538" s="177">
        <v>1.7390000000000001</v>
      </c>
      <c r="V538" s="177">
        <v>34.347000000000001</v>
      </c>
      <c r="W538" s="177"/>
      <c r="X538" s="177">
        <v>8.9155999999999995</v>
      </c>
      <c r="Y538" s="177">
        <v>80.1023</v>
      </c>
    </row>
    <row r="539" spans="1:25" ht="16" hidden="1" x14ac:dyDescent="0.2">
      <c r="A539" s="171">
        <v>5729</v>
      </c>
      <c r="B539" s="172">
        <v>4</v>
      </c>
      <c r="C539" s="173" t="s">
        <v>258</v>
      </c>
      <c r="D539" s="173">
        <v>18</v>
      </c>
      <c r="E539" s="173">
        <v>7</v>
      </c>
      <c r="F539" s="173">
        <v>27</v>
      </c>
      <c r="G539" s="175" t="s">
        <v>262</v>
      </c>
      <c r="H539" s="176">
        <v>0.75</v>
      </c>
      <c r="I539" s="176">
        <v>26.5</v>
      </c>
      <c r="J539" s="176">
        <v>30.1</v>
      </c>
      <c r="K539" s="176">
        <v>25.5</v>
      </c>
      <c r="L539" s="173">
        <v>1.74</v>
      </c>
    </row>
    <row r="540" spans="1:25" ht="16" x14ac:dyDescent="0.2">
      <c r="A540" s="171">
        <v>5730</v>
      </c>
      <c r="B540" s="172">
        <v>4</v>
      </c>
      <c r="C540" s="173" t="s">
        <v>261</v>
      </c>
      <c r="D540" s="173">
        <v>2018</v>
      </c>
      <c r="E540" s="173">
        <v>7</v>
      </c>
      <c r="F540" s="173">
        <v>27</v>
      </c>
      <c r="G540" s="175" t="s">
        <v>262</v>
      </c>
      <c r="H540" s="176">
        <v>0.25</v>
      </c>
      <c r="I540" s="176">
        <v>26.2</v>
      </c>
      <c r="J540" s="176">
        <v>29.4</v>
      </c>
      <c r="K540" s="176">
        <v>32.5</v>
      </c>
      <c r="L540" s="173">
        <v>2.2200000000000002</v>
      </c>
      <c r="M540" s="177">
        <v>1.24</v>
      </c>
      <c r="N540" s="177">
        <v>2.92</v>
      </c>
      <c r="O540" s="177">
        <v>1.4</v>
      </c>
      <c r="P540" s="176">
        <v>2.5482</v>
      </c>
      <c r="Q540" s="177">
        <v>0.28299999999999997</v>
      </c>
      <c r="R540" s="177">
        <v>19.771000000000001</v>
      </c>
      <c r="S540" s="177">
        <v>0.61799999999999999</v>
      </c>
      <c r="T540" s="177">
        <v>37.629399999999997</v>
      </c>
      <c r="U540" s="177">
        <v>1.1259999999999999</v>
      </c>
      <c r="V540" s="177">
        <v>30.228000000000002</v>
      </c>
      <c r="W540" s="177"/>
      <c r="X540" s="177">
        <v>7.4013999999999998</v>
      </c>
      <c r="Y540" s="177">
        <v>76.156400000000005</v>
      </c>
    </row>
    <row r="541" spans="1:25" ht="16" hidden="1" x14ac:dyDescent="0.2">
      <c r="A541" s="171">
        <v>5731</v>
      </c>
      <c r="B541" s="172">
        <v>5</v>
      </c>
      <c r="C541" s="173" t="s">
        <v>258</v>
      </c>
      <c r="D541" s="173">
        <v>18</v>
      </c>
      <c r="E541" s="173">
        <v>7</v>
      </c>
      <c r="F541" s="173">
        <v>27</v>
      </c>
      <c r="G541" s="175" t="s">
        <v>414</v>
      </c>
      <c r="H541" s="176">
        <v>0.5</v>
      </c>
      <c r="I541" s="176">
        <v>21.4</v>
      </c>
      <c r="J541" s="176">
        <v>0.6</v>
      </c>
      <c r="K541" s="176">
        <v>60.8</v>
      </c>
      <c r="L541" s="173">
        <v>5.36</v>
      </c>
    </row>
    <row r="542" spans="1:25" ht="16" x14ac:dyDescent="0.2">
      <c r="A542" s="171">
        <v>5732</v>
      </c>
      <c r="B542" s="172">
        <v>5</v>
      </c>
      <c r="C542" s="173" t="s">
        <v>261</v>
      </c>
      <c r="D542" s="173">
        <v>2018</v>
      </c>
      <c r="E542" s="173">
        <v>7</v>
      </c>
      <c r="F542" s="173">
        <v>27</v>
      </c>
      <c r="G542" s="175" t="s">
        <v>414</v>
      </c>
      <c r="H542" s="176">
        <v>0.25</v>
      </c>
      <c r="I542" s="176">
        <v>21.6</v>
      </c>
      <c r="J542" s="176">
        <v>0.7</v>
      </c>
      <c r="K542" s="176">
        <v>62.7</v>
      </c>
      <c r="L542" s="173">
        <v>5.52</v>
      </c>
      <c r="M542" s="177">
        <v>4.72</v>
      </c>
      <c r="N542" s="177">
        <v>45.61</v>
      </c>
      <c r="O542" s="177">
        <v>8.15</v>
      </c>
      <c r="P542" s="176">
        <v>1.1714</v>
      </c>
      <c r="Q542" s="177">
        <v>11.375999999999999</v>
      </c>
      <c r="R542" s="177">
        <v>46.348999999999997</v>
      </c>
      <c r="S542" s="177">
        <v>0.81499999999999995</v>
      </c>
      <c r="T542" s="177">
        <v>92.4619</v>
      </c>
      <c r="U542" s="177">
        <v>3.4729999999999999</v>
      </c>
      <c r="V542" s="177">
        <v>53.625999999999998</v>
      </c>
      <c r="W542" s="177"/>
      <c r="X542" s="177">
        <v>38.835900000000002</v>
      </c>
      <c r="Y542" s="177">
        <v>252.31020000000001</v>
      </c>
    </row>
    <row r="543" spans="1:25" ht="16" hidden="1" x14ac:dyDescent="0.2">
      <c r="A543" s="171">
        <v>5723</v>
      </c>
      <c r="B543" s="172">
        <v>9</v>
      </c>
      <c r="C543" s="173" t="s">
        <v>258</v>
      </c>
      <c r="D543" s="173">
        <v>18</v>
      </c>
      <c r="E543" s="173">
        <v>7</v>
      </c>
      <c r="F543" s="173">
        <v>27</v>
      </c>
      <c r="G543" s="175" t="s">
        <v>287</v>
      </c>
      <c r="H543" s="176">
        <v>2.25</v>
      </c>
      <c r="I543" s="176">
        <v>25</v>
      </c>
      <c r="J543" s="176">
        <v>31.1</v>
      </c>
      <c r="K543" s="176">
        <v>79.8</v>
      </c>
      <c r="L543" s="173">
        <v>5.55</v>
      </c>
    </row>
    <row r="544" spans="1:25" ht="16" x14ac:dyDescent="0.2">
      <c r="A544" s="171">
        <v>5724</v>
      </c>
      <c r="B544" s="172">
        <v>9</v>
      </c>
      <c r="C544" s="173" t="s">
        <v>261</v>
      </c>
      <c r="D544" s="173">
        <v>2018</v>
      </c>
      <c r="E544" s="173">
        <v>7</v>
      </c>
      <c r="F544" s="173">
        <v>27</v>
      </c>
      <c r="G544" s="175" t="s">
        <v>287</v>
      </c>
      <c r="H544" s="176">
        <v>0.25</v>
      </c>
      <c r="I544" s="176">
        <v>25</v>
      </c>
      <c r="J544" s="176">
        <v>31.1</v>
      </c>
      <c r="K544" s="176">
        <v>82</v>
      </c>
      <c r="L544" s="173">
        <v>5.7</v>
      </c>
      <c r="M544" s="177">
        <v>4.28</v>
      </c>
      <c r="N544" s="177">
        <v>3.41</v>
      </c>
      <c r="O544" s="177">
        <v>1.28</v>
      </c>
      <c r="P544" s="176">
        <v>0.84279999999999999</v>
      </c>
      <c r="Q544" s="177">
        <v>0.19700000000000001</v>
      </c>
      <c r="R544" s="177">
        <v>4.5830000000000002</v>
      </c>
      <c r="S544" s="177">
        <v>0.45200000000000001</v>
      </c>
      <c r="T544" s="177">
        <v>22.1249</v>
      </c>
      <c r="U544" s="177">
        <v>1.018</v>
      </c>
      <c r="V544" s="177">
        <v>16.481999999999999</v>
      </c>
      <c r="W544" s="177"/>
      <c r="X544" s="177">
        <v>5.6429</v>
      </c>
      <c r="Y544" s="177">
        <v>62.035299999999999</v>
      </c>
    </row>
    <row r="545" spans="1:25" ht="16" hidden="1" x14ac:dyDescent="0.2">
      <c r="A545" s="171">
        <v>5725</v>
      </c>
      <c r="B545" s="172">
        <v>10</v>
      </c>
      <c r="C545" s="173" t="s">
        <v>258</v>
      </c>
      <c r="D545" s="173">
        <v>18</v>
      </c>
      <c r="E545" s="173">
        <v>7</v>
      </c>
      <c r="F545" s="173">
        <v>27</v>
      </c>
      <c r="G545" s="175" t="s">
        <v>268</v>
      </c>
      <c r="H545" s="176">
        <v>1.5</v>
      </c>
      <c r="I545" s="176">
        <v>25.4</v>
      </c>
      <c r="J545" s="176">
        <v>29.8</v>
      </c>
      <c r="K545" s="176">
        <v>70.900000000000006</v>
      </c>
      <c r="L545" s="173">
        <v>4.88</v>
      </c>
    </row>
    <row r="546" spans="1:25" ht="16" x14ac:dyDescent="0.2">
      <c r="A546" s="171">
        <v>5726</v>
      </c>
      <c r="B546" s="172">
        <v>10</v>
      </c>
      <c r="C546" s="173" t="s">
        <v>261</v>
      </c>
      <c r="D546" s="173">
        <v>2018</v>
      </c>
      <c r="E546" s="173">
        <v>7</v>
      </c>
      <c r="F546" s="173">
        <v>27</v>
      </c>
      <c r="G546" s="175" t="s">
        <v>268</v>
      </c>
      <c r="H546" s="176">
        <v>0.25</v>
      </c>
      <c r="I546" s="176">
        <v>25.2</v>
      </c>
      <c r="J546" s="176">
        <v>28.6</v>
      </c>
      <c r="K546" s="176">
        <v>83.5</v>
      </c>
      <c r="L546" s="173">
        <v>5.7</v>
      </c>
      <c r="M546" s="177">
        <v>1.54</v>
      </c>
      <c r="N546" s="177">
        <v>10.039999999999999</v>
      </c>
      <c r="O546" s="177">
        <v>2.9</v>
      </c>
      <c r="P546" s="176">
        <v>0.41930000000000001</v>
      </c>
      <c r="Q546" s="177">
        <v>9.7000000000000003E-2</v>
      </c>
      <c r="R546" s="177">
        <v>21.614000000000001</v>
      </c>
      <c r="S546" s="177">
        <v>0.11600000000000001</v>
      </c>
      <c r="T546" s="177">
        <v>37.104900000000001</v>
      </c>
      <c r="U546" s="177">
        <v>1.302</v>
      </c>
      <c r="V546" s="177">
        <v>21.003</v>
      </c>
      <c r="W546" s="177"/>
      <c r="X546" s="177">
        <v>16.101900000000001</v>
      </c>
      <c r="Y546" s="177">
        <v>94.9375</v>
      </c>
    </row>
    <row r="547" spans="1:25" ht="16" hidden="1" x14ac:dyDescent="0.2">
      <c r="A547" s="171">
        <v>5713</v>
      </c>
      <c r="B547" s="172">
        <v>6</v>
      </c>
      <c r="C547" s="173" t="s">
        <v>258</v>
      </c>
      <c r="D547" s="173">
        <v>18</v>
      </c>
      <c r="E547" s="173">
        <v>7</v>
      </c>
      <c r="F547" s="173">
        <v>28</v>
      </c>
      <c r="G547" s="175" t="s">
        <v>279</v>
      </c>
      <c r="H547" s="176">
        <v>6</v>
      </c>
      <c r="I547" s="176">
        <v>25.3</v>
      </c>
      <c r="J547" s="176">
        <v>31.3</v>
      </c>
      <c r="K547" s="176">
        <v>93.6</v>
      </c>
      <c r="L547" s="173">
        <v>6.21</v>
      </c>
    </row>
    <row r="548" spans="1:25" ht="16" x14ac:dyDescent="0.2">
      <c r="A548" s="171">
        <v>5714</v>
      </c>
      <c r="B548" s="172">
        <v>6</v>
      </c>
      <c r="C548" s="173" t="s">
        <v>261</v>
      </c>
      <c r="D548" s="173">
        <v>2018</v>
      </c>
      <c r="E548" s="173">
        <v>7</v>
      </c>
      <c r="F548" s="173">
        <v>28</v>
      </c>
      <c r="G548" s="175" t="s">
        <v>279</v>
      </c>
      <c r="H548" s="176">
        <v>0.25</v>
      </c>
      <c r="I548" s="176">
        <v>25.3</v>
      </c>
      <c r="J548" s="176">
        <v>31.3</v>
      </c>
      <c r="K548" s="176">
        <v>99.5</v>
      </c>
      <c r="L548" s="173">
        <v>6.79</v>
      </c>
      <c r="M548" s="177">
        <v>1.84</v>
      </c>
      <c r="N548" s="177">
        <v>2.5099999999999998</v>
      </c>
      <c r="O548" s="177">
        <v>0.89</v>
      </c>
      <c r="P548" s="176">
        <v>0.53800000000000003</v>
      </c>
      <c r="Q548" s="177">
        <v>0.17499999999999999</v>
      </c>
      <c r="R548" s="177">
        <v>1.5680000000000001</v>
      </c>
      <c r="S548" s="177">
        <v>0.54</v>
      </c>
      <c r="T548" s="177">
        <v>33.170999999999999</v>
      </c>
      <c r="V548" s="177">
        <v>15.106999999999999</v>
      </c>
      <c r="W548" s="177"/>
      <c r="X548" s="177">
        <v>18.064</v>
      </c>
      <c r="Y548" s="177">
        <v>123.9537</v>
      </c>
    </row>
    <row r="549" spans="1:25" ht="16" hidden="1" x14ac:dyDescent="0.2">
      <c r="A549" s="171">
        <v>5715</v>
      </c>
      <c r="B549" s="172">
        <v>7</v>
      </c>
      <c r="C549" s="173" t="s">
        <v>258</v>
      </c>
      <c r="D549" s="173">
        <v>18</v>
      </c>
      <c r="E549" s="173">
        <v>7</v>
      </c>
      <c r="F549" s="173">
        <v>28</v>
      </c>
      <c r="G549" s="175" t="s">
        <v>279</v>
      </c>
      <c r="H549" s="176">
        <v>0.75</v>
      </c>
      <c r="I549" s="176">
        <v>27</v>
      </c>
      <c r="J549" s="176">
        <v>25.4</v>
      </c>
      <c r="K549" s="176">
        <v>23.5</v>
      </c>
      <c r="L549" s="173">
        <v>2.39</v>
      </c>
    </row>
    <row r="550" spans="1:25" ht="16" x14ac:dyDescent="0.2">
      <c r="A550" s="171">
        <v>5716</v>
      </c>
      <c r="B550" s="172">
        <v>7</v>
      </c>
      <c r="C550" s="173" t="s">
        <v>261</v>
      </c>
      <c r="D550" s="173">
        <v>2018</v>
      </c>
      <c r="E550" s="173">
        <v>7</v>
      </c>
      <c r="F550" s="173">
        <v>28</v>
      </c>
      <c r="G550" s="175" t="s">
        <v>279</v>
      </c>
      <c r="H550" s="176">
        <v>0.25</v>
      </c>
      <c r="I550" s="176">
        <v>23.9</v>
      </c>
      <c r="J550" s="176">
        <v>8.8000000000000007</v>
      </c>
      <c r="K550" s="176">
        <v>111.1</v>
      </c>
      <c r="L550" s="173">
        <v>9.15</v>
      </c>
      <c r="M550" s="177">
        <v>0.77</v>
      </c>
      <c r="N550" s="177">
        <v>54.91</v>
      </c>
      <c r="O550" s="177">
        <v>6.53</v>
      </c>
      <c r="P550" s="176">
        <v>1.272</v>
      </c>
      <c r="Q550" s="177">
        <v>7.2649999999999997</v>
      </c>
      <c r="R550" s="177">
        <v>46.374000000000002</v>
      </c>
      <c r="S550" s="177">
        <v>0.65900000000000003</v>
      </c>
      <c r="T550" s="177">
        <v>100.95699999999999</v>
      </c>
      <c r="U550" s="177">
        <v>4.7169999999999996</v>
      </c>
      <c r="V550" s="177">
        <v>38.813000000000002</v>
      </c>
      <c r="W550" s="177"/>
      <c r="X550" s="177">
        <v>62.143999999999998</v>
      </c>
      <c r="Y550" s="177">
        <v>335.97410000000002</v>
      </c>
    </row>
    <row r="551" spans="1:25" ht="16" hidden="1" x14ac:dyDescent="0.2">
      <c r="A551" s="171">
        <v>5717</v>
      </c>
      <c r="B551" s="172">
        <v>8</v>
      </c>
      <c r="C551" s="173" t="s">
        <v>258</v>
      </c>
      <c r="D551" s="173">
        <v>18</v>
      </c>
      <c r="E551" s="173">
        <v>7</v>
      </c>
      <c r="F551" s="173">
        <v>28</v>
      </c>
      <c r="G551" s="175" t="s">
        <v>279</v>
      </c>
      <c r="H551" s="176">
        <v>1</v>
      </c>
      <c r="I551" s="176">
        <v>27.3</v>
      </c>
      <c r="J551" s="176">
        <v>28.7</v>
      </c>
      <c r="K551" s="176">
        <v>48.7</v>
      </c>
      <c r="L551" s="173">
        <v>3.17</v>
      </c>
    </row>
    <row r="552" spans="1:25" ht="16" x14ac:dyDescent="0.2">
      <c r="A552" s="171">
        <v>5718</v>
      </c>
      <c r="B552" s="172">
        <v>8</v>
      </c>
      <c r="C552" s="173" t="s">
        <v>261</v>
      </c>
      <c r="D552" s="173">
        <v>2018</v>
      </c>
      <c r="E552" s="173">
        <v>7</v>
      </c>
      <c r="F552" s="173">
        <v>28</v>
      </c>
      <c r="G552" s="175" t="s">
        <v>279</v>
      </c>
      <c r="H552" s="176">
        <v>0.25</v>
      </c>
      <c r="I552" s="176">
        <v>27</v>
      </c>
      <c r="J552" s="176">
        <v>26.7</v>
      </c>
      <c r="K552" s="176">
        <v>78.599999999999994</v>
      </c>
      <c r="L552" s="173">
        <v>5.42</v>
      </c>
      <c r="M552" s="177">
        <v>1.95</v>
      </c>
      <c r="N552" s="177">
        <v>6.07</v>
      </c>
      <c r="O552" s="177">
        <v>1.82</v>
      </c>
      <c r="P552" s="176">
        <v>0.72770000000000001</v>
      </c>
      <c r="Q552" s="177">
        <v>0.192</v>
      </c>
      <c r="R552" s="177">
        <v>20.245999999999999</v>
      </c>
      <c r="S552" s="177">
        <v>0.25600000000000001</v>
      </c>
      <c r="T552" s="177">
        <v>42.6233</v>
      </c>
      <c r="U552" s="177">
        <v>1.794</v>
      </c>
      <c r="V552" s="177">
        <v>27.956</v>
      </c>
      <c r="W552" s="177"/>
      <c r="X552" s="177">
        <v>14.667299999999999</v>
      </c>
      <c r="Y552" s="177">
        <v>104.88630000000001</v>
      </c>
    </row>
    <row r="553" spans="1:25" ht="16" hidden="1" x14ac:dyDescent="0.2">
      <c r="A553" s="171">
        <v>5733</v>
      </c>
      <c r="B553" s="172">
        <v>1</v>
      </c>
      <c r="C553" s="173" t="s">
        <v>258</v>
      </c>
      <c r="D553" s="173">
        <v>18</v>
      </c>
      <c r="E553" s="173">
        <v>8</v>
      </c>
      <c r="F553" s="173">
        <v>10</v>
      </c>
      <c r="G553" s="175" t="s">
        <v>417</v>
      </c>
      <c r="H553" s="176">
        <v>2</v>
      </c>
      <c r="I553" s="176">
        <v>27.2</v>
      </c>
      <c r="J553" s="176">
        <v>29.8</v>
      </c>
      <c r="K553" s="176">
        <v>74.099999999999994</v>
      </c>
      <c r="L553" s="173">
        <v>5.29</v>
      </c>
    </row>
    <row r="554" spans="1:25" ht="16" x14ac:dyDescent="0.2">
      <c r="A554" s="171">
        <v>5734</v>
      </c>
      <c r="B554" s="172">
        <v>1</v>
      </c>
      <c r="C554" s="173" t="s">
        <v>261</v>
      </c>
      <c r="D554" s="173">
        <v>2018</v>
      </c>
      <c r="E554" s="173">
        <v>8</v>
      </c>
      <c r="F554" s="173">
        <v>10</v>
      </c>
      <c r="G554" s="175" t="s">
        <v>417</v>
      </c>
      <c r="H554" s="176">
        <v>0.25</v>
      </c>
      <c r="I554" s="176">
        <v>27.6</v>
      </c>
      <c r="J554" s="176">
        <v>23.9</v>
      </c>
      <c r="K554" s="176">
        <v>88</v>
      </c>
      <c r="L554" s="173">
        <v>5.87</v>
      </c>
      <c r="M554" s="177">
        <v>2.1800000000000002</v>
      </c>
      <c r="N554" s="177">
        <v>10.95</v>
      </c>
      <c r="O554" s="177">
        <v>3.35</v>
      </c>
      <c r="P554" s="176">
        <v>1.3625</v>
      </c>
      <c r="Q554" s="177">
        <v>0.41899999999999998</v>
      </c>
      <c r="R554" s="177">
        <v>33.213000000000001</v>
      </c>
      <c r="S554" s="177">
        <v>0.35599999999999998</v>
      </c>
      <c r="T554" s="177">
        <v>32.409700000000001</v>
      </c>
      <c r="U554" s="177">
        <v>2.0430000000000001</v>
      </c>
      <c r="V554" s="177">
        <v>19.344000000000001</v>
      </c>
      <c r="W554" s="177"/>
      <c r="X554" s="177">
        <v>13.0657</v>
      </c>
      <c r="Y554" s="177">
        <v>110.1888</v>
      </c>
    </row>
    <row r="555" spans="1:25" ht="16" hidden="1" x14ac:dyDescent="0.2">
      <c r="A555" s="171">
        <v>5735</v>
      </c>
      <c r="B555" s="172">
        <v>2</v>
      </c>
      <c r="C555" s="173" t="s">
        <v>258</v>
      </c>
      <c r="D555" s="173">
        <v>18</v>
      </c>
      <c r="E555" s="173">
        <v>8</v>
      </c>
      <c r="F555" s="173">
        <v>10</v>
      </c>
      <c r="G555" s="175" t="s">
        <v>418</v>
      </c>
      <c r="H555" s="176">
        <v>2.5</v>
      </c>
      <c r="I555" s="176">
        <v>28.2</v>
      </c>
      <c r="J555" s="176">
        <v>30.5</v>
      </c>
      <c r="K555" s="176">
        <v>17.7</v>
      </c>
      <c r="L555" s="173">
        <v>1.1200000000000001</v>
      </c>
    </row>
    <row r="556" spans="1:25" ht="16" x14ac:dyDescent="0.2">
      <c r="A556" s="171">
        <v>5736</v>
      </c>
      <c r="B556" s="172">
        <v>2</v>
      </c>
      <c r="C556" s="173" t="s">
        <v>261</v>
      </c>
      <c r="D556" s="173">
        <v>2018</v>
      </c>
      <c r="E556" s="173">
        <v>8</v>
      </c>
      <c r="F556" s="173">
        <v>10</v>
      </c>
      <c r="G556" s="175" t="s">
        <v>418</v>
      </c>
      <c r="H556" s="176">
        <v>0.25</v>
      </c>
      <c r="I556" s="176">
        <v>28.1</v>
      </c>
      <c r="J556" s="176">
        <v>28.9</v>
      </c>
      <c r="K556" s="176">
        <v>76.8</v>
      </c>
      <c r="L556" s="173">
        <v>2.04</v>
      </c>
      <c r="M556" s="177">
        <v>1.99</v>
      </c>
      <c r="N556" s="177">
        <v>11.57</v>
      </c>
      <c r="O556" s="177">
        <v>3.61</v>
      </c>
      <c r="P556" s="176">
        <v>0.54759999999999998</v>
      </c>
      <c r="Q556" s="177">
        <v>0.214</v>
      </c>
      <c r="R556" s="177">
        <v>15.888</v>
      </c>
      <c r="S556" s="177">
        <v>0.65300000000000002</v>
      </c>
      <c r="T556" s="177">
        <v>35.6999</v>
      </c>
      <c r="U556" s="177">
        <v>2.831</v>
      </c>
      <c r="V556" s="177">
        <v>22.047000000000001</v>
      </c>
      <c r="W556" s="177"/>
      <c r="X556" s="177">
        <v>13.652900000000001</v>
      </c>
      <c r="Y556" s="177">
        <v>118.30029999999999</v>
      </c>
    </row>
    <row r="557" spans="1:25" ht="16" hidden="1" x14ac:dyDescent="0.2">
      <c r="A557" s="171">
        <v>5737</v>
      </c>
      <c r="B557" s="172">
        <v>9</v>
      </c>
      <c r="C557" s="173" t="s">
        <v>258</v>
      </c>
      <c r="D557" s="173">
        <v>18</v>
      </c>
      <c r="E557" s="173">
        <v>8</v>
      </c>
      <c r="F557" s="173">
        <v>10</v>
      </c>
      <c r="G557" s="175" t="s">
        <v>297</v>
      </c>
      <c r="H557" s="176">
        <v>1.25</v>
      </c>
      <c r="I557" s="176">
        <v>26.3</v>
      </c>
      <c r="J557" s="176">
        <v>31.2</v>
      </c>
      <c r="K557" s="176">
        <v>98.9</v>
      </c>
      <c r="L557" s="173">
        <v>6.65</v>
      </c>
    </row>
    <row r="558" spans="1:25" ht="16" x14ac:dyDescent="0.2">
      <c r="A558" s="171">
        <v>5738</v>
      </c>
      <c r="B558" s="172">
        <v>9</v>
      </c>
      <c r="C558" s="173" t="s">
        <v>261</v>
      </c>
      <c r="D558" s="173">
        <v>2018</v>
      </c>
      <c r="E558" s="173">
        <v>8</v>
      </c>
      <c r="F558" s="173">
        <v>10</v>
      </c>
      <c r="G558" s="175" t="s">
        <v>297</v>
      </c>
      <c r="H558" s="176">
        <v>0.25</v>
      </c>
      <c r="I558" s="176">
        <v>26.3</v>
      </c>
      <c r="J558" s="176">
        <v>28.6</v>
      </c>
      <c r="K558" s="176">
        <v>98.1</v>
      </c>
      <c r="L558" s="173">
        <v>7.01</v>
      </c>
      <c r="M558" s="177">
        <v>0.94</v>
      </c>
      <c r="N558" s="177">
        <v>3.25</v>
      </c>
      <c r="O558" s="177">
        <v>1.3</v>
      </c>
      <c r="P558" s="176">
        <v>1.5098</v>
      </c>
      <c r="Q558" s="177">
        <v>0.16600000000000001</v>
      </c>
      <c r="R558" s="177">
        <v>3.1869999999999998</v>
      </c>
      <c r="S558" s="177">
        <v>0.72399999999999998</v>
      </c>
      <c r="T558" s="177">
        <v>28.0824</v>
      </c>
      <c r="U558" s="177">
        <v>1.3420000000000001</v>
      </c>
      <c r="V558" s="177">
        <v>23.704999999999998</v>
      </c>
      <c r="W558" s="177"/>
      <c r="X558" s="177">
        <v>4.3773999999999997</v>
      </c>
      <c r="Y558" s="177">
        <v>66.301199999999994</v>
      </c>
    </row>
    <row r="559" spans="1:25" ht="16" hidden="1" x14ac:dyDescent="0.2">
      <c r="A559" s="171">
        <v>5739</v>
      </c>
      <c r="B559" s="172">
        <v>10</v>
      </c>
      <c r="C559" s="173" t="s">
        <v>258</v>
      </c>
      <c r="D559" s="173">
        <v>18</v>
      </c>
      <c r="E559" s="173">
        <v>8</v>
      </c>
      <c r="F559" s="173">
        <v>10</v>
      </c>
      <c r="G559" s="175" t="s">
        <v>387</v>
      </c>
      <c r="H559" s="176">
        <v>2</v>
      </c>
      <c r="I559" s="176">
        <v>27.2</v>
      </c>
      <c r="J559" s="176">
        <v>31.2</v>
      </c>
      <c r="K559" s="176">
        <v>61.5</v>
      </c>
      <c r="L559" s="173">
        <v>3.79</v>
      </c>
    </row>
    <row r="560" spans="1:25" ht="16" x14ac:dyDescent="0.2">
      <c r="A560" s="171">
        <v>5740</v>
      </c>
      <c r="B560" s="172">
        <v>10</v>
      </c>
      <c r="C560" s="173" t="s">
        <v>261</v>
      </c>
      <c r="D560" s="173">
        <v>2018</v>
      </c>
      <c r="E560" s="173">
        <v>8</v>
      </c>
      <c r="F560" s="173">
        <v>10</v>
      </c>
      <c r="G560" s="175" t="s">
        <v>387</v>
      </c>
      <c r="H560" s="176">
        <v>0.25</v>
      </c>
      <c r="I560" s="176">
        <v>27.8</v>
      </c>
      <c r="J560" s="176">
        <v>29</v>
      </c>
      <c r="K560" s="176">
        <v>89</v>
      </c>
      <c r="L560" s="173">
        <v>5.95</v>
      </c>
      <c r="M560" s="177">
        <v>1.95</v>
      </c>
      <c r="N560" s="177">
        <v>9.8000000000000007</v>
      </c>
      <c r="O560" s="177">
        <v>2.65</v>
      </c>
      <c r="P560" s="176">
        <v>0.82679999999999998</v>
      </c>
      <c r="Q560" s="177">
        <v>0.15</v>
      </c>
      <c r="R560" s="177">
        <v>16.620999999999999</v>
      </c>
      <c r="S560" s="177">
        <v>0.443</v>
      </c>
      <c r="T560" s="177">
        <v>41.0199</v>
      </c>
      <c r="U560" s="177">
        <v>1.627</v>
      </c>
      <c r="V560" s="177">
        <v>24.5</v>
      </c>
      <c r="W560" s="177"/>
      <c r="X560" s="177">
        <v>16.5199</v>
      </c>
      <c r="Y560" s="177">
        <v>132.79150000000001</v>
      </c>
    </row>
    <row r="561" spans="1:25" ht="16" hidden="1" x14ac:dyDescent="0.2">
      <c r="A561" s="171">
        <v>5741</v>
      </c>
      <c r="B561" s="172">
        <v>3</v>
      </c>
      <c r="C561" s="173" t="s">
        <v>258</v>
      </c>
      <c r="D561" s="173">
        <v>18</v>
      </c>
      <c r="E561" s="173">
        <v>8</v>
      </c>
      <c r="F561" s="173">
        <v>11</v>
      </c>
      <c r="G561" s="175" t="s">
        <v>280</v>
      </c>
      <c r="H561" s="176">
        <v>0.75</v>
      </c>
      <c r="I561" s="176">
        <v>27.8</v>
      </c>
      <c r="J561" s="176">
        <v>29.3</v>
      </c>
      <c r="K561" s="176">
        <v>61</v>
      </c>
      <c r="L561" s="173">
        <v>4.08</v>
      </c>
    </row>
    <row r="562" spans="1:25" ht="16" x14ac:dyDescent="0.2">
      <c r="A562" s="171">
        <v>5742</v>
      </c>
      <c r="B562" s="172">
        <v>3</v>
      </c>
      <c r="C562" s="173" t="s">
        <v>261</v>
      </c>
      <c r="D562" s="173">
        <v>2018</v>
      </c>
      <c r="E562" s="173">
        <v>8</v>
      </c>
      <c r="F562" s="173">
        <v>11</v>
      </c>
      <c r="G562" s="175" t="s">
        <v>280</v>
      </c>
      <c r="H562" s="176">
        <v>0.25</v>
      </c>
      <c r="I562" s="176">
        <v>27.8</v>
      </c>
      <c r="J562" s="176">
        <v>29.3</v>
      </c>
      <c r="K562" s="176">
        <v>58.6</v>
      </c>
      <c r="L562" s="173">
        <v>3.87</v>
      </c>
      <c r="M562" s="177">
        <v>2.5099999999999998</v>
      </c>
      <c r="N562" s="177">
        <v>19.899999999999999</v>
      </c>
      <c r="O562" s="177">
        <v>5.35</v>
      </c>
      <c r="P562" s="176">
        <v>0.54710000000000003</v>
      </c>
      <c r="Q562" s="177">
        <v>0.153</v>
      </c>
      <c r="R562" s="177">
        <v>23.166</v>
      </c>
      <c r="S562" s="177">
        <v>0.92300000000000004</v>
      </c>
      <c r="T562" s="177">
        <v>47.7973</v>
      </c>
      <c r="U562" s="177">
        <v>3.9569999999999999</v>
      </c>
      <c r="V562" s="177">
        <v>25.832000000000001</v>
      </c>
      <c r="W562" s="177"/>
      <c r="X562" s="177">
        <v>21.965299999999999</v>
      </c>
      <c r="Y562" s="177">
        <v>186.613</v>
      </c>
    </row>
    <row r="563" spans="1:25" ht="16" hidden="1" x14ac:dyDescent="0.2">
      <c r="A563" s="171">
        <v>5743</v>
      </c>
      <c r="B563" s="172">
        <v>4</v>
      </c>
      <c r="C563" s="173" t="s">
        <v>258</v>
      </c>
      <c r="D563" s="173">
        <v>18</v>
      </c>
      <c r="E563" s="173">
        <v>8</v>
      </c>
      <c r="F563" s="173">
        <v>11</v>
      </c>
      <c r="G563" s="175" t="s">
        <v>278</v>
      </c>
      <c r="H563" s="176">
        <v>0.75</v>
      </c>
      <c r="I563" s="176">
        <v>28.7</v>
      </c>
      <c r="J563" s="176">
        <v>28.6</v>
      </c>
      <c r="K563" s="176">
        <v>25.5</v>
      </c>
      <c r="L563" s="173">
        <v>1.68</v>
      </c>
    </row>
    <row r="564" spans="1:25" ht="16" x14ac:dyDescent="0.2">
      <c r="A564" s="171">
        <v>5744</v>
      </c>
      <c r="B564" s="172">
        <v>4</v>
      </c>
      <c r="C564" s="173" t="s">
        <v>261</v>
      </c>
      <c r="D564" s="173">
        <v>2018</v>
      </c>
      <c r="E564" s="173">
        <v>8</v>
      </c>
      <c r="F564" s="173">
        <v>11</v>
      </c>
      <c r="G564" s="175" t="s">
        <v>278</v>
      </c>
      <c r="H564" s="176">
        <v>0.25</v>
      </c>
      <c r="I564" s="176">
        <v>28.4</v>
      </c>
      <c r="J564" s="176">
        <v>28.3</v>
      </c>
      <c r="K564" s="176">
        <v>26.2</v>
      </c>
      <c r="L564" s="173">
        <v>1.74</v>
      </c>
      <c r="M564" s="177">
        <v>4.66</v>
      </c>
      <c r="N564" s="177">
        <v>12.45</v>
      </c>
      <c r="O564" s="177">
        <v>5.4</v>
      </c>
      <c r="P564" s="176">
        <v>1.3118000000000001</v>
      </c>
      <c r="Q564" s="177">
        <v>0.27200000000000002</v>
      </c>
      <c r="R564" s="177">
        <v>45.612000000000002</v>
      </c>
      <c r="S564" s="177">
        <v>1.891</v>
      </c>
      <c r="T564" s="177">
        <v>47.578099999999999</v>
      </c>
      <c r="U564" s="177">
        <v>5.1710000000000003</v>
      </c>
      <c r="V564" s="177">
        <v>32.747</v>
      </c>
      <c r="W564" s="177"/>
      <c r="X564" s="177">
        <v>14.831099999999999</v>
      </c>
      <c r="Y564" s="177">
        <v>130.70869999999999</v>
      </c>
    </row>
    <row r="565" spans="1:25" ht="16" hidden="1" x14ac:dyDescent="0.2">
      <c r="A565" s="171">
        <v>5745</v>
      </c>
      <c r="B565" s="172">
        <v>5</v>
      </c>
      <c r="C565" s="173" t="s">
        <v>258</v>
      </c>
      <c r="D565" s="173">
        <v>18</v>
      </c>
      <c r="E565" s="173">
        <v>8</v>
      </c>
      <c r="F565" s="173">
        <v>11</v>
      </c>
      <c r="G565" s="175" t="s">
        <v>318</v>
      </c>
      <c r="H565" s="176">
        <v>0.33</v>
      </c>
      <c r="I565" s="176">
        <v>21.1</v>
      </c>
      <c r="J565" s="176">
        <v>1.9</v>
      </c>
      <c r="K565" s="176">
        <v>55.5</v>
      </c>
      <c r="L565" s="173">
        <v>4.4800000000000004</v>
      </c>
    </row>
    <row r="566" spans="1:25" ht="16" x14ac:dyDescent="0.2">
      <c r="A566" s="171">
        <v>5746</v>
      </c>
      <c r="B566" s="172">
        <v>5</v>
      </c>
      <c r="C566" s="173" t="s">
        <v>261</v>
      </c>
      <c r="D566" s="173">
        <v>2018</v>
      </c>
      <c r="E566" s="173">
        <v>8</v>
      </c>
      <c r="F566" s="173">
        <v>11</v>
      </c>
      <c r="G566" s="175" t="s">
        <v>318</v>
      </c>
      <c r="H566" s="176">
        <v>0.25</v>
      </c>
      <c r="I566" s="176">
        <v>21</v>
      </c>
      <c r="J566" s="176">
        <v>1.7</v>
      </c>
      <c r="K566" s="176">
        <v>65.400000000000006</v>
      </c>
      <c r="L566" s="173">
        <v>5.78</v>
      </c>
      <c r="M566" s="177">
        <v>6.36</v>
      </c>
      <c r="N566" s="177">
        <v>65.13</v>
      </c>
      <c r="O566" s="177">
        <v>17.45</v>
      </c>
      <c r="P566" s="176">
        <v>0.88449999999999995</v>
      </c>
      <c r="Q566" s="177">
        <v>0.83499999999999996</v>
      </c>
      <c r="R566" s="177">
        <v>102.262</v>
      </c>
      <c r="S566" s="177">
        <v>0.40300000000000002</v>
      </c>
      <c r="T566" s="177">
        <v>91.846000000000004</v>
      </c>
      <c r="U566" s="177">
        <v>5.1740000000000004</v>
      </c>
      <c r="V566" s="177">
        <v>21.498999999999999</v>
      </c>
      <c r="W566" s="177"/>
      <c r="X566" s="177">
        <v>70.346999999999994</v>
      </c>
    </row>
    <row r="567" spans="1:25" ht="16" hidden="1" x14ac:dyDescent="0.2">
      <c r="A567" s="171">
        <v>5747</v>
      </c>
      <c r="B567" s="172">
        <v>6</v>
      </c>
      <c r="C567" s="173" t="s">
        <v>258</v>
      </c>
      <c r="D567" s="173">
        <v>18</v>
      </c>
      <c r="E567" s="173">
        <v>8</v>
      </c>
      <c r="F567" s="173">
        <v>11</v>
      </c>
      <c r="G567" s="175" t="s">
        <v>420</v>
      </c>
      <c r="H567" s="176">
        <v>2</v>
      </c>
      <c r="I567" s="176">
        <v>26.1</v>
      </c>
      <c r="J567" s="176">
        <v>30.8</v>
      </c>
      <c r="K567" s="176">
        <v>79</v>
      </c>
      <c r="L567" s="173">
        <v>5.36</v>
      </c>
    </row>
    <row r="568" spans="1:25" ht="16" x14ac:dyDescent="0.2">
      <c r="A568" s="171">
        <v>5748</v>
      </c>
      <c r="B568" s="172">
        <v>6</v>
      </c>
      <c r="C568" s="173" t="s">
        <v>261</v>
      </c>
      <c r="D568" s="173">
        <v>2018</v>
      </c>
      <c r="E568" s="173">
        <v>8</v>
      </c>
      <c r="F568" s="173">
        <v>11</v>
      </c>
      <c r="G568" s="175" t="s">
        <v>420</v>
      </c>
      <c r="H568" s="176">
        <v>0.25</v>
      </c>
      <c r="I568" s="176">
        <v>26.1</v>
      </c>
      <c r="J568" s="176">
        <v>30.7</v>
      </c>
      <c r="K568" s="176">
        <v>76</v>
      </c>
      <c r="L568" s="173">
        <v>5.23</v>
      </c>
      <c r="M568" s="177">
        <v>1.1100000000000001</v>
      </c>
      <c r="N568" s="177">
        <v>3.03</v>
      </c>
      <c r="O568" s="177">
        <v>1.54</v>
      </c>
      <c r="P568" s="176">
        <v>0.64159999999999995</v>
      </c>
      <c r="Q568" s="177">
        <v>0.222</v>
      </c>
      <c r="R568" s="177">
        <v>4.351</v>
      </c>
      <c r="S568" s="177">
        <v>0.52900000000000003</v>
      </c>
      <c r="T568" s="177">
        <v>22.420999999999999</v>
      </c>
      <c r="U568" s="177">
        <v>1.4690000000000001</v>
      </c>
      <c r="V568" s="177">
        <v>16.39</v>
      </c>
      <c r="W568" s="177"/>
      <c r="X568" s="177">
        <v>6.0309999999999997</v>
      </c>
      <c r="Y568" s="177">
        <v>69.147999999999996</v>
      </c>
    </row>
    <row r="569" spans="1:25" ht="16" hidden="1" x14ac:dyDescent="0.2">
      <c r="A569" s="171">
        <v>5749</v>
      </c>
      <c r="B569" s="172">
        <v>7</v>
      </c>
      <c r="C569" s="173" t="s">
        <v>258</v>
      </c>
      <c r="D569" s="173">
        <v>18</v>
      </c>
      <c r="E569" s="173">
        <v>8</v>
      </c>
      <c r="F569" s="173">
        <v>11</v>
      </c>
      <c r="G569" s="175" t="s">
        <v>280</v>
      </c>
      <c r="H569" s="176">
        <v>0.7</v>
      </c>
      <c r="I569" s="176">
        <v>28.1</v>
      </c>
      <c r="J569" s="176">
        <v>25</v>
      </c>
      <c r="K569" s="176">
        <v>21</v>
      </c>
      <c r="L569" s="173">
        <v>1.45</v>
      </c>
    </row>
    <row r="570" spans="1:25" ht="16" x14ac:dyDescent="0.2">
      <c r="A570" s="171">
        <v>5750</v>
      </c>
      <c r="B570" s="172">
        <v>7</v>
      </c>
      <c r="C570" s="173" t="s">
        <v>261</v>
      </c>
      <c r="D570" s="173">
        <v>2018</v>
      </c>
      <c r="E570" s="173">
        <v>8</v>
      </c>
      <c r="F570" s="173">
        <v>11</v>
      </c>
      <c r="G570" s="175" t="s">
        <v>280</v>
      </c>
      <c r="H570" s="176">
        <v>0.25</v>
      </c>
      <c r="I570" s="176">
        <v>25.7</v>
      </c>
      <c r="J570" s="176">
        <v>13.9</v>
      </c>
      <c r="K570" s="176">
        <v>47</v>
      </c>
      <c r="L570" s="173">
        <v>3.49</v>
      </c>
      <c r="M570" s="177">
        <v>4.34</v>
      </c>
      <c r="N570" s="177">
        <v>139.59</v>
      </c>
      <c r="O570" s="177">
        <v>1.36</v>
      </c>
      <c r="P570" s="176">
        <v>0.44979999999999998</v>
      </c>
      <c r="Q570" s="177">
        <v>16.733000000000001</v>
      </c>
      <c r="R570" s="177">
        <v>78.076999999999998</v>
      </c>
      <c r="S570" s="177">
        <v>0.46700000000000003</v>
      </c>
      <c r="T570" s="177">
        <v>111.34829999999999</v>
      </c>
      <c r="U570" s="177">
        <v>5.9420000000000002</v>
      </c>
      <c r="V570" s="177">
        <v>41.667000000000002</v>
      </c>
      <c r="W570" s="177"/>
      <c r="X570" s="177">
        <v>69.681299999999993</v>
      </c>
      <c r="Y570" s="177">
        <v>399.38920000000002</v>
      </c>
    </row>
    <row r="571" spans="1:25" ht="16" hidden="1" x14ac:dyDescent="0.2">
      <c r="A571" s="171">
        <v>5751</v>
      </c>
      <c r="B571" s="172">
        <v>8</v>
      </c>
      <c r="C571" s="173" t="s">
        <v>258</v>
      </c>
      <c r="D571" s="173">
        <v>18</v>
      </c>
      <c r="E571" s="173">
        <v>8</v>
      </c>
      <c r="F571" s="173">
        <v>11</v>
      </c>
      <c r="G571" s="175" t="s">
        <v>265</v>
      </c>
      <c r="H571" s="176">
        <v>0.6</v>
      </c>
      <c r="I571" s="176">
        <v>27.5</v>
      </c>
      <c r="J571" s="176">
        <v>29.6</v>
      </c>
      <c r="K571" s="176">
        <v>40</v>
      </c>
      <c r="L571" s="173">
        <v>2.79</v>
      </c>
    </row>
    <row r="572" spans="1:25" ht="16" x14ac:dyDescent="0.2">
      <c r="A572" s="171">
        <v>5752</v>
      </c>
      <c r="B572" s="172">
        <v>8</v>
      </c>
      <c r="C572" s="173" t="s">
        <v>261</v>
      </c>
      <c r="D572" s="173">
        <v>2018</v>
      </c>
      <c r="E572" s="173">
        <v>8</v>
      </c>
      <c r="F572" s="173">
        <v>11</v>
      </c>
      <c r="G572" s="175" t="s">
        <v>265</v>
      </c>
      <c r="H572" s="176">
        <v>0.25</v>
      </c>
      <c r="I572" s="176">
        <v>27.6</v>
      </c>
      <c r="J572" s="176">
        <v>29.3</v>
      </c>
      <c r="K572" s="176">
        <v>62</v>
      </c>
      <c r="L572" s="173">
        <v>4.2</v>
      </c>
      <c r="M572" s="177">
        <v>2.31</v>
      </c>
      <c r="N572" s="177">
        <v>11.8</v>
      </c>
      <c r="O572" s="177">
        <v>4.24</v>
      </c>
      <c r="P572" s="176">
        <v>0.24579999999999999</v>
      </c>
      <c r="Q572" s="177">
        <v>0.122</v>
      </c>
      <c r="R572" s="177">
        <v>8.0690000000000008</v>
      </c>
      <c r="T572" s="177">
        <v>41.759300000000003</v>
      </c>
      <c r="U572" s="177">
        <v>2.0880000000000001</v>
      </c>
      <c r="V572" s="177">
        <v>20.681999999999999</v>
      </c>
      <c r="W572" s="177"/>
      <c r="X572" s="177">
        <v>21.077300000000001</v>
      </c>
      <c r="Y572" s="177">
        <v>179.00229999999999</v>
      </c>
    </row>
    <row r="573" spans="1:25" ht="16" hidden="1" x14ac:dyDescent="0.2">
      <c r="A573" s="171">
        <v>5755</v>
      </c>
      <c r="B573" s="172">
        <v>3</v>
      </c>
      <c r="C573" s="173" t="s">
        <v>258</v>
      </c>
      <c r="D573" s="173">
        <v>18</v>
      </c>
      <c r="E573" s="173">
        <v>8</v>
      </c>
      <c r="F573" s="173">
        <v>25</v>
      </c>
      <c r="G573" s="175" t="s">
        <v>268</v>
      </c>
      <c r="H573" s="176">
        <v>0.75</v>
      </c>
      <c r="I573" s="176">
        <v>24.1</v>
      </c>
      <c r="J573" s="176">
        <v>30.4</v>
      </c>
      <c r="K573" s="176">
        <v>52.8</v>
      </c>
      <c r="L573" s="173">
        <v>3.59</v>
      </c>
    </row>
    <row r="574" spans="1:25" ht="16" x14ac:dyDescent="0.2">
      <c r="A574" s="171">
        <v>5756</v>
      </c>
      <c r="B574" s="172">
        <v>3</v>
      </c>
      <c r="C574" s="173" t="s">
        <v>261</v>
      </c>
      <c r="D574" s="173">
        <v>2018</v>
      </c>
      <c r="E574" s="173">
        <v>8</v>
      </c>
      <c r="F574" s="173">
        <v>25</v>
      </c>
      <c r="G574" s="175" t="s">
        <v>268</v>
      </c>
      <c r="H574" s="176">
        <v>0.25</v>
      </c>
      <c r="I574" s="176">
        <v>23.6</v>
      </c>
      <c r="J574" s="176">
        <v>29.7</v>
      </c>
      <c r="K574" s="176">
        <v>62.6</v>
      </c>
      <c r="L574" s="173">
        <v>4.38</v>
      </c>
      <c r="M574" s="177">
        <v>1.74</v>
      </c>
      <c r="N574" s="177">
        <v>3.36</v>
      </c>
      <c r="O574" s="177">
        <v>2.19</v>
      </c>
      <c r="P574" s="176">
        <v>3.0125999999999999</v>
      </c>
      <c r="Q574" s="177">
        <v>0.39300000000000002</v>
      </c>
      <c r="R574" s="177">
        <v>24.539000000000001</v>
      </c>
      <c r="S574" s="177">
        <v>0.76300000000000001</v>
      </c>
      <c r="T574" s="177">
        <v>42.104399999999998</v>
      </c>
      <c r="U574" s="177">
        <v>2.3239999999999998</v>
      </c>
      <c r="V574" s="177">
        <v>29.41</v>
      </c>
      <c r="W574" s="177"/>
      <c r="X574" s="177">
        <v>12.6944</v>
      </c>
      <c r="Y574" s="177">
        <v>106.07769999999999</v>
      </c>
    </row>
    <row r="575" spans="1:25" ht="16" hidden="1" x14ac:dyDescent="0.2">
      <c r="A575" s="171">
        <v>5753</v>
      </c>
      <c r="B575" s="172">
        <v>4</v>
      </c>
      <c r="C575" s="173" t="s">
        <v>258</v>
      </c>
      <c r="D575" s="173">
        <v>18</v>
      </c>
      <c r="E575" s="173">
        <v>8</v>
      </c>
      <c r="F575" s="173">
        <v>25</v>
      </c>
      <c r="G575" s="175" t="s">
        <v>410</v>
      </c>
      <c r="H575" s="176">
        <v>0.75</v>
      </c>
      <c r="I575" s="176">
        <v>24.2</v>
      </c>
      <c r="J575" s="176">
        <v>29.8</v>
      </c>
      <c r="K575" s="176">
        <v>54.9</v>
      </c>
      <c r="L575" s="173">
        <v>3.88</v>
      </c>
    </row>
    <row r="576" spans="1:25" ht="16" x14ac:dyDescent="0.2">
      <c r="A576" s="171">
        <v>5754</v>
      </c>
      <c r="B576" s="172">
        <v>4</v>
      </c>
      <c r="C576" s="173" t="s">
        <v>261</v>
      </c>
      <c r="D576" s="173">
        <v>2018</v>
      </c>
      <c r="E576" s="173">
        <v>8</v>
      </c>
      <c r="F576" s="173">
        <v>25</v>
      </c>
      <c r="G576" s="175" t="s">
        <v>410</v>
      </c>
      <c r="H576" s="176">
        <v>0.25</v>
      </c>
      <c r="I576" s="176">
        <v>24</v>
      </c>
      <c r="J576" s="176">
        <v>29.6</v>
      </c>
      <c r="K576" s="176">
        <v>50.5</v>
      </c>
      <c r="L576" s="173">
        <v>3.41</v>
      </c>
      <c r="M576" s="177">
        <v>3.38</v>
      </c>
      <c r="N576" s="177">
        <v>7.05</v>
      </c>
      <c r="O576" s="177">
        <v>1.67</v>
      </c>
      <c r="P576" s="176">
        <v>3.7827999999999999</v>
      </c>
      <c r="Q576" s="177">
        <v>0.26400000000000001</v>
      </c>
      <c r="R576" s="177">
        <v>58.335000000000001</v>
      </c>
      <c r="S576" s="177">
        <v>0.313</v>
      </c>
      <c r="T576" s="177">
        <v>49.404600000000002</v>
      </c>
      <c r="U576" s="177">
        <v>2.1440000000000001</v>
      </c>
      <c r="V576" s="177">
        <v>31.63</v>
      </c>
      <c r="W576" s="177"/>
      <c r="X576" s="177">
        <v>17.7746</v>
      </c>
      <c r="Y576" s="177">
        <v>125.4473</v>
      </c>
    </row>
    <row r="577" spans="1:25" ht="16" x14ac:dyDescent="0.2">
      <c r="A577" s="171">
        <v>5757</v>
      </c>
      <c r="B577" s="172">
        <v>5</v>
      </c>
      <c r="C577" s="173" t="s">
        <v>261</v>
      </c>
      <c r="D577" s="173">
        <v>2018</v>
      </c>
      <c r="E577" s="173">
        <v>8</v>
      </c>
      <c r="F577" s="173">
        <v>25</v>
      </c>
      <c r="G577" s="175" t="s">
        <v>334</v>
      </c>
      <c r="H577" s="176">
        <v>0.25</v>
      </c>
      <c r="I577" s="176">
        <v>16.8</v>
      </c>
      <c r="J577" s="176">
        <v>0.9</v>
      </c>
      <c r="K577" s="176">
        <v>77.3</v>
      </c>
      <c r="L577" s="173">
        <v>7.25</v>
      </c>
      <c r="M577" s="177">
        <v>2.04</v>
      </c>
      <c r="N577" s="177">
        <v>13.41</v>
      </c>
      <c r="O577" s="177">
        <v>2.2400000000000002</v>
      </c>
      <c r="P577" s="176">
        <v>0.56369999999999998</v>
      </c>
      <c r="Q577" s="177">
        <v>21.018000000000001</v>
      </c>
      <c r="R577" s="177">
        <v>75.543000000000006</v>
      </c>
      <c r="S577" s="177">
        <v>0.215</v>
      </c>
      <c r="T577" s="177">
        <v>45.904499999999999</v>
      </c>
      <c r="U577" s="177">
        <v>1.26</v>
      </c>
      <c r="V577" s="177">
        <v>30.757999999999999</v>
      </c>
      <c r="W577" s="177"/>
      <c r="X577" s="177">
        <v>15.1465</v>
      </c>
      <c r="Y577" s="177">
        <v>127.1345</v>
      </c>
    </row>
    <row r="578" spans="1:25" ht="16" hidden="1" x14ac:dyDescent="0.2">
      <c r="A578" s="171">
        <v>5758</v>
      </c>
      <c r="B578" s="172">
        <v>6</v>
      </c>
      <c r="C578" s="173" t="s">
        <v>258</v>
      </c>
      <c r="D578" s="173">
        <v>18</v>
      </c>
      <c r="E578" s="173">
        <v>8</v>
      </c>
      <c r="F578" s="173">
        <v>25</v>
      </c>
      <c r="G578" s="175" t="s">
        <v>278</v>
      </c>
      <c r="H578" s="176">
        <v>4</v>
      </c>
      <c r="I578" s="176">
        <v>23.5</v>
      </c>
      <c r="J578" s="176">
        <v>31.4</v>
      </c>
      <c r="K578" s="176">
        <v>89.6</v>
      </c>
      <c r="L578" s="173">
        <v>6.33</v>
      </c>
    </row>
    <row r="579" spans="1:25" ht="16" x14ac:dyDescent="0.2">
      <c r="A579" s="171">
        <v>5759</v>
      </c>
      <c r="B579" s="172">
        <v>6</v>
      </c>
      <c r="C579" s="173" t="s">
        <v>261</v>
      </c>
      <c r="D579" s="173">
        <v>2018</v>
      </c>
      <c r="E579" s="173">
        <v>8</v>
      </c>
      <c r="F579" s="173">
        <v>25</v>
      </c>
      <c r="G579" s="175" t="s">
        <v>278</v>
      </c>
      <c r="H579" s="176">
        <v>0.25</v>
      </c>
      <c r="I579" s="176">
        <v>23.4</v>
      </c>
      <c r="J579" s="176">
        <v>31.1</v>
      </c>
      <c r="K579" s="176">
        <v>90.8</v>
      </c>
      <c r="L579" s="173">
        <v>6.54</v>
      </c>
      <c r="M579" s="177">
        <v>0.86</v>
      </c>
      <c r="N579" s="177">
        <v>2.97</v>
      </c>
      <c r="O579" s="177">
        <v>1.36</v>
      </c>
      <c r="P579" s="176">
        <v>0.23150000000000001</v>
      </c>
      <c r="Q579" s="177">
        <v>0.16500000000000001</v>
      </c>
      <c r="R579" s="177">
        <v>3.9929999999999999</v>
      </c>
      <c r="S579" s="177">
        <v>0.58499999999999996</v>
      </c>
      <c r="T579" s="177">
        <v>18.227599999999999</v>
      </c>
      <c r="U579" s="177">
        <v>1.06</v>
      </c>
      <c r="V579" s="177">
        <v>14.664</v>
      </c>
      <c r="W579" s="177"/>
      <c r="X579" s="177">
        <v>3.5636000000000001</v>
      </c>
      <c r="Y579" s="177">
        <v>58.492699999999999</v>
      </c>
    </row>
    <row r="580" spans="1:25" ht="16" hidden="1" x14ac:dyDescent="0.2">
      <c r="A580" s="171">
        <v>5760</v>
      </c>
      <c r="B580" s="172">
        <v>7</v>
      </c>
      <c r="C580" s="173" t="s">
        <v>258</v>
      </c>
      <c r="D580" s="173">
        <v>18</v>
      </c>
      <c r="E580" s="173">
        <v>8</v>
      </c>
      <c r="F580" s="173">
        <v>25</v>
      </c>
      <c r="G580" s="175" t="s">
        <v>260</v>
      </c>
      <c r="H580" s="176">
        <v>0.75</v>
      </c>
      <c r="I580" s="176">
        <v>25.2</v>
      </c>
      <c r="J580" s="176">
        <v>25.5</v>
      </c>
      <c r="K580" s="176">
        <v>72.599999999999994</v>
      </c>
      <c r="L580" s="173">
        <v>5.08</v>
      </c>
    </row>
    <row r="581" spans="1:25" ht="16" x14ac:dyDescent="0.2">
      <c r="A581" s="171">
        <v>5761</v>
      </c>
      <c r="B581" s="172">
        <v>7</v>
      </c>
      <c r="C581" s="173" t="s">
        <v>261</v>
      </c>
      <c r="D581" s="173">
        <v>2018</v>
      </c>
      <c r="E581" s="173">
        <v>8</v>
      </c>
      <c r="F581" s="173">
        <v>25</v>
      </c>
      <c r="G581" s="175" t="s">
        <v>260</v>
      </c>
      <c r="H581" s="176">
        <v>0.25</v>
      </c>
      <c r="I581" s="176">
        <v>23.9</v>
      </c>
      <c r="J581" s="176">
        <v>21</v>
      </c>
      <c r="K581" s="176">
        <v>92.2</v>
      </c>
      <c r="L581" s="173">
        <v>7.25</v>
      </c>
      <c r="M581" s="177">
        <v>2.92</v>
      </c>
      <c r="N581" s="177">
        <v>39.42</v>
      </c>
      <c r="O581" s="177">
        <v>6.38</v>
      </c>
      <c r="P581" s="176">
        <v>0.69210000000000005</v>
      </c>
      <c r="Q581" s="177">
        <v>0.104</v>
      </c>
      <c r="R581" s="177">
        <v>42.088999999999999</v>
      </c>
      <c r="S581" s="177">
        <v>0.39</v>
      </c>
      <c r="T581" s="177">
        <v>72.268699999999995</v>
      </c>
      <c r="U581" s="177">
        <v>3.2759999999999998</v>
      </c>
      <c r="V581" s="177">
        <v>26.366</v>
      </c>
      <c r="W581" s="177"/>
      <c r="X581" s="177">
        <v>45.902700000000003</v>
      </c>
      <c r="Y581" s="177">
        <v>259.06670000000003</v>
      </c>
    </row>
    <row r="582" spans="1:25" ht="16" hidden="1" x14ac:dyDescent="0.2">
      <c r="A582" s="171">
        <v>5762</v>
      </c>
      <c r="B582" s="172">
        <v>8</v>
      </c>
      <c r="C582" s="173" t="s">
        <v>258</v>
      </c>
      <c r="D582" s="173">
        <v>18</v>
      </c>
      <c r="E582" s="173">
        <v>8</v>
      </c>
      <c r="F582" s="173">
        <v>25</v>
      </c>
      <c r="G582" s="175" t="s">
        <v>297</v>
      </c>
      <c r="H582" s="176">
        <v>0.75</v>
      </c>
      <c r="I582" s="176">
        <v>24.2</v>
      </c>
      <c r="J582" s="176">
        <v>30.1</v>
      </c>
      <c r="K582" s="176">
        <v>67.3</v>
      </c>
      <c r="L582" s="173">
        <v>4.9400000000000004</v>
      </c>
    </row>
    <row r="583" spans="1:25" ht="16" x14ac:dyDescent="0.2">
      <c r="A583" s="171">
        <v>5763</v>
      </c>
      <c r="B583" s="172">
        <v>8</v>
      </c>
      <c r="C583" s="173" t="s">
        <v>261</v>
      </c>
      <c r="D583" s="173">
        <v>2018</v>
      </c>
      <c r="E583" s="173">
        <v>8</v>
      </c>
      <c r="F583" s="173">
        <v>25</v>
      </c>
      <c r="G583" s="175" t="s">
        <v>297</v>
      </c>
      <c r="H583" s="176">
        <v>0.25</v>
      </c>
      <c r="I583" s="176">
        <v>23.6</v>
      </c>
      <c r="J583" s="176">
        <v>29.6</v>
      </c>
      <c r="K583" s="176">
        <v>73.599999999999994</v>
      </c>
      <c r="L583" s="173">
        <v>5.31</v>
      </c>
      <c r="M583" s="177">
        <v>1.67</v>
      </c>
      <c r="N583" s="177">
        <v>4.67</v>
      </c>
      <c r="O583" s="177">
        <v>3.25</v>
      </c>
      <c r="P583" s="176">
        <v>2.4780000000000002</v>
      </c>
      <c r="Q583" s="177">
        <v>0.753</v>
      </c>
      <c r="R583" s="177">
        <v>9.6319999999999997</v>
      </c>
      <c r="S583" s="177">
        <v>0.28299999999999997</v>
      </c>
      <c r="T583" s="177">
        <v>39.622399999999999</v>
      </c>
      <c r="U583" s="177">
        <v>1.5820000000000001</v>
      </c>
      <c r="V583" s="177">
        <v>26.706</v>
      </c>
      <c r="W583" s="177"/>
      <c r="X583" s="177">
        <v>12.916399999999999</v>
      </c>
      <c r="Y583" s="177">
        <v>103.005</v>
      </c>
    </row>
    <row r="584" spans="1:25" ht="16" hidden="1" x14ac:dyDescent="0.2">
      <c r="A584" s="171">
        <v>5764</v>
      </c>
      <c r="B584" s="172">
        <v>1</v>
      </c>
      <c r="C584" s="173" t="s">
        <v>258</v>
      </c>
      <c r="D584" s="173">
        <v>18</v>
      </c>
      <c r="E584" s="173">
        <v>9</v>
      </c>
      <c r="F584" s="173">
        <v>14</v>
      </c>
      <c r="G584" s="175" t="s">
        <v>280</v>
      </c>
      <c r="H584" s="176">
        <v>4</v>
      </c>
      <c r="I584" s="176">
        <v>21.8</v>
      </c>
      <c r="J584" s="176">
        <v>30.1</v>
      </c>
      <c r="K584" s="176">
        <v>65.099999999999994</v>
      </c>
      <c r="L584" s="173">
        <v>4.55</v>
      </c>
    </row>
    <row r="585" spans="1:25" ht="16" x14ac:dyDescent="0.2">
      <c r="A585" s="171">
        <v>5765</v>
      </c>
      <c r="B585" s="172">
        <v>1</v>
      </c>
      <c r="C585" s="173" t="s">
        <v>261</v>
      </c>
      <c r="D585" s="173">
        <v>2018</v>
      </c>
      <c r="E585" s="173">
        <v>9</v>
      </c>
      <c r="F585" s="173">
        <v>14</v>
      </c>
      <c r="G585" s="175" t="s">
        <v>280</v>
      </c>
      <c r="H585" s="176">
        <v>0.25</v>
      </c>
      <c r="I585" s="176">
        <v>21.5</v>
      </c>
      <c r="J585" s="176">
        <v>23.1</v>
      </c>
      <c r="K585" s="176">
        <v>65.099999999999994</v>
      </c>
      <c r="L585" s="173">
        <v>5.04</v>
      </c>
      <c r="M585" s="177">
        <v>1.71</v>
      </c>
      <c r="N585" s="177">
        <v>2.54</v>
      </c>
      <c r="O585" s="177">
        <v>2.46</v>
      </c>
      <c r="P585" s="176">
        <v>6.8761000000000001</v>
      </c>
      <c r="Q585" s="177">
        <v>7.6760000000000002</v>
      </c>
      <c r="R585" s="177">
        <v>28.719000000000001</v>
      </c>
      <c r="S585" s="177">
        <v>0.65400000000000003</v>
      </c>
      <c r="T585" s="177">
        <v>34.8962</v>
      </c>
      <c r="U585" s="177">
        <v>0.86499999999999999</v>
      </c>
      <c r="V585" s="177">
        <v>29.826000000000001</v>
      </c>
      <c r="W585" s="177"/>
      <c r="X585" s="177">
        <v>5.0701999999999998</v>
      </c>
      <c r="Y585" s="177">
        <v>56.421700000000001</v>
      </c>
    </row>
    <row r="586" spans="1:25" ht="16" hidden="1" x14ac:dyDescent="0.2">
      <c r="A586" s="171">
        <v>5766</v>
      </c>
      <c r="B586" s="172">
        <v>2</v>
      </c>
      <c r="C586" s="173" t="s">
        <v>258</v>
      </c>
      <c r="D586" s="173">
        <v>18</v>
      </c>
      <c r="E586" s="173">
        <v>9</v>
      </c>
      <c r="F586" s="173">
        <v>14</v>
      </c>
      <c r="G586" s="175" t="s">
        <v>297</v>
      </c>
      <c r="H586" s="176">
        <v>2.25</v>
      </c>
      <c r="I586" s="176">
        <v>22.5</v>
      </c>
      <c r="J586" s="176">
        <v>30.3</v>
      </c>
      <c r="K586" s="176">
        <v>61.6</v>
      </c>
      <c r="L586" s="173">
        <v>4.4000000000000004</v>
      </c>
    </row>
    <row r="587" spans="1:25" ht="16" x14ac:dyDescent="0.2">
      <c r="A587" s="171">
        <v>5767</v>
      </c>
      <c r="B587" s="172">
        <v>2</v>
      </c>
      <c r="C587" s="173" t="s">
        <v>261</v>
      </c>
      <c r="D587" s="173">
        <v>2018</v>
      </c>
      <c r="E587" s="173">
        <v>9</v>
      </c>
      <c r="F587" s="173">
        <v>14</v>
      </c>
      <c r="G587" s="175" t="s">
        <v>297</v>
      </c>
      <c r="H587" s="176">
        <v>0.25</v>
      </c>
      <c r="I587" s="176">
        <v>21.9</v>
      </c>
      <c r="J587" s="176">
        <v>29.7</v>
      </c>
      <c r="K587" s="176">
        <v>82.4</v>
      </c>
      <c r="L587" s="173">
        <v>6</v>
      </c>
      <c r="M587" s="177">
        <v>1.63</v>
      </c>
      <c r="N587" s="177">
        <v>4.4400000000000004</v>
      </c>
      <c r="O587" s="177">
        <v>1.78</v>
      </c>
      <c r="P587" s="176">
        <v>5.3076999999999996</v>
      </c>
      <c r="Q587" s="177">
        <v>1.3360000000000001</v>
      </c>
      <c r="R587" s="177">
        <v>13.477</v>
      </c>
      <c r="S587" s="177">
        <v>0.61099999999999999</v>
      </c>
      <c r="T587" s="177">
        <v>37.810499999999998</v>
      </c>
      <c r="U587" s="177">
        <v>1.028</v>
      </c>
      <c r="V587" s="177">
        <v>30.882999999999999</v>
      </c>
      <c r="W587" s="177"/>
      <c r="X587" s="177">
        <v>6.9275000000000002</v>
      </c>
      <c r="Y587" s="177">
        <v>69.780100000000004</v>
      </c>
    </row>
    <row r="588" spans="1:25" ht="16" hidden="1" x14ac:dyDescent="0.2">
      <c r="A588" s="171">
        <v>5772</v>
      </c>
      <c r="B588" s="172">
        <v>3</v>
      </c>
      <c r="C588" s="173" t="s">
        <v>258</v>
      </c>
      <c r="D588" s="173">
        <v>18</v>
      </c>
      <c r="E588" s="173">
        <v>9</v>
      </c>
      <c r="F588" s="173">
        <v>14</v>
      </c>
      <c r="G588" s="175" t="s">
        <v>280</v>
      </c>
      <c r="H588" s="176">
        <v>0.75</v>
      </c>
      <c r="I588" s="176">
        <v>21.7</v>
      </c>
      <c r="J588" s="176">
        <v>30.4</v>
      </c>
      <c r="K588" s="176">
        <v>48.8</v>
      </c>
      <c r="L588" s="173">
        <v>3.6</v>
      </c>
    </row>
    <row r="589" spans="1:25" ht="16" x14ac:dyDescent="0.2">
      <c r="A589" s="171">
        <v>5773</v>
      </c>
      <c r="B589" s="172">
        <v>3</v>
      </c>
      <c r="C589" s="173" t="s">
        <v>261</v>
      </c>
      <c r="D589" s="173">
        <v>2018</v>
      </c>
      <c r="E589" s="173">
        <v>9</v>
      </c>
      <c r="F589" s="173">
        <v>14</v>
      </c>
      <c r="G589" s="175" t="s">
        <v>280</v>
      </c>
      <c r="H589" s="176">
        <v>0.25</v>
      </c>
      <c r="I589" s="176">
        <v>21.5</v>
      </c>
      <c r="J589" s="176">
        <v>30.3</v>
      </c>
      <c r="K589" s="176">
        <v>53.3</v>
      </c>
      <c r="L589" s="173">
        <v>4.0599999999999996</v>
      </c>
      <c r="M589" s="177">
        <v>1.28</v>
      </c>
      <c r="N589" s="177">
        <v>3.73</v>
      </c>
      <c r="O589" s="177">
        <v>1.38</v>
      </c>
      <c r="P589" s="176">
        <v>3.5127000000000002</v>
      </c>
      <c r="Q589" s="177">
        <v>0.29899999999999999</v>
      </c>
      <c r="R589" s="177">
        <v>13.571999999999999</v>
      </c>
      <c r="S589" s="177">
        <v>0.95799999999999996</v>
      </c>
      <c r="T589" s="177">
        <v>25.137899999999998</v>
      </c>
      <c r="U589" s="177">
        <v>1.5660000000000001</v>
      </c>
      <c r="V589" s="177">
        <v>21.425000000000001</v>
      </c>
      <c r="W589" s="177"/>
      <c r="X589" s="177">
        <v>3.7128999999999999</v>
      </c>
      <c r="Y589" s="177">
        <v>54.218200000000003</v>
      </c>
    </row>
    <row r="590" spans="1:25" ht="16" hidden="1" x14ac:dyDescent="0.2">
      <c r="A590" s="171">
        <v>5774</v>
      </c>
      <c r="B590" s="172">
        <v>4</v>
      </c>
      <c r="C590" s="173" t="s">
        <v>258</v>
      </c>
      <c r="D590" s="173">
        <v>18</v>
      </c>
      <c r="E590" s="173">
        <v>9</v>
      </c>
      <c r="F590" s="173">
        <v>14</v>
      </c>
      <c r="G590" s="175" t="s">
        <v>268</v>
      </c>
      <c r="H590" s="176">
        <v>0.75</v>
      </c>
      <c r="I590" s="176">
        <v>21.9</v>
      </c>
      <c r="J590" s="176">
        <v>30</v>
      </c>
      <c r="K590" s="176">
        <v>68.099999999999994</v>
      </c>
      <c r="L590" s="173">
        <v>5.18</v>
      </c>
    </row>
    <row r="591" spans="1:25" ht="16" x14ac:dyDescent="0.2">
      <c r="A591" s="171">
        <v>5775</v>
      </c>
      <c r="B591" s="172">
        <v>4</v>
      </c>
      <c r="C591" s="173" t="s">
        <v>261</v>
      </c>
      <c r="D591" s="173">
        <v>2018</v>
      </c>
      <c r="E591" s="173">
        <v>9</v>
      </c>
      <c r="F591" s="173">
        <v>14</v>
      </c>
      <c r="G591" s="175" t="s">
        <v>268</v>
      </c>
      <c r="H591" s="176">
        <v>0.25</v>
      </c>
      <c r="I591" s="176">
        <v>21.8</v>
      </c>
      <c r="J591" s="176">
        <v>30</v>
      </c>
      <c r="K591" s="176">
        <v>69.7</v>
      </c>
      <c r="L591" s="173">
        <v>5.15</v>
      </c>
      <c r="M591" s="177">
        <v>1.8</v>
      </c>
      <c r="N591" s="177">
        <v>7.9</v>
      </c>
      <c r="O591" s="177">
        <v>2.5</v>
      </c>
      <c r="P591" s="176">
        <v>2.3702000000000001</v>
      </c>
      <c r="Q591" s="177">
        <v>0.84199999999999997</v>
      </c>
      <c r="R591" s="177">
        <v>38.777999999999999</v>
      </c>
      <c r="S591" s="177">
        <v>0.34399999999999997</v>
      </c>
      <c r="T591" s="177">
        <v>29.842500000000001</v>
      </c>
      <c r="U591" s="177">
        <v>1.137</v>
      </c>
      <c r="V591" s="177">
        <v>22.404</v>
      </c>
      <c r="W591" s="177"/>
      <c r="X591" s="177">
        <v>7.4385000000000003</v>
      </c>
      <c r="Y591" s="177">
        <v>83.361500000000007</v>
      </c>
    </row>
    <row r="592" spans="1:25" ht="16" hidden="1" x14ac:dyDescent="0.2">
      <c r="A592" s="171">
        <v>5776</v>
      </c>
      <c r="B592" s="172">
        <v>5</v>
      </c>
      <c r="C592" s="173" t="s">
        <v>258</v>
      </c>
      <c r="D592" s="173">
        <v>18</v>
      </c>
      <c r="E592" s="173">
        <v>9</v>
      </c>
      <c r="F592" s="173">
        <v>14</v>
      </c>
      <c r="G592" s="175" t="s">
        <v>318</v>
      </c>
      <c r="H592" s="176">
        <v>0.5</v>
      </c>
      <c r="I592" s="176">
        <v>21</v>
      </c>
      <c r="J592" s="176">
        <v>15.9</v>
      </c>
      <c r="K592" s="176">
        <v>39.5</v>
      </c>
      <c r="L592" s="173">
        <v>3.15</v>
      </c>
    </row>
    <row r="593" spans="1:25" ht="16" x14ac:dyDescent="0.2">
      <c r="A593" s="171">
        <v>5777</v>
      </c>
      <c r="B593" s="172">
        <v>5</v>
      </c>
      <c r="C593" s="173" t="s">
        <v>261</v>
      </c>
      <c r="D593" s="173">
        <v>2018</v>
      </c>
      <c r="E593" s="173">
        <v>9</v>
      </c>
      <c r="F593" s="173">
        <v>14</v>
      </c>
      <c r="G593" s="175" t="s">
        <v>318</v>
      </c>
      <c r="H593" s="176">
        <v>0.25</v>
      </c>
      <c r="I593" s="176">
        <v>18.399999999999999</v>
      </c>
      <c r="J593" s="176">
        <v>5.4</v>
      </c>
      <c r="K593" s="176">
        <v>89.5</v>
      </c>
      <c r="L593" s="173">
        <v>8.11</v>
      </c>
      <c r="M593" s="177">
        <v>3.72</v>
      </c>
      <c r="N593" s="177">
        <v>35.46</v>
      </c>
      <c r="O593" s="177">
        <v>6.52</v>
      </c>
      <c r="P593" s="176">
        <v>0.89880000000000004</v>
      </c>
      <c r="Q593" s="177">
        <v>7.2889999999999997</v>
      </c>
      <c r="R593" s="177">
        <v>91.762</v>
      </c>
      <c r="S593" s="177">
        <v>0.151</v>
      </c>
      <c r="T593" s="177">
        <v>41.2273</v>
      </c>
      <c r="U593" s="177">
        <v>1.5429999999999999</v>
      </c>
      <c r="V593" s="177">
        <v>19.248999999999999</v>
      </c>
      <c r="W593" s="177"/>
      <c r="X593" s="177">
        <v>21.978300000000001</v>
      </c>
      <c r="Y593" s="177">
        <v>159.5592</v>
      </c>
    </row>
    <row r="594" spans="1:25" ht="16" hidden="1" x14ac:dyDescent="0.2">
      <c r="A594" s="171">
        <v>5768</v>
      </c>
      <c r="B594" s="172">
        <v>9</v>
      </c>
      <c r="C594" s="173" t="s">
        <v>258</v>
      </c>
      <c r="D594" s="173">
        <v>18</v>
      </c>
      <c r="E594" s="173">
        <v>9</v>
      </c>
      <c r="F594" s="173">
        <v>14</v>
      </c>
      <c r="G594" s="175" t="s">
        <v>418</v>
      </c>
      <c r="H594" s="176">
        <v>1.5</v>
      </c>
      <c r="I594" s="176">
        <v>21.5</v>
      </c>
      <c r="J594" s="176">
        <v>29.9</v>
      </c>
      <c r="K594" s="176">
        <v>89.6</v>
      </c>
      <c r="L594" s="173">
        <v>6.63</v>
      </c>
    </row>
    <row r="595" spans="1:25" ht="16" x14ac:dyDescent="0.2">
      <c r="A595" s="171">
        <v>5769</v>
      </c>
      <c r="B595" s="172">
        <v>9</v>
      </c>
      <c r="C595" s="173" t="s">
        <v>261</v>
      </c>
      <c r="D595" s="173">
        <v>2018</v>
      </c>
      <c r="E595" s="173">
        <v>9</v>
      </c>
      <c r="F595" s="173">
        <v>14</v>
      </c>
      <c r="G595" s="175" t="s">
        <v>418</v>
      </c>
      <c r="H595" s="176">
        <v>0.25</v>
      </c>
      <c r="I595" s="176">
        <v>21.5</v>
      </c>
      <c r="J595" s="176">
        <v>29.9</v>
      </c>
      <c r="K595" s="176">
        <v>92.3</v>
      </c>
      <c r="L595" s="173">
        <v>6.79</v>
      </c>
      <c r="M595" s="177">
        <v>1.28</v>
      </c>
      <c r="N595" s="177">
        <v>3.23</v>
      </c>
      <c r="O595" s="177">
        <v>1.42</v>
      </c>
      <c r="P595" s="176">
        <v>1.6596</v>
      </c>
      <c r="Q595" s="177">
        <v>0.47599999999999998</v>
      </c>
      <c r="R595" s="177">
        <v>9.2360000000000007</v>
      </c>
      <c r="S595" s="177">
        <v>0.51100000000000001</v>
      </c>
      <c r="T595" s="177">
        <v>26.293399999999998</v>
      </c>
      <c r="U595" s="177">
        <v>0.83199999999999996</v>
      </c>
      <c r="V595" s="177">
        <v>21.289000000000001</v>
      </c>
      <c r="W595" s="177"/>
      <c r="X595" s="177">
        <v>5.0044000000000004</v>
      </c>
      <c r="Y595" s="177">
        <v>60.766599999999997</v>
      </c>
    </row>
    <row r="596" spans="1:25" ht="16" hidden="1" x14ac:dyDescent="0.2">
      <c r="A596" s="171">
        <v>5770</v>
      </c>
      <c r="B596" s="172">
        <v>10</v>
      </c>
      <c r="C596" s="173" t="s">
        <v>258</v>
      </c>
      <c r="D596" s="173">
        <v>18</v>
      </c>
      <c r="E596" s="173">
        <v>9</v>
      </c>
      <c r="F596" s="173">
        <v>14</v>
      </c>
      <c r="G596" s="175" t="s">
        <v>355</v>
      </c>
      <c r="H596" s="176">
        <v>1.75</v>
      </c>
      <c r="I596" s="176">
        <v>22.3</v>
      </c>
      <c r="J596" s="176">
        <v>30.5</v>
      </c>
      <c r="K596" s="176">
        <v>56.5</v>
      </c>
      <c r="L596" s="173">
        <v>4.1900000000000004</v>
      </c>
    </row>
    <row r="597" spans="1:25" ht="16" x14ac:dyDescent="0.2">
      <c r="A597" s="171">
        <v>5771</v>
      </c>
      <c r="B597" s="172">
        <v>10</v>
      </c>
      <c r="C597" s="173" t="s">
        <v>261</v>
      </c>
      <c r="D597" s="173">
        <v>2018</v>
      </c>
      <c r="E597" s="173">
        <v>9</v>
      </c>
      <c r="F597" s="173">
        <v>14</v>
      </c>
      <c r="G597" s="175" t="s">
        <v>355</v>
      </c>
      <c r="H597" s="176">
        <v>0.25</v>
      </c>
      <c r="I597" s="176">
        <v>21.9</v>
      </c>
      <c r="J597" s="176">
        <v>29.8</v>
      </c>
      <c r="K597" s="176">
        <v>74.400000000000006</v>
      </c>
      <c r="L597" s="173">
        <v>5.6</v>
      </c>
      <c r="M597" s="177">
        <v>1.34</v>
      </c>
      <c r="N597" s="177">
        <v>6.96</v>
      </c>
      <c r="O597" s="177">
        <v>2.81</v>
      </c>
      <c r="P597" s="176">
        <v>1.6798</v>
      </c>
      <c r="Q597" s="177">
        <v>0.53600000000000003</v>
      </c>
      <c r="R597" s="177">
        <v>8.1150000000000002</v>
      </c>
      <c r="S597" s="177">
        <v>0.46500000000000002</v>
      </c>
      <c r="T597" s="177">
        <v>35.910600000000002</v>
      </c>
      <c r="U597" s="177">
        <v>1.3160000000000001</v>
      </c>
      <c r="V597" s="177">
        <v>24.536000000000001</v>
      </c>
      <c r="W597" s="177"/>
      <c r="X597" s="177">
        <v>11.374599999999999</v>
      </c>
      <c r="Y597" s="177">
        <v>96.314400000000006</v>
      </c>
    </row>
    <row r="598" spans="1:25" ht="16" hidden="1" x14ac:dyDescent="0.2">
      <c r="A598" s="171">
        <v>5778</v>
      </c>
      <c r="B598" s="172">
        <v>6</v>
      </c>
      <c r="C598" s="173" t="s">
        <v>258</v>
      </c>
      <c r="D598" s="173">
        <v>18</v>
      </c>
      <c r="E598" s="173">
        <v>9</v>
      </c>
      <c r="F598" s="173">
        <v>15</v>
      </c>
      <c r="G598" s="175" t="s">
        <v>283</v>
      </c>
      <c r="H598" s="176">
        <v>2.2000000000000002</v>
      </c>
      <c r="I598" s="176">
        <v>21.8</v>
      </c>
      <c r="J598" s="176">
        <v>31.7</v>
      </c>
      <c r="K598" s="176">
        <v>83</v>
      </c>
      <c r="L598" s="173">
        <v>6.19</v>
      </c>
    </row>
    <row r="599" spans="1:25" ht="16" x14ac:dyDescent="0.2">
      <c r="A599" s="171">
        <v>5779</v>
      </c>
      <c r="B599" s="172">
        <v>6</v>
      </c>
      <c r="C599" s="173" t="s">
        <v>261</v>
      </c>
      <c r="D599" s="173">
        <v>2018</v>
      </c>
      <c r="E599" s="173">
        <v>9</v>
      </c>
      <c r="F599" s="173">
        <v>15</v>
      </c>
      <c r="G599" s="175" t="s">
        <v>283</v>
      </c>
      <c r="H599" s="176">
        <v>0.25</v>
      </c>
      <c r="I599" s="176">
        <v>21.8</v>
      </c>
      <c r="J599" s="176">
        <v>31.7</v>
      </c>
      <c r="K599" s="176">
        <v>87</v>
      </c>
      <c r="L599" s="173">
        <v>6.42</v>
      </c>
      <c r="M599" s="177">
        <v>0.93</v>
      </c>
      <c r="N599" s="177">
        <v>3.38</v>
      </c>
      <c r="O599" s="177">
        <v>1.71</v>
      </c>
      <c r="P599" s="176">
        <v>1.4829000000000001</v>
      </c>
      <c r="Q599" s="177">
        <v>0.64900000000000002</v>
      </c>
      <c r="R599" s="177">
        <v>5.9880000000000004</v>
      </c>
      <c r="S599" s="177">
        <v>0.72</v>
      </c>
      <c r="T599" s="177">
        <v>29.6875</v>
      </c>
      <c r="U599" s="177">
        <v>0.98199999999999998</v>
      </c>
      <c r="V599" s="177">
        <v>24.507000000000001</v>
      </c>
      <c r="W599" s="177"/>
      <c r="X599" s="177">
        <v>5.1805000000000003</v>
      </c>
      <c r="Y599" s="177">
        <v>65.908600000000007</v>
      </c>
    </row>
    <row r="600" spans="1:25" ht="16" hidden="1" x14ac:dyDescent="0.2">
      <c r="A600" s="171">
        <v>5780</v>
      </c>
      <c r="B600" s="172">
        <v>7</v>
      </c>
      <c r="C600" s="173" t="s">
        <v>258</v>
      </c>
      <c r="D600" s="173">
        <v>18</v>
      </c>
      <c r="E600" s="173">
        <v>9</v>
      </c>
      <c r="F600" s="173">
        <v>15</v>
      </c>
      <c r="G600" s="175" t="s">
        <v>266</v>
      </c>
      <c r="H600" s="176">
        <v>1</v>
      </c>
      <c r="I600" s="176">
        <v>23</v>
      </c>
      <c r="J600" s="176">
        <v>28.8</v>
      </c>
      <c r="K600" s="176">
        <v>69</v>
      </c>
      <c r="L600" s="173">
        <v>5.12</v>
      </c>
    </row>
    <row r="601" spans="1:25" ht="16" x14ac:dyDescent="0.2">
      <c r="A601" s="171">
        <v>5781</v>
      </c>
      <c r="B601" s="172">
        <v>7</v>
      </c>
      <c r="C601" s="173" t="s">
        <v>261</v>
      </c>
      <c r="D601" s="173">
        <v>2018</v>
      </c>
      <c r="E601" s="173">
        <v>9</v>
      </c>
      <c r="F601" s="173">
        <v>15</v>
      </c>
      <c r="G601" s="175" t="s">
        <v>266</v>
      </c>
      <c r="H601" s="176">
        <v>0.25</v>
      </c>
      <c r="I601" s="176">
        <v>22.8</v>
      </c>
      <c r="J601" s="176">
        <v>28.2</v>
      </c>
      <c r="K601" s="176">
        <v>81</v>
      </c>
      <c r="L601" s="173">
        <v>5.95</v>
      </c>
      <c r="M601" s="177">
        <v>1.86</v>
      </c>
      <c r="N601" s="177">
        <v>19.52</v>
      </c>
      <c r="O601" s="177">
        <v>7.34</v>
      </c>
      <c r="P601" s="176">
        <v>4.9755000000000003</v>
      </c>
      <c r="Q601" s="177">
        <v>9.3030000000000008</v>
      </c>
      <c r="R601" s="177">
        <v>34.432000000000002</v>
      </c>
      <c r="S601" s="177">
        <v>0.38500000000000001</v>
      </c>
      <c r="T601" s="177">
        <v>46.4711</v>
      </c>
      <c r="U601" s="177">
        <v>1.726</v>
      </c>
      <c r="V601" s="177">
        <v>30.151</v>
      </c>
      <c r="W601" s="177"/>
      <c r="X601" s="177">
        <v>16.3201</v>
      </c>
      <c r="Y601" s="177">
        <v>125.7281</v>
      </c>
    </row>
    <row r="602" spans="1:25" ht="16" hidden="1" x14ac:dyDescent="0.2">
      <c r="A602" s="171">
        <v>5782</v>
      </c>
      <c r="B602" s="172">
        <v>8</v>
      </c>
      <c r="C602" s="173" t="s">
        <v>258</v>
      </c>
      <c r="D602" s="173">
        <v>18</v>
      </c>
      <c r="E602" s="173">
        <v>9</v>
      </c>
      <c r="F602" s="173">
        <v>15</v>
      </c>
      <c r="G602" s="175" t="s">
        <v>265</v>
      </c>
      <c r="H602" s="176">
        <v>0.7</v>
      </c>
      <c r="I602" s="176">
        <v>21.9</v>
      </c>
      <c r="J602" s="176">
        <v>30.6</v>
      </c>
      <c r="K602" s="176">
        <v>57</v>
      </c>
      <c r="L602" s="173">
        <v>4.09</v>
      </c>
    </row>
    <row r="603" spans="1:25" ht="16" x14ac:dyDescent="0.2">
      <c r="A603" s="171">
        <v>5783</v>
      </c>
      <c r="B603" s="172">
        <v>8</v>
      </c>
      <c r="C603" s="173" t="s">
        <v>261</v>
      </c>
      <c r="D603" s="173">
        <v>2018</v>
      </c>
      <c r="E603" s="173">
        <v>9</v>
      </c>
      <c r="F603" s="173">
        <v>15</v>
      </c>
      <c r="G603" s="175" t="s">
        <v>265</v>
      </c>
      <c r="H603" s="176">
        <v>0.25</v>
      </c>
      <c r="I603" s="176">
        <v>21.9</v>
      </c>
      <c r="J603" s="176">
        <v>30.3</v>
      </c>
      <c r="K603" s="176">
        <v>74</v>
      </c>
      <c r="L603" s="173">
        <v>5.45</v>
      </c>
      <c r="M603" s="177">
        <v>1.49</v>
      </c>
      <c r="N603" s="177">
        <v>8.68</v>
      </c>
      <c r="O603" s="177">
        <v>2.35</v>
      </c>
      <c r="P603" s="176">
        <v>1.1617</v>
      </c>
      <c r="Q603" s="177">
        <v>0.85199999999999998</v>
      </c>
      <c r="R603" s="177">
        <v>11.972</v>
      </c>
      <c r="S603" s="177">
        <v>0.28399999999999997</v>
      </c>
      <c r="T603" s="177">
        <v>26.660499999999999</v>
      </c>
      <c r="U603" s="177">
        <v>1.2589999999999999</v>
      </c>
      <c r="V603" s="177">
        <v>18.315999999999999</v>
      </c>
      <c r="W603" s="177"/>
      <c r="X603" s="177">
        <v>8.3445</v>
      </c>
      <c r="Y603" s="177">
        <v>83.756799999999998</v>
      </c>
    </row>
    <row r="604" spans="1:25" ht="16" hidden="1" x14ac:dyDescent="0.2">
      <c r="A604" s="171">
        <v>5784</v>
      </c>
      <c r="B604" s="172">
        <v>1</v>
      </c>
      <c r="C604" s="173" t="s">
        <v>258</v>
      </c>
      <c r="D604" s="173">
        <v>18</v>
      </c>
      <c r="E604" s="173">
        <v>9</v>
      </c>
      <c r="F604" s="173">
        <v>28</v>
      </c>
      <c r="G604" s="175" t="s">
        <v>318</v>
      </c>
      <c r="H604" s="176">
        <v>1.75</v>
      </c>
      <c r="I604" s="176">
        <v>19.899999999999999</v>
      </c>
      <c r="J604" s="176">
        <v>29.5</v>
      </c>
      <c r="K604" s="176">
        <v>82.1</v>
      </c>
      <c r="L604" s="173">
        <v>6.33</v>
      </c>
    </row>
    <row r="605" spans="1:25" ht="16" x14ac:dyDescent="0.2">
      <c r="A605" s="171">
        <v>5785</v>
      </c>
      <c r="B605" s="172">
        <v>1</v>
      </c>
      <c r="C605" s="173" t="s">
        <v>261</v>
      </c>
      <c r="D605" s="173">
        <v>2018</v>
      </c>
      <c r="E605" s="173">
        <v>9</v>
      </c>
      <c r="F605" s="173">
        <v>28</v>
      </c>
      <c r="G605" s="175" t="s">
        <v>318</v>
      </c>
      <c r="H605" s="176">
        <v>0.25</v>
      </c>
      <c r="I605" s="176">
        <v>19.899999999999999</v>
      </c>
      <c r="J605" s="176">
        <v>28.5</v>
      </c>
      <c r="K605" s="176">
        <v>82.8</v>
      </c>
      <c r="L605" s="173">
        <v>6.33</v>
      </c>
      <c r="M605" s="177">
        <v>0.72</v>
      </c>
      <c r="N605" s="177">
        <v>2.37</v>
      </c>
      <c r="O605" s="177">
        <v>2.06</v>
      </c>
      <c r="P605" s="176">
        <v>2.6313</v>
      </c>
      <c r="Q605" s="177">
        <v>5.7549999999999999</v>
      </c>
      <c r="R605" s="177">
        <v>20.97</v>
      </c>
      <c r="S605" s="177">
        <v>0.46500000000000002</v>
      </c>
      <c r="T605" s="177">
        <v>27.57</v>
      </c>
      <c r="U605" s="177">
        <v>0.72799999999999998</v>
      </c>
      <c r="V605" s="177">
        <v>23.858000000000001</v>
      </c>
      <c r="W605" s="177"/>
      <c r="X605" s="177">
        <v>3.7120000000000002</v>
      </c>
      <c r="Y605" s="177">
        <v>46.128599999999999</v>
      </c>
    </row>
    <row r="606" spans="1:25" ht="16" hidden="1" x14ac:dyDescent="0.2">
      <c r="A606" s="171">
        <v>5786</v>
      </c>
      <c r="B606" s="172">
        <v>2</v>
      </c>
      <c r="C606" s="173" t="s">
        <v>258</v>
      </c>
      <c r="D606" s="173">
        <v>18</v>
      </c>
      <c r="E606" s="173">
        <v>9</v>
      </c>
      <c r="F606" s="173">
        <v>28</v>
      </c>
      <c r="G606" s="175" t="s">
        <v>275</v>
      </c>
      <c r="H606" s="176">
        <v>2.75</v>
      </c>
      <c r="I606" s="176">
        <v>20.5</v>
      </c>
      <c r="J606" s="176">
        <v>29.3</v>
      </c>
      <c r="K606" s="176">
        <v>66.599999999999994</v>
      </c>
      <c r="L606" s="173">
        <v>5</v>
      </c>
    </row>
    <row r="607" spans="1:25" ht="16" x14ac:dyDescent="0.2">
      <c r="A607" s="171">
        <v>5787</v>
      </c>
      <c r="B607" s="172">
        <v>2</v>
      </c>
      <c r="C607" s="173" t="s">
        <v>261</v>
      </c>
      <c r="D607" s="173">
        <v>2018</v>
      </c>
      <c r="E607" s="173">
        <v>9</v>
      </c>
      <c r="F607" s="173">
        <v>28</v>
      </c>
      <c r="G607" s="175" t="s">
        <v>275</v>
      </c>
      <c r="H607" s="176">
        <v>0.25</v>
      </c>
      <c r="I607" s="176">
        <v>19.8</v>
      </c>
      <c r="J607" s="176">
        <v>28.8</v>
      </c>
      <c r="K607" s="176">
        <v>72.7</v>
      </c>
      <c r="L607" s="173">
        <v>5.6</v>
      </c>
      <c r="M607" s="177">
        <v>1.26</v>
      </c>
      <c r="N607" s="177">
        <v>3.51</v>
      </c>
      <c r="O607" s="177">
        <v>1.58</v>
      </c>
      <c r="P607" s="176">
        <v>2.2094</v>
      </c>
      <c r="Q607" s="177">
        <v>0.93899999999999995</v>
      </c>
      <c r="R607" s="177">
        <v>6.7729999999999997</v>
      </c>
      <c r="S607" s="177">
        <v>0.25900000000000001</v>
      </c>
      <c r="T607" s="177">
        <v>27.550599999999999</v>
      </c>
      <c r="U607" s="177">
        <v>1.1080000000000001</v>
      </c>
      <c r="V607" s="177">
        <v>22.106999999999999</v>
      </c>
      <c r="W607" s="177"/>
      <c r="X607" s="177">
        <v>5.4436</v>
      </c>
      <c r="Y607" s="177">
        <v>55.0837</v>
      </c>
    </row>
    <row r="608" spans="1:25" ht="16" hidden="1" x14ac:dyDescent="0.2">
      <c r="A608" s="171">
        <v>5788</v>
      </c>
      <c r="B608" s="172">
        <v>9</v>
      </c>
      <c r="C608" s="173" t="s">
        <v>258</v>
      </c>
      <c r="D608" s="173">
        <v>18</v>
      </c>
      <c r="E608" s="173">
        <v>9</v>
      </c>
      <c r="F608" s="173">
        <v>28</v>
      </c>
      <c r="G608" s="175" t="s">
        <v>266</v>
      </c>
      <c r="H608" s="176">
        <v>2</v>
      </c>
      <c r="I608" s="176">
        <v>19.600000000000001</v>
      </c>
      <c r="J608" s="176">
        <v>30.3</v>
      </c>
      <c r="K608" s="176">
        <v>79.2</v>
      </c>
      <c r="L608" s="173">
        <v>6.27</v>
      </c>
    </row>
    <row r="609" spans="1:25" ht="16" x14ac:dyDescent="0.2">
      <c r="A609" s="171">
        <v>5789</v>
      </c>
      <c r="B609" s="172">
        <v>9</v>
      </c>
      <c r="C609" s="173" t="s">
        <v>261</v>
      </c>
      <c r="D609" s="173">
        <v>2018</v>
      </c>
      <c r="E609" s="173">
        <v>9</v>
      </c>
      <c r="F609" s="173">
        <v>28</v>
      </c>
      <c r="G609" s="175" t="s">
        <v>266</v>
      </c>
      <c r="H609" s="176">
        <v>0.25</v>
      </c>
      <c r="I609" s="176">
        <v>19.399999999999999</v>
      </c>
      <c r="J609" s="176">
        <v>29.9</v>
      </c>
      <c r="K609" s="176">
        <v>91.4</v>
      </c>
      <c r="L609" s="173">
        <v>7.02</v>
      </c>
      <c r="M609" s="177">
        <v>0.6</v>
      </c>
      <c r="N609" s="177">
        <v>1.61</v>
      </c>
      <c r="O609" s="177">
        <v>1.05</v>
      </c>
      <c r="P609" s="176">
        <v>0.9042</v>
      </c>
      <c r="Q609" s="177">
        <v>0.22900000000000001</v>
      </c>
      <c r="R609" s="177">
        <v>5.82</v>
      </c>
      <c r="S609" s="177">
        <v>0.37</v>
      </c>
      <c r="T609" s="177">
        <v>17.120699999999999</v>
      </c>
      <c r="U609" s="177">
        <v>0.74399999999999999</v>
      </c>
      <c r="V609" s="177">
        <v>13.936999999999999</v>
      </c>
      <c r="W609" s="177"/>
      <c r="X609" s="177">
        <v>3.1837</v>
      </c>
      <c r="Y609" s="177">
        <v>39.491300000000003</v>
      </c>
    </row>
    <row r="610" spans="1:25" ht="16" hidden="1" x14ac:dyDescent="0.2">
      <c r="A610" s="171">
        <v>5790</v>
      </c>
      <c r="B610" s="172">
        <v>10</v>
      </c>
      <c r="C610" s="173" t="s">
        <v>258</v>
      </c>
      <c r="D610" s="173">
        <v>18</v>
      </c>
      <c r="E610" s="173">
        <v>9</v>
      </c>
      <c r="F610" s="173">
        <v>28</v>
      </c>
      <c r="G610" s="175" t="s">
        <v>326</v>
      </c>
      <c r="H610" s="176">
        <v>2</v>
      </c>
      <c r="I610" s="176">
        <v>20.3</v>
      </c>
      <c r="J610" s="176">
        <v>30</v>
      </c>
      <c r="K610" s="176">
        <v>30.5</v>
      </c>
      <c r="L610" s="173">
        <v>2.2999999999999998</v>
      </c>
    </row>
    <row r="611" spans="1:25" ht="16" x14ac:dyDescent="0.2">
      <c r="A611" s="171">
        <v>5791</v>
      </c>
      <c r="B611" s="172">
        <v>10</v>
      </c>
      <c r="C611" s="173" t="s">
        <v>261</v>
      </c>
      <c r="D611" s="173">
        <v>2018</v>
      </c>
      <c r="E611" s="173">
        <v>9</v>
      </c>
      <c r="F611" s="173">
        <v>28</v>
      </c>
      <c r="G611" s="175" t="s">
        <v>326</v>
      </c>
      <c r="H611" s="176">
        <v>0.25</v>
      </c>
      <c r="I611" s="176">
        <v>20</v>
      </c>
      <c r="J611" s="176">
        <v>28.5</v>
      </c>
      <c r="K611" s="176">
        <v>82.5</v>
      </c>
      <c r="L611" s="173">
        <v>6.38</v>
      </c>
      <c r="M611" s="177">
        <v>0.49</v>
      </c>
      <c r="N611" s="177">
        <v>3.7</v>
      </c>
      <c r="O611" s="177">
        <v>2.21</v>
      </c>
      <c r="P611" s="176">
        <v>0.71099999999999997</v>
      </c>
      <c r="Q611" s="177">
        <v>0.46500000000000002</v>
      </c>
      <c r="R611" s="177">
        <v>8.2349999999999994</v>
      </c>
      <c r="S611" s="177">
        <v>0.23899999999999999</v>
      </c>
      <c r="T611" s="177">
        <v>19.697900000000001</v>
      </c>
      <c r="U611" s="177">
        <v>0.96299999999999997</v>
      </c>
      <c r="V611" s="177">
        <v>17.202999999999999</v>
      </c>
      <c r="W611" s="177"/>
      <c r="X611" s="177">
        <v>2.4948999999999999</v>
      </c>
      <c r="Y611" s="177">
        <v>37.065800000000003</v>
      </c>
    </row>
    <row r="612" spans="1:25" ht="16" hidden="1" x14ac:dyDescent="0.2">
      <c r="A612" s="171">
        <v>5792</v>
      </c>
      <c r="B612" s="172">
        <v>3</v>
      </c>
      <c r="C612" s="173" t="s">
        <v>258</v>
      </c>
      <c r="D612" s="173">
        <v>18</v>
      </c>
      <c r="E612" s="173">
        <v>9</v>
      </c>
      <c r="F612" s="173">
        <v>29</v>
      </c>
      <c r="G612" s="175" t="s">
        <v>334</v>
      </c>
      <c r="H612" s="176">
        <v>1</v>
      </c>
      <c r="I612" s="176">
        <v>18.7</v>
      </c>
      <c r="J612" s="176">
        <v>29.1</v>
      </c>
      <c r="K612" s="176">
        <v>53.5</v>
      </c>
      <c r="L612" s="173">
        <v>4.1900000000000004</v>
      </c>
    </row>
    <row r="613" spans="1:25" ht="16" x14ac:dyDescent="0.2">
      <c r="A613" s="171">
        <v>5793</v>
      </c>
      <c r="B613" s="172">
        <v>3</v>
      </c>
      <c r="C613" s="173" t="s">
        <v>261</v>
      </c>
      <c r="D613" s="173">
        <v>2018</v>
      </c>
      <c r="E613" s="173">
        <v>9</v>
      </c>
      <c r="F613" s="173">
        <v>29</v>
      </c>
      <c r="G613" s="175" t="s">
        <v>334</v>
      </c>
      <c r="H613" s="176">
        <v>0.25</v>
      </c>
      <c r="I613" s="176">
        <v>18.100000000000001</v>
      </c>
      <c r="J613" s="176">
        <v>28.8</v>
      </c>
      <c r="K613" s="176">
        <v>61.2</v>
      </c>
      <c r="L613" s="173">
        <v>4.84</v>
      </c>
      <c r="M613" s="177">
        <v>0.67</v>
      </c>
      <c r="N613" s="177">
        <v>2.97</v>
      </c>
      <c r="O613" s="177">
        <v>1.19</v>
      </c>
      <c r="P613" s="176">
        <v>2.9384000000000001</v>
      </c>
      <c r="Q613" s="177">
        <v>0.34200000000000003</v>
      </c>
      <c r="R613" s="177">
        <v>7.1219999999999999</v>
      </c>
      <c r="S613" s="177">
        <v>0.59899999999999998</v>
      </c>
      <c r="T613" s="177">
        <v>22.8674</v>
      </c>
      <c r="U613" s="177">
        <v>1.2410000000000001</v>
      </c>
      <c r="V613" s="177">
        <v>20.018999999999998</v>
      </c>
      <c r="W613" s="177"/>
      <c r="X613" s="177">
        <v>2.8483999999999998</v>
      </c>
      <c r="Y613" s="177">
        <v>42.299599999999998</v>
      </c>
    </row>
    <row r="614" spans="1:25" ht="16" hidden="1" x14ac:dyDescent="0.2">
      <c r="A614" s="171">
        <v>5794</v>
      </c>
      <c r="B614" s="172">
        <v>4</v>
      </c>
      <c r="C614" s="173" t="s">
        <v>258</v>
      </c>
      <c r="D614" s="173">
        <v>18</v>
      </c>
      <c r="E614" s="173">
        <v>9</v>
      </c>
      <c r="F614" s="173">
        <v>29</v>
      </c>
      <c r="G614" s="175" t="s">
        <v>288</v>
      </c>
      <c r="H614" s="176">
        <v>0.75</v>
      </c>
      <c r="I614" s="176">
        <v>19.3</v>
      </c>
      <c r="J614" s="176">
        <v>28.5</v>
      </c>
      <c r="K614" s="176">
        <v>71</v>
      </c>
      <c r="L614" s="173">
        <v>5.6</v>
      </c>
    </row>
    <row r="615" spans="1:25" ht="16" x14ac:dyDescent="0.2">
      <c r="A615" s="171">
        <v>5795</v>
      </c>
      <c r="B615" s="172">
        <v>4</v>
      </c>
      <c r="C615" s="173" t="s">
        <v>261</v>
      </c>
      <c r="D615" s="173">
        <v>2018</v>
      </c>
      <c r="E615" s="173">
        <v>9</v>
      </c>
      <c r="F615" s="173">
        <v>29</v>
      </c>
      <c r="G615" s="175" t="s">
        <v>288</v>
      </c>
      <c r="H615" s="176">
        <v>0.25</v>
      </c>
      <c r="I615" s="176">
        <v>19.2</v>
      </c>
      <c r="J615" s="176">
        <v>28.2</v>
      </c>
      <c r="K615" s="176">
        <v>73.400000000000006</v>
      </c>
      <c r="L615" s="173">
        <v>5.73</v>
      </c>
      <c r="M615" s="177">
        <v>1.35</v>
      </c>
      <c r="N615" s="177">
        <v>2.94</v>
      </c>
      <c r="O615" s="177">
        <v>1.31</v>
      </c>
      <c r="P615" s="176">
        <v>3.1084999999999998</v>
      </c>
      <c r="Q615" s="177">
        <v>1.9970000000000001</v>
      </c>
      <c r="R615" s="177">
        <v>36.015000000000001</v>
      </c>
      <c r="S615" s="177">
        <v>0.43</v>
      </c>
      <c r="T615" s="177">
        <v>27.843</v>
      </c>
      <c r="U615" s="177">
        <v>1.054</v>
      </c>
      <c r="V615" s="177">
        <v>24.664000000000001</v>
      </c>
      <c r="W615" s="177"/>
      <c r="X615" s="177">
        <v>3.1789999999999998</v>
      </c>
      <c r="Y615" s="177">
        <v>43.0505</v>
      </c>
    </row>
    <row r="616" spans="1:25" ht="16" hidden="1" x14ac:dyDescent="0.2">
      <c r="A616" s="171">
        <v>5796</v>
      </c>
      <c r="B616" s="172">
        <v>5</v>
      </c>
      <c r="C616" s="173" t="s">
        <v>258</v>
      </c>
      <c r="D616" s="173">
        <v>18</v>
      </c>
      <c r="E616" s="173">
        <v>9</v>
      </c>
      <c r="F616" s="173">
        <v>29</v>
      </c>
      <c r="G616" s="175" t="s">
        <v>272</v>
      </c>
      <c r="H616" s="176">
        <v>0.5</v>
      </c>
      <c r="I616" s="176">
        <v>18.100000000000001</v>
      </c>
      <c r="J616" s="176">
        <v>15</v>
      </c>
      <c r="K616" s="176">
        <v>39.9</v>
      </c>
      <c r="L616" s="173">
        <v>3.4</v>
      </c>
    </row>
    <row r="617" spans="1:25" ht="16" x14ac:dyDescent="0.2">
      <c r="A617" s="171">
        <v>5797</v>
      </c>
      <c r="B617" s="172">
        <v>5</v>
      </c>
      <c r="C617" s="173" t="s">
        <v>261</v>
      </c>
      <c r="D617" s="173">
        <v>2018</v>
      </c>
      <c r="E617" s="173">
        <v>9</v>
      </c>
      <c r="F617" s="173">
        <v>29</v>
      </c>
      <c r="G617" s="175" t="s">
        <v>272</v>
      </c>
      <c r="H617" s="176">
        <v>0.25</v>
      </c>
      <c r="I617" s="176">
        <v>15.3</v>
      </c>
      <c r="J617" s="176">
        <v>0.7</v>
      </c>
      <c r="K617" s="176">
        <v>63.8</v>
      </c>
      <c r="L617" s="173">
        <v>6.41</v>
      </c>
      <c r="M617" s="177">
        <v>2.35</v>
      </c>
      <c r="N617" s="177">
        <v>15.04</v>
      </c>
      <c r="O617" s="177">
        <v>1.58</v>
      </c>
      <c r="P617" s="176">
        <v>0.61709999999999998</v>
      </c>
      <c r="Q617" s="177">
        <v>10.467000000000001</v>
      </c>
      <c r="R617" s="177">
        <v>50.235999999999997</v>
      </c>
      <c r="S617" s="177">
        <v>0.217</v>
      </c>
      <c r="T617" s="177">
        <v>39.0593</v>
      </c>
      <c r="U617" s="177">
        <v>1.468</v>
      </c>
      <c r="V617" s="177">
        <v>26.25</v>
      </c>
      <c r="W617" s="177"/>
      <c r="X617" s="177">
        <v>12.8093</v>
      </c>
      <c r="Y617" s="177">
        <v>145.108</v>
      </c>
    </row>
    <row r="618" spans="1:25" ht="16" hidden="1" x14ac:dyDescent="0.2">
      <c r="A618" s="171">
        <v>5798</v>
      </c>
      <c r="B618" s="172">
        <v>6</v>
      </c>
      <c r="C618" s="173" t="s">
        <v>258</v>
      </c>
      <c r="D618" s="173">
        <v>18</v>
      </c>
      <c r="E618" s="173">
        <v>9</v>
      </c>
      <c r="F618" s="173">
        <v>29</v>
      </c>
      <c r="G618" s="175" t="s">
        <v>387</v>
      </c>
      <c r="H618" s="176">
        <v>5</v>
      </c>
      <c r="I618" s="176">
        <v>18.600000000000001</v>
      </c>
      <c r="J618" s="176">
        <v>29.7</v>
      </c>
      <c r="K618" s="176">
        <v>80.3</v>
      </c>
      <c r="L618" s="173">
        <v>6.27</v>
      </c>
    </row>
    <row r="619" spans="1:25" ht="16" x14ac:dyDescent="0.2">
      <c r="A619" s="171">
        <v>5799</v>
      </c>
      <c r="B619" s="172">
        <v>6</v>
      </c>
      <c r="C619" s="173" t="s">
        <v>261</v>
      </c>
      <c r="D619" s="173">
        <v>2018</v>
      </c>
      <c r="E619" s="173">
        <v>9</v>
      </c>
      <c r="F619" s="173">
        <v>29</v>
      </c>
      <c r="G619" s="175" t="s">
        <v>387</v>
      </c>
      <c r="H619" s="176">
        <v>0.25</v>
      </c>
      <c r="I619" s="176">
        <v>18.5</v>
      </c>
      <c r="J619" s="176">
        <v>29.5</v>
      </c>
      <c r="K619" s="176">
        <v>81.3</v>
      </c>
      <c r="L619" s="173">
        <v>6.36</v>
      </c>
      <c r="M619" s="177">
        <v>0.83</v>
      </c>
      <c r="N619" s="177">
        <v>2.4300000000000002</v>
      </c>
      <c r="O619" s="177">
        <v>1.84</v>
      </c>
      <c r="P619" s="176">
        <v>2.7667999999999999</v>
      </c>
      <c r="Q619" s="177">
        <v>0.98</v>
      </c>
      <c r="R619" s="177">
        <v>5.6669999999999998</v>
      </c>
      <c r="S619" s="177">
        <v>0.59699999999999998</v>
      </c>
      <c r="T619" s="177">
        <v>22.049700000000001</v>
      </c>
      <c r="U619" s="177">
        <v>1.0229999999999999</v>
      </c>
      <c r="V619" s="177">
        <v>18.669</v>
      </c>
      <c r="W619" s="177"/>
      <c r="X619" s="177">
        <v>3.3807</v>
      </c>
      <c r="Y619" s="177">
        <v>44.121200000000002</v>
      </c>
    </row>
    <row r="620" spans="1:25" ht="16" hidden="1" x14ac:dyDescent="0.2">
      <c r="A620" s="171">
        <v>5800</v>
      </c>
      <c r="B620" s="172">
        <v>7</v>
      </c>
      <c r="C620" s="173" t="s">
        <v>258</v>
      </c>
      <c r="D620" s="173">
        <v>18</v>
      </c>
      <c r="E620" s="173">
        <v>9</v>
      </c>
      <c r="F620" s="173">
        <v>29</v>
      </c>
      <c r="G620" s="175" t="s">
        <v>272</v>
      </c>
      <c r="H620" s="176">
        <v>1</v>
      </c>
      <c r="I620" s="176">
        <v>19</v>
      </c>
      <c r="J620" s="176">
        <v>27.9</v>
      </c>
      <c r="K620" s="176">
        <v>52.7</v>
      </c>
      <c r="L620" s="173">
        <v>4.07</v>
      </c>
    </row>
    <row r="621" spans="1:25" ht="16" x14ac:dyDescent="0.2">
      <c r="A621" s="171">
        <v>5801</v>
      </c>
      <c r="B621" s="172">
        <v>7</v>
      </c>
      <c r="C621" s="173" t="s">
        <v>261</v>
      </c>
      <c r="D621" s="173">
        <v>2018</v>
      </c>
      <c r="E621" s="173">
        <v>9</v>
      </c>
      <c r="F621" s="173">
        <v>29</v>
      </c>
      <c r="G621" s="175" t="s">
        <v>272</v>
      </c>
      <c r="H621" s="176">
        <v>0.25</v>
      </c>
      <c r="I621" s="176">
        <v>19.399999999999999</v>
      </c>
      <c r="J621" s="176">
        <v>27.8</v>
      </c>
      <c r="K621" s="176">
        <v>46.8</v>
      </c>
      <c r="L621" s="173">
        <v>3.69</v>
      </c>
      <c r="M621" s="177">
        <v>0.97</v>
      </c>
      <c r="N621" s="177">
        <v>22.17</v>
      </c>
      <c r="O621" s="177">
        <v>6.46</v>
      </c>
      <c r="P621" s="176">
        <v>6.7168000000000001</v>
      </c>
      <c r="Q621" s="177">
        <v>5.109</v>
      </c>
      <c r="R621" s="177">
        <v>26.463000000000001</v>
      </c>
      <c r="S621" s="177">
        <v>0.57799999999999996</v>
      </c>
      <c r="T621" s="177">
        <v>38.128599999999999</v>
      </c>
      <c r="U621" s="177">
        <v>1.78</v>
      </c>
      <c r="V621" s="177">
        <v>28.971</v>
      </c>
      <c r="W621" s="177"/>
      <c r="X621" s="177">
        <v>9.1576000000000004</v>
      </c>
      <c r="Y621" s="177">
        <v>81.8429</v>
      </c>
    </row>
    <row r="622" spans="1:25" ht="16" hidden="1" x14ac:dyDescent="0.2">
      <c r="A622" s="171">
        <v>5802</v>
      </c>
      <c r="B622" s="172">
        <v>8</v>
      </c>
      <c r="C622" s="173" t="s">
        <v>258</v>
      </c>
      <c r="D622" s="173">
        <v>18</v>
      </c>
      <c r="E622" s="173">
        <v>9</v>
      </c>
      <c r="F622" s="173">
        <v>29</v>
      </c>
      <c r="G622" s="175" t="s">
        <v>283</v>
      </c>
      <c r="H622" s="176">
        <v>1</v>
      </c>
      <c r="I622" s="176">
        <v>19.100000000000001</v>
      </c>
      <c r="J622" s="176">
        <v>29</v>
      </c>
      <c r="K622" s="176">
        <v>40.700000000000003</v>
      </c>
      <c r="L622" s="173">
        <v>3.53</v>
      </c>
    </row>
    <row r="623" spans="1:25" ht="16" x14ac:dyDescent="0.2">
      <c r="A623" s="171">
        <v>5803</v>
      </c>
      <c r="B623" s="172">
        <v>8</v>
      </c>
      <c r="C623" s="173" t="s">
        <v>261</v>
      </c>
      <c r="D623" s="173">
        <v>2018</v>
      </c>
      <c r="E623" s="173">
        <v>9</v>
      </c>
      <c r="F623" s="173">
        <v>29</v>
      </c>
      <c r="G623" s="175" t="s">
        <v>283</v>
      </c>
      <c r="H623" s="176">
        <v>0.25</v>
      </c>
      <c r="I623" s="176">
        <v>17.7</v>
      </c>
      <c r="J623" s="176">
        <v>28</v>
      </c>
      <c r="K623" s="176">
        <v>63.6</v>
      </c>
      <c r="L623" s="173">
        <v>5.15</v>
      </c>
      <c r="M623" s="177">
        <v>0.54</v>
      </c>
      <c r="N623" s="177">
        <v>4.2699999999999996</v>
      </c>
      <c r="O623" s="177">
        <v>2.64</v>
      </c>
      <c r="P623" s="176">
        <v>3.2995999999999999</v>
      </c>
      <c r="Q623" s="177">
        <v>2.3889999999999998</v>
      </c>
      <c r="R623" s="177">
        <v>10.423999999999999</v>
      </c>
      <c r="S623" s="177">
        <v>0.54800000000000004</v>
      </c>
      <c r="T623" s="177">
        <v>27.217500000000001</v>
      </c>
      <c r="U623" s="177">
        <v>1.06</v>
      </c>
      <c r="V623" s="177">
        <v>22.928000000000001</v>
      </c>
      <c r="W623" s="177"/>
      <c r="X623" s="177">
        <v>4.2895000000000003</v>
      </c>
      <c r="Y623" s="177">
        <v>46.829300000000003</v>
      </c>
    </row>
    <row r="624" spans="1:25" ht="16" hidden="1" x14ac:dyDescent="0.2">
      <c r="A624" s="171">
        <v>5804</v>
      </c>
      <c r="B624" s="172">
        <v>1</v>
      </c>
      <c r="C624" s="173" t="s">
        <v>258</v>
      </c>
      <c r="D624" s="173">
        <v>18</v>
      </c>
      <c r="E624" s="173">
        <v>10</v>
      </c>
      <c r="F624" s="173">
        <v>13</v>
      </c>
      <c r="G624" s="175" t="s">
        <v>262</v>
      </c>
      <c r="H624" s="176">
        <v>3.75</v>
      </c>
      <c r="I624" s="176">
        <v>18.399999999999999</v>
      </c>
      <c r="J624" s="176">
        <v>29.9</v>
      </c>
      <c r="K624" s="176">
        <v>68.8</v>
      </c>
      <c r="L624" s="173">
        <v>5.24</v>
      </c>
    </row>
    <row r="625" spans="1:25" ht="16" x14ac:dyDescent="0.2">
      <c r="A625" s="171">
        <v>5805</v>
      </c>
      <c r="B625" s="172">
        <v>1</v>
      </c>
      <c r="C625" s="173" t="s">
        <v>261</v>
      </c>
      <c r="D625" s="173">
        <v>2018</v>
      </c>
      <c r="E625" s="173">
        <v>10</v>
      </c>
      <c r="F625" s="173">
        <v>13</v>
      </c>
      <c r="G625" s="175" t="s">
        <v>262</v>
      </c>
      <c r="H625" s="176">
        <v>0.25</v>
      </c>
      <c r="I625" s="176">
        <v>18.3</v>
      </c>
      <c r="J625" s="176">
        <v>27.4</v>
      </c>
      <c r="K625" s="176">
        <v>64.3</v>
      </c>
      <c r="L625" s="173">
        <v>5.19</v>
      </c>
      <c r="M625" s="177">
        <v>1.02</v>
      </c>
      <c r="N625" s="177">
        <v>3.03</v>
      </c>
      <c r="O625" s="177">
        <v>1.85</v>
      </c>
      <c r="P625" s="176">
        <v>3.4944999999999999</v>
      </c>
      <c r="Q625" s="177">
        <v>4.1260000000000003</v>
      </c>
      <c r="R625" s="177">
        <v>19.427</v>
      </c>
      <c r="S625" s="177">
        <v>0.58899999999999997</v>
      </c>
      <c r="T625" s="177">
        <v>30.653600000000001</v>
      </c>
      <c r="U625" s="177">
        <v>0.64500000000000002</v>
      </c>
      <c r="V625" s="177">
        <v>27.088999999999999</v>
      </c>
      <c r="W625" s="177"/>
      <c r="X625" s="177">
        <v>3.5646</v>
      </c>
      <c r="Y625" s="177">
        <v>60.642600000000002</v>
      </c>
    </row>
    <row r="626" spans="1:25" ht="16" hidden="1" x14ac:dyDescent="0.2">
      <c r="A626" s="171">
        <v>5806</v>
      </c>
      <c r="B626" s="172">
        <v>2</v>
      </c>
      <c r="C626" s="173" t="s">
        <v>258</v>
      </c>
      <c r="D626" s="173">
        <v>18</v>
      </c>
      <c r="E626" s="173">
        <v>10</v>
      </c>
      <c r="F626" s="173">
        <v>13</v>
      </c>
      <c r="G626" s="175" t="s">
        <v>315</v>
      </c>
      <c r="H626" s="176">
        <v>3</v>
      </c>
      <c r="I626" s="176">
        <v>19.5</v>
      </c>
      <c r="J626" s="176">
        <v>29.5</v>
      </c>
      <c r="K626" s="176">
        <v>42.5</v>
      </c>
      <c r="L626" s="173">
        <v>3.09</v>
      </c>
    </row>
    <row r="627" spans="1:25" ht="16" x14ac:dyDescent="0.2">
      <c r="A627" s="171">
        <v>5807</v>
      </c>
      <c r="B627" s="172">
        <v>2</v>
      </c>
      <c r="C627" s="173" t="s">
        <v>261</v>
      </c>
      <c r="D627" s="173">
        <v>2018</v>
      </c>
      <c r="E627" s="173">
        <v>10</v>
      </c>
      <c r="F627" s="173">
        <v>13</v>
      </c>
      <c r="G627" s="175" t="s">
        <v>315</v>
      </c>
      <c r="H627" s="176">
        <v>0.25</v>
      </c>
      <c r="I627" s="176">
        <v>18.600000000000001</v>
      </c>
      <c r="J627" s="176">
        <v>29.1</v>
      </c>
      <c r="K627" s="176">
        <v>65.099999999999994</v>
      </c>
      <c r="L627" s="173">
        <v>5.1100000000000003</v>
      </c>
      <c r="M627" s="177">
        <v>0.88</v>
      </c>
      <c r="N627" s="177">
        <v>7.16</v>
      </c>
      <c r="O627" s="177">
        <v>1.97</v>
      </c>
      <c r="P627" s="176">
        <v>3.7349999999999999</v>
      </c>
      <c r="Q627" s="177">
        <v>0.83399999999999996</v>
      </c>
      <c r="R627" s="177">
        <v>10.952</v>
      </c>
      <c r="S627" s="177">
        <v>0.74299999999999999</v>
      </c>
      <c r="T627" s="177">
        <v>24.124199999999998</v>
      </c>
      <c r="U627" s="177">
        <v>1.323</v>
      </c>
      <c r="V627" s="177">
        <v>19.102</v>
      </c>
      <c r="W627" s="177"/>
      <c r="X627" s="177">
        <v>5.0221999999999998</v>
      </c>
      <c r="Y627" s="177">
        <v>67.852699999999999</v>
      </c>
    </row>
    <row r="628" spans="1:25" ht="16" hidden="1" x14ac:dyDescent="0.2">
      <c r="A628" s="171">
        <v>5812</v>
      </c>
      <c r="B628" s="172">
        <v>3</v>
      </c>
      <c r="C628" s="173" t="s">
        <v>258</v>
      </c>
      <c r="D628" s="173">
        <v>18</v>
      </c>
      <c r="E628" s="173">
        <v>10</v>
      </c>
      <c r="F628" s="173">
        <v>13</v>
      </c>
      <c r="G628" s="175" t="s">
        <v>427</v>
      </c>
      <c r="H628" s="176">
        <v>1</v>
      </c>
      <c r="I628" s="176">
        <v>17.7</v>
      </c>
      <c r="J628" s="176">
        <v>27.7</v>
      </c>
      <c r="K628" s="176">
        <v>64.099999999999994</v>
      </c>
      <c r="L628" s="173">
        <v>5.0999999999999996</v>
      </c>
    </row>
    <row r="629" spans="1:25" ht="16" x14ac:dyDescent="0.2">
      <c r="A629" s="171">
        <v>5813</v>
      </c>
      <c r="B629" s="172">
        <v>3</v>
      </c>
      <c r="C629" s="173" t="s">
        <v>261</v>
      </c>
      <c r="D629" s="173">
        <v>2018</v>
      </c>
      <c r="E629" s="173">
        <v>10</v>
      </c>
      <c r="F629" s="173">
        <v>13</v>
      </c>
      <c r="G629" s="175" t="s">
        <v>427</v>
      </c>
      <c r="H629" s="176">
        <v>0.25</v>
      </c>
      <c r="I629" s="176">
        <v>17.7</v>
      </c>
      <c r="J629" s="176">
        <v>27.8</v>
      </c>
      <c r="K629" s="176">
        <v>60.9</v>
      </c>
      <c r="L629" s="173">
        <v>4.92</v>
      </c>
      <c r="M629" s="177">
        <v>0.69</v>
      </c>
      <c r="N629" s="177">
        <v>2.62</v>
      </c>
      <c r="O629" s="177">
        <v>1.53</v>
      </c>
      <c r="P629" s="176">
        <v>1.2341</v>
      </c>
      <c r="Q629" s="177">
        <v>0.17399999999999999</v>
      </c>
      <c r="R629" s="177">
        <v>6.601</v>
      </c>
      <c r="S629" s="177">
        <v>0.70899999999999996</v>
      </c>
      <c r="T629" s="177">
        <v>25.631</v>
      </c>
      <c r="U629" s="177">
        <v>1.3580000000000001</v>
      </c>
      <c r="V629" s="177">
        <v>21.911000000000001</v>
      </c>
      <c r="W629" s="177"/>
      <c r="X629" s="177">
        <v>3.72</v>
      </c>
      <c r="Y629" s="177">
        <v>48.990200000000002</v>
      </c>
    </row>
    <row r="630" spans="1:25" ht="16" hidden="1" x14ac:dyDescent="0.2">
      <c r="A630" s="171">
        <v>5814</v>
      </c>
      <c r="B630" s="172">
        <v>4</v>
      </c>
      <c r="C630" s="173" t="s">
        <v>258</v>
      </c>
      <c r="D630" s="173">
        <v>18</v>
      </c>
      <c r="E630" s="173">
        <v>10</v>
      </c>
      <c r="F630" s="173">
        <v>13</v>
      </c>
      <c r="G630" s="175" t="s">
        <v>278</v>
      </c>
      <c r="H630" s="176">
        <v>1</v>
      </c>
      <c r="I630" s="176">
        <v>18.600000000000001</v>
      </c>
      <c r="J630" s="176">
        <v>27.4</v>
      </c>
      <c r="K630" s="176">
        <v>62.7</v>
      </c>
      <c r="L630" s="173">
        <v>4.95</v>
      </c>
    </row>
    <row r="631" spans="1:25" ht="16" x14ac:dyDescent="0.2">
      <c r="A631" s="171">
        <v>5815</v>
      </c>
      <c r="B631" s="172">
        <v>4</v>
      </c>
      <c r="C631" s="173" t="s">
        <v>261</v>
      </c>
      <c r="D631" s="173">
        <v>2018</v>
      </c>
      <c r="E631" s="173">
        <v>10</v>
      </c>
      <c r="F631" s="173">
        <v>13</v>
      </c>
      <c r="G631" s="175" t="s">
        <v>278</v>
      </c>
      <c r="H631" s="176">
        <v>0.25</v>
      </c>
      <c r="I631" s="176">
        <v>15.2</v>
      </c>
      <c r="J631" s="176">
        <v>24.4</v>
      </c>
      <c r="K631" s="176">
        <v>61.3</v>
      </c>
      <c r="L631" s="173">
        <v>5.36</v>
      </c>
      <c r="M631" s="177">
        <v>1.21</v>
      </c>
      <c r="N631" s="177">
        <v>2.46</v>
      </c>
      <c r="O631" s="177">
        <v>1.1599999999999999</v>
      </c>
      <c r="P631" s="176">
        <v>2.9148999999999998</v>
      </c>
      <c r="Q631" s="177">
        <v>0.66500000000000004</v>
      </c>
      <c r="R631" s="177">
        <v>17.356999999999999</v>
      </c>
      <c r="S631" s="177">
        <v>0.44800000000000001</v>
      </c>
      <c r="T631" s="177">
        <v>28.963999999999999</v>
      </c>
      <c r="U631" s="177">
        <v>1.0529999999999999</v>
      </c>
      <c r="V631" s="177">
        <v>24.899000000000001</v>
      </c>
      <c r="W631" s="177"/>
      <c r="X631" s="177">
        <v>4.0650000000000004</v>
      </c>
      <c r="Y631" s="177">
        <v>58.220199999999998</v>
      </c>
    </row>
    <row r="632" spans="1:25" ht="16" hidden="1" x14ac:dyDescent="0.2">
      <c r="A632" s="171">
        <v>5816</v>
      </c>
      <c r="B632" s="172">
        <v>5</v>
      </c>
      <c r="C632" s="173" t="s">
        <v>258</v>
      </c>
      <c r="D632" s="173">
        <v>18</v>
      </c>
      <c r="E632" s="173">
        <v>10</v>
      </c>
      <c r="F632" s="173">
        <v>13</v>
      </c>
      <c r="G632" s="175" t="s">
        <v>262</v>
      </c>
      <c r="H632" s="176">
        <v>0.75</v>
      </c>
      <c r="I632" s="176">
        <v>18.3</v>
      </c>
      <c r="J632" s="176">
        <v>15</v>
      </c>
      <c r="K632" s="176">
        <v>37.9</v>
      </c>
      <c r="L632" s="173">
        <v>3.25</v>
      </c>
    </row>
    <row r="633" spans="1:25" ht="16" x14ac:dyDescent="0.2">
      <c r="A633" s="171">
        <v>5817</v>
      </c>
      <c r="B633" s="172">
        <v>5</v>
      </c>
      <c r="C633" s="173" t="s">
        <v>261</v>
      </c>
      <c r="D633" s="173">
        <v>2018</v>
      </c>
      <c r="E633" s="173">
        <v>10</v>
      </c>
      <c r="F633" s="173">
        <v>13</v>
      </c>
      <c r="G633" s="175" t="s">
        <v>262</v>
      </c>
      <c r="H633" s="176">
        <v>0.25</v>
      </c>
      <c r="I633" s="176">
        <v>13.9</v>
      </c>
      <c r="J633" s="176">
        <v>2.4</v>
      </c>
      <c r="K633" s="176">
        <v>62.1</v>
      </c>
      <c r="L633" s="173">
        <v>6.22</v>
      </c>
      <c r="M633" s="177">
        <v>2.77</v>
      </c>
      <c r="N633" s="177">
        <v>1.59</v>
      </c>
      <c r="O633" s="177">
        <v>1.72</v>
      </c>
      <c r="P633" s="176">
        <v>5.7770999999999999</v>
      </c>
      <c r="Q633" s="177">
        <v>13.826000000000001</v>
      </c>
      <c r="R633" s="177">
        <v>54.703000000000003</v>
      </c>
      <c r="S633" s="177">
        <v>0.36599999999999999</v>
      </c>
      <c r="T633" s="177">
        <v>48.814799999999998</v>
      </c>
      <c r="U633" s="177">
        <v>0.92800000000000005</v>
      </c>
      <c r="V633" s="177">
        <v>38.844999999999999</v>
      </c>
      <c r="W633" s="177"/>
      <c r="X633" s="177">
        <v>9.9697999999999993</v>
      </c>
      <c r="Y633" s="177">
        <v>185.86410000000001</v>
      </c>
    </row>
    <row r="634" spans="1:25" ht="16" hidden="1" x14ac:dyDescent="0.2">
      <c r="A634" s="171">
        <v>5818</v>
      </c>
      <c r="B634" s="172">
        <v>6</v>
      </c>
      <c r="C634" s="173" t="s">
        <v>258</v>
      </c>
      <c r="D634" s="173">
        <v>18</v>
      </c>
      <c r="E634" s="173">
        <v>10</v>
      </c>
      <c r="F634" s="173">
        <v>13</v>
      </c>
      <c r="G634" s="175" t="s">
        <v>274</v>
      </c>
      <c r="H634" s="176">
        <v>2.2000000000000002</v>
      </c>
      <c r="I634" s="176">
        <v>18.3</v>
      </c>
      <c r="J634" s="176">
        <v>30.9</v>
      </c>
      <c r="K634" s="176">
        <v>82</v>
      </c>
      <c r="L634" s="173">
        <v>6.46</v>
      </c>
    </row>
    <row r="635" spans="1:25" ht="16" x14ac:dyDescent="0.2">
      <c r="A635" s="171">
        <v>5819</v>
      </c>
      <c r="B635" s="172">
        <v>6</v>
      </c>
      <c r="C635" s="173" t="s">
        <v>261</v>
      </c>
      <c r="D635" s="173">
        <v>2018</v>
      </c>
      <c r="E635" s="173">
        <v>10</v>
      </c>
      <c r="F635" s="173">
        <v>13</v>
      </c>
      <c r="G635" s="175" t="s">
        <v>274</v>
      </c>
      <c r="H635" s="176">
        <v>0.25</v>
      </c>
      <c r="I635" s="176">
        <v>18.3</v>
      </c>
      <c r="J635" s="176">
        <v>30.7</v>
      </c>
      <c r="K635" s="176">
        <v>83</v>
      </c>
      <c r="L635" s="173">
        <v>6.48</v>
      </c>
      <c r="M635" s="177">
        <v>0.49</v>
      </c>
      <c r="N635" s="177">
        <v>1.77</v>
      </c>
      <c r="O635" s="177">
        <v>1.1299999999999999</v>
      </c>
      <c r="P635" s="176">
        <v>1.1283000000000001</v>
      </c>
      <c r="Q635" s="177">
        <v>0.51300000000000001</v>
      </c>
      <c r="R635" s="177">
        <v>3.3330000000000002</v>
      </c>
      <c r="S635" s="177">
        <v>0.58799999999999997</v>
      </c>
      <c r="T635" s="177">
        <v>18.634699999999999</v>
      </c>
      <c r="U635" s="177">
        <v>0.91500000000000004</v>
      </c>
      <c r="V635" s="177">
        <v>16.09</v>
      </c>
      <c r="W635" s="177"/>
      <c r="X635" s="177">
        <v>2.5447000000000002</v>
      </c>
      <c r="Y635" s="177">
        <v>39.256700000000002</v>
      </c>
    </row>
    <row r="636" spans="1:25" ht="16" hidden="1" x14ac:dyDescent="0.2">
      <c r="A636" s="171">
        <v>5820</v>
      </c>
      <c r="B636" s="172">
        <v>7</v>
      </c>
      <c r="C636" s="173" t="s">
        <v>258</v>
      </c>
      <c r="D636" s="173">
        <v>18</v>
      </c>
      <c r="E636" s="173">
        <v>10</v>
      </c>
      <c r="F636" s="173">
        <v>13</v>
      </c>
      <c r="G636" s="175" t="s">
        <v>334</v>
      </c>
      <c r="H636" s="176">
        <v>1</v>
      </c>
      <c r="I636" s="176">
        <v>19.899999999999999</v>
      </c>
      <c r="J636" s="176">
        <v>28.3</v>
      </c>
      <c r="K636" s="176">
        <v>38</v>
      </c>
      <c r="L636" s="173">
        <v>2.95</v>
      </c>
    </row>
    <row r="637" spans="1:25" ht="16" x14ac:dyDescent="0.2">
      <c r="A637" s="171">
        <v>5821</v>
      </c>
      <c r="B637" s="172">
        <v>7</v>
      </c>
      <c r="C637" s="173" t="s">
        <v>261</v>
      </c>
      <c r="D637" s="173">
        <v>2018</v>
      </c>
      <c r="E637" s="173">
        <v>10</v>
      </c>
      <c r="F637" s="173">
        <v>13</v>
      </c>
      <c r="G637" s="175" t="s">
        <v>334</v>
      </c>
      <c r="H637" s="176">
        <v>0.25</v>
      </c>
      <c r="I637" s="176">
        <v>19.399999999999999</v>
      </c>
      <c r="J637" s="176">
        <v>26.2</v>
      </c>
      <c r="K637" s="176">
        <v>42</v>
      </c>
      <c r="L637" s="173">
        <v>3.28</v>
      </c>
      <c r="M637" s="177">
        <v>2.25</v>
      </c>
      <c r="N637" s="177">
        <v>75.64</v>
      </c>
      <c r="O637" s="177">
        <v>6.29</v>
      </c>
      <c r="P637" s="176">
        <v>4.3925000000000001</v>
      </c>
      <c r="Q637" s="177">
        <v>12.202</v>
      </c>
      <c r="R637" s="177">
        <v>46.978999999999999</v>
      </c>
      <c r="S637" s="177">
        <v>0.85199999999999998</v>
      </c>
      <c r="T637" s="177">
        <v>76.555999999999997</v>
      </c>
      <c r="U637" s="177">
        <v>4.8730000000000002</v>
      </c>
      <c r="V637" s="177">
        <v>34.564</v>
      </c>
      <c r="W637" s="177"/>
      <c r="X637" s="177">
        <v>41.991999999999997</v>
      </c>
      <c r="Y637" s="177">
        <v>256.26130000000001</v>
      </c>
    </row>
    <row r="638" spans="1:25" ht="16" hidden="1" x14ac:dyDescent="0.2">
      <c r="A638" s="171">
        <v>5822</v>
      </c>
      <c r="B638" s="172">
        <v>8</v>
      </c>
      <c r="C638" s="173" t="s">
        <v>258</v>
      </c>
      <c r="D638" s="173">
        <v>18</v>
      </c>
      <c r="E638" s="173">
        <v>10</v>
      </c>
      <c r="F638" s="173">
        <v>13</v>
      </c>
      <c r="G638" s="175" t="s">
        <v>315</v>
      </c>
      <c r="H638" s="176">
        <v>1</v>
      </c>
      <c r="I638" s="176">
        <v>18.399999999999999</v>
      </c>
      <c r="J638" s="176">
        <v>29.6</v>
      </c>
      <c r="K638" s="176">
        <v>46</v>
      </c>
      <c r="L638" s="173">
        <v>3.62</v>
      </c>
    </row>
    <row r="639" spans="1:25" ht="16" x14ac:dyDescent="0.2">
      <c r="A639" s="171">
        <v>5823</v>
      </c>
      <c r="B639" s="172">
        <v>8</v>
      </c>
      <c r="C639" s="173" t="s">
        <v>261</v>
      </c>
      <c r="D639" s="173">
        <v>2018</v>
      </c>
      <c r="E639" s="173">
        <v>10</v>
      </c>
      <c r="F639" s="173">
        <v>13</v>
      </c>
      <c r="G639" s="175" t="s">
        <v>315</v>
      </c>
      <c r="H639" s="176">
        <v>0.25</v>
      </c>
      <c r="I639" s="176">
        <v>17.2</v>
      </c>
      <c r="J639" s="176">
        <v>28</v>
      </c>
      <c r="K639" s="176">
        <v>55</v>
      </c>
      <c r="L639" s="173">
        <v>4.53</v>
      </c>
      <c r="M639" s="177">
        <v>0.76</v>
      </c>
      <c r="N639" s="177">
        <v>5.67</v>
      </c>
      <c r="O639" s="177">
        <v>1.75</v>
      </c>
      <c r="P639" s="176">
        <v>3.0527000000000002</v>
      </c>
      <c r="Q639" s="177">
        <v>1.581</v>
      </c>
      <c r="R639" s="177">
        <v>13.836</v>
      </c>
      <c r="S639" s="177">
        <v>0.68200000000000005</v>
      </c>
      <c r="T639" s="177">
        <v>22.654900000000001</v>
      </c>
      <c r="U639" s="177">
        <v>1.288</v>
      </c>
      <c r="V639" s="177">
        <v>18.925000000000001</v>
      </c>
      <c r="W639" s="177"/>
      <c r="X639" s="177">
        <v>3.7299000000000002</v>
      </c>
      <c r="Y639" s="177">
        <v>54.053600000000003</v>
      </c>
    </row>
    <row r="640" spans="1:25" ht="16" hidden="1" x14ac:dyDescent="0.2">
      <c r="A640" s="171">
        <v>5808</v>
      </c>
      <c r="B640" s="172">
        <v>9</v>
      </c>
      <c r="C640" s="173" t="s">
        <v>258</v>
      </c>
      <c r="D640" s="173">
        <v>18</v>
      </c>
      <c r="E640" s="173">
        <v>10</v>
      </c>
      <c r="F640" s="173">
        <v>13</v>
      </c>
      <c r="G640" s="175" t="s">
        <v>294</v>
      </c>
      <c r="H640" s="176">
        <v>2</v>
      </c>
      <c r="I640" s="176">
        <v>18.399999999999999</v>
      </c>
      <c r="J640" s="176">
        <v>30.4</v>
      </c>
      <c r="K640" s="176">
        <v>34.4</v>
      </c>
      <c r="L640" s="173">
        <v>2.68</v>
      </c>
    </row>
    <row r="641" spans="1:25" ht="16" x14ac:dyDescent="0.2">
      <c r="A641" s="171">
        <v>5809</v>
      </c>
      <c r="B641" s="172">
        <v>9</v>
      </c>
      <c r="C641" s="173" t="s">
        <v>261</v>
      </c>
      <c r="D641" s="173">
        <v>2018</v>
      </c>
      <c r="E641" s="173">
        <v>10</v>
      </c>
      <c r="F641" s="173">
        <v>13</v>
      </c>
      <c r="G641" s="175" t="s">
        <v>294</v>
      </c>
      <c r="H641" s="176">
        <v>0.25</v>
      </c>
      <c r="I641" s="176">
        <v>17.8</v>
      </c>
      <c r="J641" s="176">
        <v>27.3</v>
      </c>
      <c r="K641" s="176">
        <v>64.7</v>
      </c>
      <c r="L641" s="173">
        <v>5.21</v>
      </c>
      <c r="M641" s="177">
        <v>0.75</v>
      </c>
      <c r="N641" s="177">
        <v>1.23</v>
      </c>
      <c r="O641" s="177">
        <v>0.7</v>
      </c>
      <c r="P641" s="176">
        <v>1.8668</v>
      </c>
      <c r="Q641" s="177">
        <v>0.58599999999999997</v>
      </c>
      <c r="R641" s="177">
        <v>10.664</v>
      </c>
      <c r="S641" s="177">
        <v>0.70299999999999996</v>
      </c>
      <c r="T641" s="177">
        <v>21.321400000000001</v>
      </c>
      <c r="U641" s="177">
        <v>0.85599999999999998</v>
      </c>
      <c r="V641" s="177">
        <v>18.378</v>
      </c>
      <c r="W641" s="177"/>
      <c r="X641" s="177">
        <v>2.9434</v>
      </c>
      <c r="Y641" s="177">
        <v>44.162500000000001</v>
      </c>
    </row>
    <row r="642" spans="1:25" ht="16" hidden="1" x14ac:dyDescent="0.2">
      <c r="A642" s="171">
        <v>5810</v>
      </c>
      <c r="B642" s="172">
        <v>10</v>
      </c>
      <c r="C642" s="173" t="s">
        <v>258</v>
      </c>
      <c r="D642" s="173">
        <v>18</v>
      </c>
      <c r="E642" s="173">
        <v>10</v>
      </c>
      <c r="F642" s="173">
        <v>13</v>
      </c>
      <c r="G642" s="175" t="s">
        <v>288</v>
      </c>
      <c r="H642" s="176">
        <v>2</v>
      </c>
      <c r="I642" s="176">
        <v>17.3</v>
      </c>
      <c r="J642" s="176">
        <v>29.8</v>
      </c>
      <c r="K642" s="176">
        <v>77</v>
      </c>
      <c r="L642" s="173">
        <v>6.18</v>
      </c>
    </row>
    <row r="643" spans="1:25" ht="16" x14ac:dyDescent="0.2">
      <c r="A643" s="171">
        <v>5811</v>
      </c>
      <c r="B643" s="172">
        <v>10</v>
      </c>
      <c r="C643" s="173" t="s">
        <v>261</v>
      </c>
      <c r="D643" s="173">
        <v>2018</v>
      </c>
      <c r="E643" s="173">
        <v>10</v>
      </c>
      <c r="F643" s="173">
        <v>13</v>
      </c>
      <c r="G643" s="175" t="s">
        <v>288</v>
      </c>
      <c r="H643" s="176">
        <v>0.25</v>
      </c>
      <c r="I643" s="176">
        <v>17.100000000000001</v>
      </c>
      <c r="J643" s="176">
        <v>29.7</v>
      </c>
      <c r="K643" s="176">
        <v>77.2</v>
      </c>
      <c r="L643" s="173">
        <v>6.29</v>
      </c>
      <c r="M643" s="177">
        <v>0.7</v>
      </c>
      <c r="N643" s="177">
        <v>6.86</v>
      </c>
      <c r="O643" s="177">
        <v>1.88</v>
      </c>
      <c r="P643" s="176">
        <v>1.4844999999999999</v>
      </c>
      <c r="Q643" s="177">
        <v>0.753</v>
      </c>
      <c r="R643" s="177">
        <v>11.055999999999999</v>
      </c>
      <c r="S643" s="177">
        <v>0.67500000000000004</v>
      </c>
      <c r="T643" s="177">
        <v>33.099699999999999</v>
      </c>
      <c r="U643" s="177">
        <v>1.4450000000000001</v>
      </c>
      <c r="V643" s="177">
        <v>25.9</v>
      </c>
      <c r="W643" s="177"/>
      <c r="X643" s="177">
        <v>7.1997</v>
      </c>
      <c r="Y643" s="177">
        <v>68.591999999999999</v>
      </c>
    </row>
    <row r="644" spans="1:25" ht="16" hidden="1" x14ac:dyDescent="0.2">
      <c r="A644" s="171">
        <v>5824</v>
      </c>
      <c r="B644" s="172">
        <v>6</v>
      </c>
      <c r="C644" s="173" t="s">
        <v>258</v>
      </c>
      <c r="D644" s="173">
        <v>18</v>
      </c>
      <c r="E644" s="173">
        <v>11</v>
      </c>
      <c r="F644" s="173">
        <v>10</v>
      </c>
      <c r="G644" s="175" t="s">
        <v>266</v>
      </c>
      <c r="H644" s="176">
        <v>5</v>
      </c>
      <c r="I644" s="176">
        <v>11.7</v>
      </c>
      <c r="J644" s="176">
        <v>30.4</v>
      </c>
      <c r="K644" s="176">
        <v>95.7</v>
      </c>
      <c r="L644" s="173">
        <v>8.6300000000000008</v>
      </c>
    </row>
    <row r="645" spans="1:25" ht="16" x14ac:dyDescent="0.2">
      <c r="A645" s="171">
        <v>5825</v>
      </c>
      <c r="B645" s="172">
        <v>6</v>
      </c>
      <c r="C645" s="173" t="s">
        <v>261</v>
      </c>
      <c r="D645" s="173">
        <v>2018</v>
      </c>
      <c r="E645" s="173">
        <v>11</v>
      </c>
      <c r="F645" s="173">
        <v>10</v>
      </c>
      <c r="G645" s="175" t="s">
        <v>266</v>
      </c>
      <c r="H645" s="176">
        <v>0.25</v>
      </c>
      <c r="I645" s="176">
        <v>11.7</v>
      </c>
      <c r="J645" s="176">
        <v>30.2</v>
      </c>
      <c r="K645" s="176">
        <v>96.3</v>
      </c>
      <c r="L645" s="173">
        <v>8.64</v>
      </c>
      <c r="M645" s="177">
        <v>0.81</v>
      </c>
      <c r="N645" s="177">
        <v>0.86</v>
      </c>
      <c r="O645" s="177">
        <v>0.3836</v>
      </c>
      <c r="P645" s="176">
        <v>0.50900000000000001</v>
      </c>
      <c r="Q645" s="177">
        <v>0.443</v>
      </c>
      <c r="R645" s="177">
        <v>1.6950000000000001</v>
      </c>
      <c r="S645" s="177">
        <v>0.46300000000000002</v>
      </c>
      <c r="T645" s="177">
        <v>13.9339</v>
      </c>
      <c r="U645" s="177">
        <v>0.80300000000000005</v>
      </c>
      <c r="V645" s="177">
        <v>11.654999999999999</v>
      </c>
      <c r="W645" s="177"/>
      <c r="X645" s="177">
        <v>2.2789000000000001</v>
      </c>
      <c r="Y645" s="177">
        <v>83.108599999999996</v>
      </c>
    </row>
    <row r="646" spans="1:25" ht="16" hidden="1" x14ac:dyDescent="0.2">
      <c r="A646" s="171">
        <v>5826</v>
      </c>
      <c r="B646" s="172">
        <v>7</v>
      </c>
      <c r="C646" s="173" t="s">
        <v>258</v>
      </c>
      <c r="D646" s="173">
        <v>18</v>
      </c>
      <c r="E646" s="173">
        <v>11</v>
      </c>
      <c r="F646" s="173">
        <v>10</v>
      </c>
      <c r="G646" s="175" t="s">
        <v>272</v>
      </c>
      <c r="H646" s="176">
        <v>1</v>
      </c>
      <c r="I646" s="176">
        <v>12.4</v>
      </c>
      <c r="J646" s="176">
        <v>27.3</v>
      </c>
      <c r="K646" s="176">
        <v>89.8</v>
      </c>
      <c r="L646" s="173">
        <v>8.07</v>
      </c>
    </row>
    <row r="647" spans="1:25" ht="16" x14ac:dyDescent="0.2">
      <c r="A647" s="171">
        <v>5827</v>
      </c>
      <c r="B647" s="172">
        <v>7</v>
      </c>
      <c r="C647" s="173" t="s">
        <v>261</v>
      </c>
      <c r="D647" s="173">
        <v>2018</v>
      </c>
      <c r="E647" s="173">
        <v>11</v>
      </c>
      <c r="F647" s="173">
        <v>10</v>
      </c>
      <c r="G647" s="175" t="s">
        <v>272</v>
      </c>
      <c r="H647" s="176">
        <v>0.25</v>
      </c>
      <c r="I647" s="176">
        <v>12.2</v>
      </c>
      <c r="J647" s="176">
        <v>18.100000000000001</v>
      </c>
      <c r="K647" s="176">
        <v>90.2</v>
      </c>
      <c r="L647" s="173">
        <v>8.52</v>
      </c>
      <c r="M647" s="177">
        <v>0.74</v>
      </c>
      <c r="N647" s="177">
        <v>3.0019999999999998</v>
      </c>
      <c r="O647" s="177">
        <v>1.7388999999999999</v>
      </c>
      <c r="P647" s="176">
        <v>2.2471999999999999</v>
      </c>
      <c r="Q647" s="177">
        <v>6.415</v>
      </c>
      <c r="R647" s="177">
        <v>20.024999999999999</v>
      </c>
      <c r="S647" s="177">
        <v>0.40600000000000003</v>
      </c>
      <c r="T647" s="177">
        <v>26.370799999999999</v>
      </c>
      <c r="U647" s="177">
        <v>0.94199999999999995</v>
      </c>
      <c r="V647" s="177">
        <v>23.695</v>
      </c>
      <c r="W647" s="177"/>
      <c r="X647" s="177">
        <v>2.6758000000000002</v>
      </c>
      <c r="Y647" s="177">
        <v>46.055100000000003</v>
      </c>
    </row>
    <row r="648" spans="1:25" ht="16" hidden="1" x14ac:dyDescent="0.2">
      <c r="A648" s="171">
        <v>5828</v>
      </c>
      <c r="B648" s="172">
        <v>8</v>
      </c>
      <c r="C648" s="173" t="s">
        <v>258</v>
      </c>
      <c r="D648" s="173">
        <v>18</v>
      </c>
      <c r="E648" s="173">
        <v>11</v>
      </c>
      <c r="F648" s="173">
        <v>10</v>
      </c>
      <c r="G648" s="175" t="s">
        <v>326</v>
      </c>
      <c r="H648" s="176">
        <v>1</v>
      </c>
      <c r="I648" s="176">
        <v>11.7</v>
      </c>
      <c r="J648" s="176">
        <v>29.4</v>
      </c>
      <c r="K648" s="176">
        <v>86.2</v>
      </c>
      <c r="L648" s="173">
        <v>7.78</v>
      </c>
    </row>
    <row r="649" spans="1:25" ht="16" x14ac:dyDescent="0.2">
      <c r="A649" s="171">
        <v>5829</v>
      </c>
      <c r="B649" s="172">
        <v>8</v>
      </c>
      <c r="C649" s="173" t="s">
        <v>261</v>
      </c>
      <c r="D649" s="173">
        <v>2018</v>
      </c>
      <c r="E649" s="173">
        <v>11</v>
      </c>
      <c r="F649" s="173">
        <v>10</v>
      </c>
      <c r="G649" s="175" t="s">
        <v>326</v>
      </c>
      <c r="H649" s="176">
        <v>0.25</v>
      </c>
      <c r="I649" s="176">
        <v>11.6</v>
      </c>
      <c r="J649" s="176">
        <v>27.2</v>
      </c>
      <c r="K649" s="176">
        <v>92.5</v>
      </c>
      <c r="L649" s="173">
        <v>8.44</v>
      </c>
      <c r="M649" s="177">
        <v>0.54</v>
      </c>
      <c r="N649" s="177">
        <v>2.036</v>
      </c>
      <c r="O649" s="177">
        <v>1.1391</v>
      </c>
      <c r="P649" s="176">
        <v>2.1816</v>
      </c>
      <c r="Q649" s="177">
        <v>3.5430000000000001</v>
      </c>
      <c r="R649" s="177">
        <v>7.2869999999999999</v>
      </c>
      <c r="S649" s="177">
        <v>0.443</v>
      </c>
      <c r="T649" s="177">
        <v>20.360800000000001</v>
      </c>
      <c r="U649" s="177">
        <v>0.79600000000000004</v>
      </c>
      <c r="V649" s="177">
        <v>17.3</v>
      </c>
      <c r="W649" s="177"/>
      <c r="X649" s="177">
        <v>3.0608</v>
      </c>
      <c r="Y649" s="177">
        <v>55.5946</v>
      </c>
    </row>
    <row r="650" spans="1:25" ht="16" hidden="1" x14ac:dyDescent="0.2">
      <c r="A650" s="171">
        <v>5830</v>
      </c>
      <c r="B650" s="172">
        <v>6</v>
      </c>
      <c r="C650" s="173" t="s">
        <v>258</v>
      </c>
      <c r="D650" s="173">
        <v>18</v>
      </c>
      <c r="E650" s="173">
        <v>12</v>
      </c>
      <c r="F650" s="173">
        <v>14</v>
      </c>
      <c r="G650" s="175" t="s">
        <v>265</v>
      </c>
      <c r="H650" s="176">
        <v>2</v>
      </c>
      <c r="I650" s="176">
        <v>2.5</v>
      </c>
      <c r="J650" s="176">
        <v>29.9</v>
      </c>
      <c r="K650" s="176">
        <v>88</v>
      </c>
      <c r="L650" s="173">
        <v>9.85</v>
      </c>
    </row>
    <row r="651" spans="1:25" ht="16" x14ac:dyDescent="0.2">
      <c r="A651" s="171">
        <v>5831</v>
      </c>
      <c r="B651" s="172">
        <v>6</v>
      </c>
      <c r="C651" s="173" t="s">
        <v>261</v>
      </c>
      <c r="D651" s="173">
        <v>2018</v>
      </c>
      <c r="E651" s="173">
        <v>12</v>
      </c>
      <c r="F651" s="173">
        <v>14</v>
      </c>
      <c r="G651" s="175" t="s">
        <v>265</v>
      </c>
      <c r="H651" s="176">
        <v>0.25</v>
      </c>
      <c r="I651" s="176">
        <v>2.4</v>
      </c>
      <c r="J651" s="176">
        <v>30</v>
      </c>
      <c r="K651" s="176">
        <v>91</v>
      </c>
      <c r="L651" s="173">
        <v>10.199999999999999</v>
      </c>
      <c r="M651" s="177">
        <v>0.3</v>
      </c>
      <c r="N651" s="177">
        <v>1.4630000000000001</v>
      </c>
      <c r="O651" s="177">
        <v>0.70960000000000001</v>
      </c>
      <c r="P651" s="176">
        <v>0.91539999999999999</v>
      </c>
      <c r="Q651" s="177">
        <v>0.30399999999999999</v>
      </c>
      <c r="R651" s="177">
        <v>2.1880000000000002</v>
      </c>
      <c r="S651" s="177">
        <v>0.30099999999999999</v>
      </c>
      <c r="T651" s="177">
        <v>13.684799999999999</v>
      </c>
      <c r="U651" s="177">
        <v>0.39800000000000002</v>
      </c>
      <c r="V651" s="177">
        <v>12.583</v>
      </c>
      <c r="W651" s="177"/>
      <c r="X651" s="177">
        <v>1.1017999999999999</v>
      </c>
      <c r="Y651" s="177">
        <v>36.042299999999997</v>
      </c>
    </row>
    <row r="652" spans="1:25" ht="16" hidden="1" x14ac:dyDescent="0.2">
      <c r="A652" s="171">
        <v>5832</v>
      </c>
      <c r="B652" s="172">
        <v>7</v>
      </c>
      <c r="C652" s="173" t="s">
        <v>258</v>
      </c>
      <c r="D652" s="173">
        <v>18</v>
      </c>
      <c r="E652" s="173">
        <v>12</v>
      </c>
      <c r="F652" s="173">
        <v>14</v>
      </c>
      <c r="G652" s="175" t="s">
        <v>326</v>
      </c>
      <c r="H652" s="176">
        <v>0.75</v>
      </c>
      <c r="I652" s="176">
        <v>3.3</v>
      </c>
      <c r="J652" s="176">
        <v>26</v>
      </c>
      <c r="K652" s="176">
        <v>108</v>
      </c>
      <c r="L652" s="173">
        <v>12.13</v>
      </c>
    </row>
    <row r="653" spans="1:25" ht="16" x14ac:dyDescent="0.2">
      <c r="A653" s="171">
        <v>5833</v>
      </c>
      <c r="B653" s="172">
        <v>7</v>
      </c>
      <c r="C653" s="173" t="s">
        <v>261</v>
      </c>
      <c r="D653" s="173">
        <v>2018</v>
      </c>
      <c r="E653" s="173">
        <v>12</v>
      </c>
      <c r="F653" s="173">
        <v>14</v>
      </c>
      <c r="G653" s="175" t="s">
        <v>326</v>
      </c>
      <c r="H653" s="176">
        <v>0.25</v>
      </c>
      <c r="I653" s="176">
        <v>4</v>
      </c>
      <c r="J653" s="176">
        <v>21.6</v>
      </c>
      <c r="K653" s="176">
        <v>106</v>
      </c>
      <c r="L653" s="173">
        <v>12.14</v>
      </c>
      <c r="M653" s="177">
        <v>0.76</v>
      </c>
      <c r="N653" s="177">
        <v>9.8049999999999997</v>
      </c>
      <c r="O653" s="177">
        <v>4.4740000000000002</v>
      </c>
      <c r="P653" s="176">
        <v>1.5951</v>
      </c>
      <c r="Q653" s="177">
        <v>51.453000000000003</v>
      </c>
      <c r="R653" s="177">
        <v>94.349000000000004</v>
      </c>
      <c r="S653" s="177">
        <v>0.28000000000000003</v>
      </c>
      <c r="T653" s="177">
        <v>71.574200000000005</v>
      </c>
      <c r="U653" s="177">
        <v>1.119</v>
      </c>
      <c r="V653" s="177">
        <v>62.654000000000003</v>
      </c>
      <c r="W653" s="177"/>
      <c r="X653" s="177">
        <v>8.9201999999999995</v>
      </c>
      <c r="Y653" s="177">
        <v>75.469800000000006</v>
      </c>
    </row>
    <row r="654" spans="1:25" ht="16" hidden="1" x14ac:dyDescent="0.2">
      <c r="A654" s="171">
        <v>5834</v>
      </c>
      <c r="B654" s="172">
        <v>8</v>
      </c>
      <c r="C654" s="173" t="s">
        <v>258</v>
      </c>
      <c r="D654" s="173">
        <v>18</v>
      </c>
      <c r="E654" s="173">
        <v>12</v>
      </c>
      <c r="F654" s="173">
        <v>14</v>
      </c>
      <c r="G654" s="175" t="s">
        <v>266</v>
      </c>
      <c r="H654" s="176">
        <v>0.75</v>
      </c>
      <c r="I654" s="176">
        <v>2.9</v>
      </c>
      <c r="J654" s="176">
        <v>29.4</v>
      </c>
      <c r="K654" s="176">
        <v>90</v>
      </c>
      <c r="L654" s="173">
        <v>9.93</v>
      </c>
    </row>
    <row r="655" spans="1:25" ht="16" x14ac:dyDescent="0.2">
      <c r="A655" s="171">
        <v>5835</v>
      </c>
      <c r="B655" s="172">
        <v>8</v>
      </c>
      <c r="C655" s="173" t="s">
        <v>261</v>
      </c>
      <c r="D655" s="173">
        <v>2018</v>
      </c>
      <c r="E655" s="173">
        <v>12</v>
      </c>
      <c r="F655" s="173">
        <v>14</v>
      </c>
      <c r="G655" s="175" t="s">
        <v>266</v>
      </c>
      <c r="H655" s="176">
        <v>0.25</v>
      </c>
      <c r="I655" s="176">
        <v>2.7</v>
      </c>
      <c r="J655" s="176">
        <v>28.8</v>
      </c>
      <c r="K655" s="176">
        <v>93</v>
      </c>
      <c r="L655" s="173">
        <v>10.35</v>
      </c>
      <c r="M655" s="177">
        <v>1.29</v>
      </c>
      <c r="N655" s="177">
        <v>32.28</v>
      </c>
      <c r="O655" s="177">
        <v>9.2675999999999998</v>
      </c>
      <c r="P655" s="176">
        <v>0.50929999999999997</v>
      </c>
      <c r="Q655" s="177">
        <v>0.154</v>
      </c>
      <c r="R655" s="177">
        <v>4.4219999999999997</v>
      </c>
      <c r="S655" s="177">
        <v>0.46100000000000002</v>
      </c>
      <c r="T655" s="177">
        <v>45.104900000000001</v>
      </c>
      <c r="U655" s="177">
        <v>3.61</v>
      </c>
      <c r="V655" s="177">
        <v>12.72</v>
      </c>
      <c r="W655" s="177"/>
      <c r="X655" s="177">
        <v>32.384900000000002</v>
      </c>
      <c r="Y655" s="177">
        <v>219.80680000000001</v>
      </c>
    </row>
    <row r="656" spans="1:25" ht="16" hidden="1" x14ac:dyDescent="0.2">
      <c r="A656" s="171">
        <v>5836</v>
      </c>
      <c r="B656" s="172">
        <v>6</v>
      </c>
      <c r="C656" s="173" t="s">
        <v>258</v>
      </c>
      <c r="D656" s="173">
        <v>19</v>
      </c>
      <c r="E656" s="173">
        <v>1</v>
      </c>
      <c r="F656" s="173">
        <v>11</v>
      </c>
      <c r="G656" s="175" t="s">
        <v>262</v>
      </c>
      <c r="H656" s="176">
        <v>2</v>
      </c>
      <c r="I656" s="176">
        <v>2.2000000000000002</v>
      </c>
      <c r="J656" s="176">
        <v>30</v>
      </c>
      <c r="K656" s="176">
        <v>103</v>
      </c>
      <c r="L656" s="173">
        <v>11.52</v>
      </c>
    </row>
    <row r="657" spans="1:26" ht="16" x14ac:dyDescent="0.2">
      <c r="A657" s="171">
        <v>5837</v>
      </c>
      <c r="B657" s="172">
        <v>6</v>
      </c>
      <c r="C657" s="173" t="s">
        <v>261</v>
      </c>
      <c r="D657" s="173">
        <v>2019</v>
      </c>
      <c r="E657" s="173">
        <v>1</v>
      </c>
      <c r="F657" s="173">
        <v>11</v>
      </c>
      <c r="G657" s="175" t="s">
        <v>262</v>
      </c>
      <c r="H657" s="176">
        <v>0.25</v>
      </c>
      <c r="I657" s="176">
        <v>2.2999999999999998</v>
      </c>
      <c r="J657" s="176">
        <v>29.6</v>
      </c>
      <c r="K657" s="176">
        <v>107</v>
      </c>
      <c r="L657" s="173">
        <v>12.19</v>
      </c>
      <c r="M657" s="177">
        <v>0.64</v>
      </c>
      <c r="N657" s="177">
        <v>2.5489999999999999</v>
      </c>
      <c r="O657" s="177">
        <v>0.68740000000000001</v>
      </c>
      <c r="P657" s="176">
        <v>0.69059999999999999</v>
      </c>
      <c r="Q657" s="177">
        <v>0.48099999999999998</v>
      </c>
      <c r="R657" s="177">
        <v>1.038</v>
      </c>
      <c r="S657" s="177">
        <v>0.39600000000000002</v>
      </c>
      <c r="T657" s="177">
        <v>21.605399999999999</v>
      </c>
      <c r="U657" s="177">
        <v>0.46300000000000002</v>
      </c>
      <c r="V657" s="177">
        <v>15.1</v>
      </c>
      <c r="W657" s="177"/>
      <c r="X657" s="177">
        <v>6.5053999999999998</v>
      </c>
      <c r="Y657" s="177">
        <v>44.395899999999997</v>
      </c>
      <c r="Z657" s="177">
        <v>0.36699999999999999</v>
      </c>
    </row>
    <row r="658" spans="1:26" ht="16" hidden="1" x14ac:dyDescent="0.2">
      <c r="A658" s="171">
        <v>5838</v>
      </c>
      <c r="B658" s="172">
        <v>7</v>
      </c>
      <c r="C658" s="173" t="s">
        <v>258</v>
      </c>
      <c r="D658" s="173">
        <v>19</v>
      </c>
      <c r="E658" s="173">
        <v>1</v>
      </c>
      <c r="F658" s="173">
        <v>11</v>
      </c>
      <c r="G658" s="175" t="s">
        <v>280</v>
      </c>
      <c r="H658" s="176">
        <v>0.8</v>
      </c>
      <c r="I658" s="176">
        <v>3.1</v>
      </c>
      <c r="J658" s="176">
        <v>26.4</v>
      </c>
      <c r="K658" s="176">
        <v>102</v>
      </c>
      <c r="L658" s="173">
        <v>11.42</v>
      </c>
    </row>
    <row r="659" spans="1:26" ht="16" x14ac:dyDescent="0.2">
      <c r="A659" s="171">
        <v>5839</v>
      </c>
      <c r="B659" s="172">
        <v>7</v>
      </c>
      <c r="C659" s="173" t="s">
        <v>261</v>
      </c>
      <c r="D659" s="173">
        <v>2019</v>
      </c>
      <c r="E659" s="173">
        <v>1</v>
      </c>
      <c r="F659" s="173">
        <v>11</v>
      </c>
      <c r="G659" s="175" t="s">
        <v>280</v>
      </c>
      <c r="H659" s="176">
        <v>0.25</v>
      </c>
      <c r="I659" s="176">
        <v>3.8</v>
      </c>
      <c r="J659" s="176">
        <v>23.1</v>
      </c>
      <c r="K659" s="176">
        <v>93</v>
      </c>
      <c r="L659" s="173">
        <v>10.65</v>
      </c>
      <c r="M659" s="177">
        <v>0.64</v>
      </c>
      <c r="N659" s="177">
        <v>1.5840000000000001</v>
      </c>
      <c r="O659" s="177">
        <v>2.1173999999999999</v>
      </c>
      <c r="P659" s="176">
        <v>2.4146999999999998</v>
      </c>
      <c r="Q659" s="177">
        <v>17.012</v>
      </c>
      <c r="R659" s="177">
        <v>31.352</v>
      </c>
      <c r="S659" s="177">
        <v>0.23899999999999999</v>
      </c>
      <c r="T659" s="177">
        <v>10.2584</v>
      </c>
      <c r="U659" s="177">
        <v>0.85</v>
      </c>
      <c r="V659" s="177">
        <v>28.1</v>
      </c>
      <c r="W659" s="177"/>
      <c r="X659" s="177">
        <v>10.2584</v>
      </c>
      <c r="Y659" s="177">
        <v>59.092100000000002</v>
      </c>
      <c r="Z659" s="177">
        <v>0.36799999999999999</v>
      </c>
    </row>
    <row r="660" spans="1:26" ht="16" hidden="1" x14ac:dyDescent="0.2">
      <c r="A660" s="171">
        <v>5840</v>
      </c>
      <c r="B660" s="172">
        <v>8</v>
      </c>
      <c r="C660" s="173" t="s">
        <v>258</v>
      </c>
      <c r="D660" s="173">
        <v>19</v>
      </c>
      <c r="E660" s="173">
        <v>1</v>
      </c>
      <c r="F660" s="173">
        <v>11</v>
      </c>
      <c r="G660" s="175" t="s">
        <v>350</v>
      </c>
      <c r="H660" s="176">
        <v>0.75</v>
      </c>
      <c r="I660" s="176">
        <v>0.6</v>
      </c>
      <c r="J660" s="176">
        <v>28.2</v>
      </c>
      <c r="K660" s="176">
        <v>104</v>
      </c>
      <c r="L660" s="173">
        <v>12.22</v>
      </c>
    </row>
    <row r="661" spans="1:26" ht="16" x14ac:dyDescent="0.2">
      <c r="A661" s="171">
        <v>5841</v>
      </c>
      <c r="B661" s="172">
        <v>8</v>
      </c>
      <c r="C661" s="173" t="s">
        <v>261</v>
      </c>
      <c r="D661" s="173">
        <v>2019</v>
      </c>
      <c r="E661" s="173">
        <v>1</v>
      </c>
      <c r="F661" s="173">
        <v>11</v>
      </c>
      <c r="G661" s="175" t="s">
        <v>350</v>
      </c>
      <c r="H661" s="176">
        <v>0.25</v>
      </c>
      <c r="I661" s="176">
        <v>0.5</v>
      </c>
      <c r="J661" s="176">
        <v>28.2</v>
      </c>
      <c r="K661" s="176">
        <v>98</v>
      </c>
      <c r="L661" s="173">
        <v>11.77</v>
      </c>
      <c r="M661" s="177">
        <v>0.45</v>
      </c>
      <c r="N661" s="177">
        <v>1.478</v>
      </c>
      <c r="O661" s="177">
        <v>1.0980000000000001</v>
      </c>
      <c r="P661" s="176">
        <v>2.0188000000000001</v>
      </c>
      <c r="Q661" s="177">
        <v>6.3040000000000003</v>
      </c>
      <c r="R661" s="177">
        <v>6.2569999999999997</v>
      </c>
      <c r="S661" s="177">
        <v>0.16700000000000001</v>
      </c>
      <c r="T661" s="177">
        <v>24.3719</v>
      </c>
      <c r="U661" s="177">
        <v>0.76500000000000001</v>
      </c>
      <c r="V661" s="177">
        <v>19.100000000000001</v>
      </c>
      <c r="W661" s="177"/>
      <c r="X661" s="177">
        <v>5.2718999999999996</v>
      </c>
      <c r="Y661" s="177">
        <v>55.350299999999997</v>
      </c>
      <c r="Z661" s="177">
        <v>0.16600000000000001</v>
      </c>
    </row>
    <row r="662" spans="1:26" ht="16" hidden="1" x14ac:dyDescent="0.2">
      <c r="A662" s="171">
        <v>5869</v>
      </c>
      <c r="B662" s="172">
        <v>6</v>
      </c>
      <c r="C662" s="173" t="s">
        <v>258</v>
      </c>
      <c r="D662" s="173">
        <v>19</v>
      </c>
      <c r="E662" s="173">
        <v>2</v>
      </c>
      <c r="F662" s="173">
        <v>24</v>
      </c>
      <c r="G662" s="175" t="s">
        <v>334</v>
      </c>
      <c r="H662" s="176">
        <v>3</v>
      </c>
      <c r="I662" s="176">
        <v>2.4</v>
      </c>
      <c r="J662" s="176">
        <v>30</v>
      </c>
      <c r="K662" s="176">
        <v>104</v>
      </c>
      <c r="L662" s="173">
        <v>11.61</v>
      </c>
    </row>
    <row r="663" spans="1:26" ht="16" x14ac:dyDescent="0.2">
      <c r="A663" s="171">
        <v>5870</v>
      </c>
      <c r="B663" s="172">
        <v>6</v>
      </c>
      <c r="C663" s="173" t="s">
        <v>261</v>
      </c>
      <c r="D663" s="173">
        <v>2019</v>
      </c>
      <c r="E663" s="173">
        <v>2</v>
      </c>
      <c r="F663" s="173">
        <v>24</v>
      </c>
      <c r="G663" s="175" t="s">
        <v>334</v>
      </c>
      <c r="H663" s="176">
        <v>0.25</v>
      </c>
      <c r="I663" s="176">
        <v>2.5</v>
      </c>
      <c r="J663" s="176">
        <v>29.9</v>
      </c>
      <c r="K663" s="176">
        <v>103.2</v>
      </c>
      <c r="L663" s="173">
        <v>11.53</v>
      </c>
      <c r="M663" s="177">
        <v>1.38</v>
      </c>
      <c r="N663" s="177">
        <v>3.0920000000000001</v>
      </c>
      <c r="O663" s="177">
        <v>0.74350000000000005</v>
      </c>
      <c r="P663" s="176">
        <v>0.25919999999999999</v>
      </c>
      <c r="Q663" s="177">
        <v>0.45700000000000002</v>
      </c>
      <c r="R663" s="177">
        <v>1.345</v>
      </c>
      <c r="S663" s="177">
        <v>9.9000000000000005E-2</v>
      </c>
      <c r="T663" s="177">
        <v>17.394400000000001</v>
      </c>
      <c r="U663" s="177">
        <v>1.06</v>
      </c>
      <c r="V663" s="177">
        <v>15.3</v>
      </c>
      <c r="W663" s="177"/>
      <c r="X663" s="177">
        <v>2.0943999999999998</v>
      </c>
      <c r="Y663" s="177">
        <v>43.260199999999998</v>
      </c>
      <c r="Z663" s="177">
        <v>0.36899999999999999</v>
      </c>
    </row>
    <row r="664" spans="1:26" ht="16" hidden="1" x14ac:dyDescent="0.2">
      <c r="A664" s="171">
        <v>5871</v>
      </c>
      <c r="B664" s="172">
        <v>7</v>
      </c>
      <c r="C664" s="173" t="s">
        <v>258</v>
      </c>
      <c r="D664" s="173">
        <v>19</v>
      </c>
      <c r="E664" s="173">
        <v>2</v>
      </c>
      <c r="F664" s="173">
        <v>24</v>
      </c>
      <c r="G664" s="175" t="s">
        <v>272</v>
      </c>
      <c r="H664" s="176">
        <v>0.75</v>
      </c>
      <c r="I664" s="176">
        <v>3.7</v>
      </c>
      <c r="J664" s="176">
        <v>27.7</v>
      </c>
      <c r="K664" s="176">
        <v>112.8</v>
      </c>
      <c r="L664" s="173">
        <v>12.44</v>
      </c>
    </row>
    <row r="665" spans="1:26" ht="16" x14ac:dyDescent="0.2">
      <c r="A665" s="171">
        <v>5872</v>
      </c>
      <c r="B665" s="172">
        <v>7</v>
      </c>
      <c r="C665" s="173" t="s">
        <v>261</v>
      </c>
      <c r="D665" s="173">
        <v>2019</v>
      </c>
      <c r="E665" s="173">
        <v>2</v>
      </c>
      <c r="F665" s="173">
        <v>24</v>
      </c>
      <c r="G665" s="175" t="s">
        <v>272</v>
      </c>
      <c r="H665" s="176">
        <v>0.25</v>
      </c>
      <c r="I665" s="176">
        <v>5</v>
      </c>
      <c r="J665" s="176">
        <v>14.5</v>
      </c>
      <c r="K665" s="176">
        <v>105.8</v>
      </c>
      <c r="L665" s="173">
        <v>12.98</v>
      </c>
      <c r="M665" s="177">
        <v>0.75</v>
      </c>
      <c r="N665" s="177">
        <v>1.131</v>
      </c>
      <c r="O665" s="177">
        <v>0.71120000000000005</v>
      </c>
      <c r="P665" s="176">
        <v>1.8936999999999999</v>
      </c>
      <c r="Q665" s="177">
        <v>51.808</v>
      </c>
      <c r="R665" s="177">
        <v>74.495999999999995</v>
      </c>
      <c r="S665" s="177">
        <v>0.28299999999999997</v>
      </c>
      <c r="T665" s="177">
        <v>68.106499999999997</v>
      </c>
      <c r="U665" s="177">
        <v>0.71199999999999997</v>
      </c>
      <c r="V665" s="177">
        <v>62.5</v>
      </c>
      <c r="W665" s="177"/>
      <c r="X665" s="177">
        <v>5.6064999999999996</v>
      </c>
      <c r="Y665" s="177">
        <v>61.054900000000004</v>
      </c>
      <c r="Z665" s="177">
        <v>0.31900000000000001</v>
      </c>
    </row>
    <row r="666" spans="1:26" ht="16" hidden="1" x14ac:dyDescent="0.2">
      <c r="A666" s="171">
        <v>5873</v>
      </c>
      <c r="B666" s="172">
        <v>8</v>
      </c>
      <c r="C666" s="173" t="s">
        <v>258</v>
      </c>
      <c r="D666" s="173">
        <v>19</v>
      </c>
      <c r="E666" s="173">
        <v>2</v>
      </c>
      <c r="F666" s="173">
        <v>24</v>
      </c>
      <c r="G666" s="175" t="s">
        <v>262</v>
      </c>
      <c r="H666" s="176">
        <v>1</v>
      </c>
      <c r="I666" s="176">
        <v>2.8</v>
      </c>
      <c r="J666" s="176">
        <v>29.6</v>
      </c>
      <c r="K666" s="176">
        <v>105.2</v>
      </c>
      <c r="L666" s="173">
        <v>11.67</v>
      </c>
    </row>
    <row r="667" spans="1:26" ht="16" x14ac:dyDescent="0.2">
      <c r="A667" s="171">
        <v>5874</v>
      </c>
      <c r="B667" s="172">
        <v>8</v>
      </c>
      <c r="C667" s="173" t="s">
        <v>261</v>
      </c>
      <c r="D667" s="173">
        <v>2019</v>
      </c>
      <c r="E667" s="173">
        <v>2</v>
      </c>
      <c r="F667" s="173">
        <v>24</v>
      </c>
      <c r="G667" s="175" t="s">
        <v>262</v>
      </c>
      <c r="H667" s="176">
        <v>0.25</v>
      </c>
      <c r="I667" s="176">
        <v>2.6</v>
      </c>
      <c r="J667" s="176">
        <v>29.9</v>
      </c>
      <c r="K667" s="176">
        <v>100.4</v>
      </c>
      <c r="L667" s="173">
        <v>11.05</v>
      </c>
      <c r="M667" s="177">
        <v>0.72</v>
      </c>
      <c r="N667" s="177">
        <v>2.7749999999999999</v>
      </c>
      <c r="O667" s="177">
        <v>0.74229999999999996</v>
      </c>
      <c r="P667" s="176">
        <v>0.44159999999999999</v>
      </c>
      <c r="Q667" s="177">
        <v>0.51900000000000002</v>
      </c>
      <c r="R667" s="177">
        <v>1.466</v>
      </c>
      <c r="S667" s="177">
        <v>0.11700000000000001</v>
      </c>
      <c r="T667" s="177">
        <v>18.390999999999998</v>
      </c>
      <c r="U667" s="177">
        <v>0.46</v>
      </c>
      <c r="V667" s="177">
        <v>11.8</v>
      </c>
      <c r="W667" s="177"/>
      <c r="X667" s="177">
        <v>6.5910000000000002</v>
      </c>
      <c r="Y667" s="177">
        <v>70.63</v>
      </c>
      <c r="Z667" s="177">
        <v>0.36599999999999999</v>
      </c>
    </row>
    <row r="668" spans="1:26" ht="16" hidden="1" x14ac:dyDescent="0.2">
      <c r="A668" s="171">
        <v>5875</v>
      </c>
      <c r="B668" s="172">
        <v>6</v>
      </c>
      <c r="C668" s="173" t="s">
        <v>258</v>
      </c>
      <c r="D668" s="173">
        <v>19</v>
      </c>
      <c r="E668" s="173">
        <v>3</v>
      </c>
      <c r="F668" s="173">
        <v>23</v>
      </c>
      <c r="G668" s="175" t="s">
        <v>318</v>
      </c>
      <c r="H668" s="176">
        <v>1.4</v>
      </c>
      <c r="I668" s="176">
        <v>5.2</v>
      </c>
      <c r="J668" s="176">
        <v>28.4</v>
      </c>
      <c r="K668" s="176">
        <v>91</v>
      </c>
      <c r="L668" s="173">
        <v>9.57</v>
      </c>
    </row>
    <row r="669" spans="1:26" ht="16" x14ac:dyDescent="0.2">
      <c r="A669" s="171">
        <v>5876</v>
      </c>
      <c r="B669" s="172">
        <v>6</v>
      </c>
      <c r="C669" s="173" t="s">
        <v>261</v>
      </c>
      <c r="D669" s="173">
        <v>2019</v>
      </c>
      <c r="E669" s="173">
        <v>3</v>
      </c>
      <c r="F669" s="173">
        <v>23</v>
      </c>
      <c r="G669" s="175" t="s">
        <v>318</v>
      </c>
      <c r="H669" s="176">
        <v>0.25</v>
      </c>
      <c r="I669" s="176">
        <v>5.2</v>
      </c>
      <c r="J669" s="176">
        <v>28.2</v>
      </c>
      <c r="K669" s="176">
        <v>92</v>
      </c>
      <c r="L669" s="173">
        <v>9.74</v>
      </c>
      <c r="N669" s="177">
        <v>5.4619999999999997</v>
      </c>
      <c r="O669" s="177">
        <v>1.5075000000000001</v>
      </c>
      <c r="P669" s="176">
        <v>1.3301000000000001</v>
      </c>
      <c r="Q669" s="177">
        <v>0.69399999999999995</v>
      </c>
      <c r="R669" s="177">
        <v>3.9569999999999999</v>
      </c>
      <c r="S669" s="177">
        <v>0.19800000000000001</v>
      </c>
      <c r="T669" s="177">
        <v>43.658099999999997</v>
      </c>
      <c r="U669" s="177">
        <v>1.59</v>
      </c>
      <c r="V669" s="177">
        <v>25.143999999999998</v>
      </c>
      <c r="W669" s="177"/>
      <c r="X669" s="177">
        <v>18.514099999999999</v>
      </c>
      <c r="Y669" s="177">
        <v>160.393</v>
      </c>
      <c r="Z669" s="177">
        <v>0.6</v>
      </c>
    </row>
    <row r="670" spans="1:26" ht="16" hidden="1" x14ac:dyDescent="0.2">
      <c r="A670" s="171">
        <v>5877</v>
      </c>
      <c r="B670" s="172">
        <v>7</v>
      </c>
      <c r="C670" s="173" t="s">
        <v>258</v>
      </c>
      <c r="D670" s="173">
        <v>19</v>
      </c>
      <c r="E670" s="173">
        <v>3</v>
      </c>
      <c r="F670" s="173">
        <v>23</v>
      </c>
      <c r="G670" s="175" t="s">
        <v>271</v>
      </c>
      <c r="H670" s="176">
        <v>0.3</v>
      </c>
      <c r="I670" s="176">
        <v>6.8</v>
      </c>
      <c r="J670" s="176">
        <v>9.6999999999999993</v>
      </c>
      <c r="K670" s="176">
        <v>86</v>
      </c>
      <c r="L670" s="173">
        <v>9.86</v>
      </c>
    </row>
    <row r="671" spans="1:26" ht="16" x14ac:dyDescent="0.2">
      <c r="A671" s="171">
        <v>5878</v>
      </c>
      <c r="B671" s="172">
        <v>7</v>
      </c>
      <c r="C671" s="173" t="s">
        <v>261</v>
      </c>
      <c r="D671" s="173">
        <v>2019</v>
      </c>
      <c r="E671" s="173">
        <v>3</v>
      </c>
      <c r="F671" s="173">
        <v>23</v>
      </c>
      <c r="G671" s="175" t="s">
        <v>271</v>
      </c>
      <c r="H671" s="176">
        <v>0.25</v>
      </c>
      <c r="I671" s="176">
        <v>5.9</v>
      </c>
      <c r="J671" s="176">
        <v>7.8</v>
      </c>
      <c r="K671" s="176">
        <v>88</v>
      </c>
      <c r="L671" s="173">
        <v>10.51</v>
      </c>
      <c r="M671" s="177">
        <v>1.1100000000000001</v>
      </c>
      <c r="N671" s="177">
        <v>1.028</v>
      </c>
      <c r="O671" s="177">
        <v>1.0091000000000001</v>
      </c>
      <c r="P671" s="176">
        <v>1.4440999999999999</v>
      </c>
      <c r="Q671" s="177">
        <v>57.316000000000003</v>
      </c>
      <c r="R671" s="177">
        <v>30.294</v>
      </c>
      <c r="S671" s="177">
        <v>0.35699999999999998</v>
      </c>
      <c r="T671" s="177">
        <v>83.106800000000007</v>
      </c>
      <c r="U671" s="177">
        <v>0.72199999999999998</v>
      </c>
      <c r="V671" s="177">
        <v>79.206000000000003</v>
      </c>
      <c r="W671" s="177"/>
      <c r="X671" s="177">
        <v>3.9007999999999998</v>
      </c>
      <c r="Y671" s="177">
        <v>65.097300000000004</v>
      </c>
      <c r="Z671" s="177">
        <v>0.495</v>
      </c>
    </row>
    <row r="672" spans="1:26" ht="16" hidden="1" x14ac:dyDescent="0.2">
      <c r="A672" s="171">
        <v>5879</v>
      </c>
      <c r="B672" s="172">
        <v>8</v>
      </c>
      <c r="C672" s="173" t="s">
        <v>258</v>
      </c>
      <c r="D672" s="173">
        <v>19</v>
      </c>
      <c r="E672" s="173">
        <v>3</v>
      </c>
      <c r="F672" s="173">
        <v>23</v>
      </c>
      <c r="G672" s="175" t="s">
        <v>370</v>
      </c>
      <c r="H672" s="176">
        <v>0.25</v>
      </c>
      <c r="I672" s="176">
        <v>5.3</v>
      </c>
      <c r="J672" s="176">
        <v>26.9</v>
      </c>
      <c r="K672" s="176">
        <v>90</v>
      </c>
      <c r="L672" s="173">
        <v>9.65</v>
      </c>
    </row>
    <row r="673" spans="1:26" ht="16" x14ac:dyDescent="0.2">
      <c r="A673" s="171">
        <v>5880</v>
      </c>
      <c r="B673" s="172">
        <v>8</v>
      </c>
      <c r="C673" s="173" t="s">
        <v>261</v>
      </c>
      <c r="D673" s="173">
        <v>2019</v>
      </c>
      <c r="E673" s="173">
        <v>3</v>
      </c>
      <c r="F673" s="173">
        <v>23</v>
      </c>
      <c r="G673" s="175" t="s">
        <v>370</v>
      </c>
      <c r="H673" s="176">
        <v>0.25</v>
      </c>
      <c r="I673" s="176">
        <v>5.3</v>
      </c>
      <c r="J673" s="176">
        <v>26.9</v>
      </c>
      <c r="K673" s="176">
        <v>90</v>
      </c>
      <c r="L673" s="173">
        <v>9.65</v>
      </c>
      <c r="M673" s="177">
        <v>0.7</v>
      </c>
      <c r="N673" s="177">
        <v>2.5209999999999999</v>
      </c>
      <c r="O673" s="177">
        <v>1.1397999999999999</v>
      </c>
      <c r="P673" s="176">
        <v>2.2395999999999998</v>
      </c>
      <c r="Q673" s="177">
        <v>2.835</v>
      </c>
      <c r="R673" s="177">
        <v>3.581</v>
      </c>
      <c r="S673" s="177">
        <v>8.3000000000000004E-2</v>
      </c>
      <c r="T673" s="177">
        <v>28.367599999999999</v>
      </c>
      <c r="U673" s="177">
        <v>0.72799999999999998</v>
      </c>
      <c r="V673" s="177">
        <v>23.129000000000001</v>
      </c>
      <c r="W673" s="177"/>
      <c r="X673" s="177">
        <v>5.2385999999999999</v>
      </c>
      <c r="Y673" s="177">
        <v>73.299199999999999</v>
      </c>
      <c r="Z673" s="177">
        <v>0.33800000000000002</v>
      </c>
    </row>
    <row r="674" spans="1:26" ht="16" hidden="1" x14ac:dyDescent="0.2">
      <c r="A674" s="171">
        <v>5881</v>
      </c>
      <c r="B674" s="172">
        <v>6</v>
      </c>
      <c r="C674" s="173" t="s">
        <v>258</v>
      </c>
      <c r="D674" s="173">
        <v>19</v>
      </c>
      <c r="E674" s="173">
        <v>4</v>
      </c>
      <c r="F674" s="173">
        <v>20</v>
      </c>
      <c r="G674" s="175" t="s">
        <v>320</v>
      </c>
      <c r="H674" s="176">
        <v>4</v>
      </c>
      <c r="I674" s="176">
        <v>13.6</v>
      </c>
      <c r="J674" s="176">
        <v>29.8</v>
      </c>
      <c r="K674" s="176">
        <v>109.4</v>
      </c>
      <c r="L674" s="173">
        <v>9.5299999999999994</v>
      </c>
    </row>
    <row r="675" spans="1:26" ht="16" x14ac:dyDescent="0.2">
      <c r="A675" s="171">
        <v>5882</v>
      </c>
      <c r="B675" s="172">
        <v>6</v>
      </c>
      <c r="C675" s="173" t="s">
        <v>261</v>
      </c>
      <c r="D675" s="173">
        <v>2019</v>
      </c>
      <c r="E675" s="173">
        <v>4</v>
      </c>
      <c r="F675" s="173">
        <v>20</v>
      </c>
      <c r="G675" s="175" t="s">
        <v>320</v>
      </c>
      <c r="H675" s="176">
        <v>0.25</v>
      </c>
      <c r="I675" s="176">
        <v>13.6</v>
      </c>
      <c r="J675" s="176">
        <v>29.8</v>
      </c>
      <c r="K675" s="176">
        <v>108.6</v>
      </c>
      <c r="L675" s="173">
        <v>9.39</v>
      </c>
      <c r="M675" s="177">
        <v>1.72</v>
      </c>
      <c r="N675" s="177">
        <v>1.752</v>
      </c>
      <c r="O675" s="177">
        <v>1.3229</v>
      </c>
      <c r="P675" s="176">
        <v>0.49330000000000002</v>
      </c>
      <c r="Q675" s="177">
        <v>8.4000000000000005E-2</v>
      </c>
      <c r="R675" s="177">
        <v>1.5169999999999999</v>
      </c>
      <c r="S675" s="177">
        <v>6.7000000000000004E-2</v>
      </c>
      <c r="T675" s="177">
        <v>16.266500000000001</v>
      </c>
      <c r="U675" s="177">
        <v>0.499</v>
      </c>
      <c r="V675" s="177">
        <v>10.3</v>
      </c>
      <c r="W675" s="177"/>
      <c r="X675" s="177">
        <v>5.9664999999999999</v>
      </c>
      <c r="Y675" s="177">
        <v>72.979900000000001</v>
      </c>
      <c r="Z675" s="177">
        <v>0.41899999999999998</v>
      </c>
    </row>
    <row r="676" spans="1:26" ht="16" hidden="1" x14ac:dyDescent="0.2">
      <c r="A676" s="171">
        <v>5883</v>
      </c>
      <c r="B676" s="172">
        <v>7</v>
      </c>
      <c r="C676" s="173" t="s">
        <v>258</v>
      </c>
      <c r="D676" s="173">
        <v>19</v>
      </c>
      <c r="E676" s="173">
        <v>4</v>
      </c>
      <c r="F676" s="173">
        <v>20</v>
      </c>
      <c r="G676" s="175" t="s">
        <v>318</v>
      </c>
      <c r="H676" s="176">
        <v>1</v>
      </c>
      <c r="I676" s="176">
        <v>15.5</v>
      </c>
      <c r="J676" s="176">
        <v>6.5</v>
      </c>
      <c r="K676" s="176">
        <v>140.6</v>
      </c>
      <c r="L676" s="173">
        <v>13.09</v>
      </c>
    </row>
    <row r="677" spans="1:26" ht="16" x14ac:dyDescent="0.2">
      <c r="A677" s="171">
        <v>5884</v>
      </c>
      <c r="B677" s="172">
        <v>7</v>
      </c>
      <c r="C677" s="173" t="s">
        <v>261</v>
      </c>
      <c r="D677" s="173">
        <v>2019</v>
      </c>
      <c r="E677" s="173">
        <v>4</v>
      </c>
      <c r="F677" s="173">
        <v>20</v>
      </c>
      <c r="G677" s="175" t="s">
        <v>318</v>
      </c>
      <c r="H677" s="176">
        <v>0.25</v>
      </c>
      <c r="I677" s="176">
        <v>15.9</v>
      </c>
      <c r="J677" s="176">
        <v>3.5</v>
      </c>
      <c r="K677" s="176">
        <v>121.1</v>
      </c>
      <c r="L677" s="173">
        <v>11.64</v>
      </c>
      <c r="M677" s="177">
        <v>1.25</v>
      </c>
      <c r="N677" s="177">
        <v>5.1310000000000002</v>
      </c>
      <c r="O677" s="177">
        <v>3.6465999999999998</v>
      </c>
      <c r="P677" s="176">
        <v>0.27639999999999998</v>
      </c>
      <c r="Q677" s="177">
        <v>59.216000000000001</v>
      </c>
      <c r="R677" s="177">
        <v>41.39</v>
      </c>
      <c r="S677" s="177">
        <v>5.3999999999999999E-2</v>
      </c>
      <c r="T677" s="177">
        <v>82.597200000000001</v>
      </c>
      <c r="U677" s="177">
        <v>0.67600000000000005</v>
      </c>
      <c r="V677" s="177">
        <v>74.2</v>
      </c>
      <c r="W677" s="177"/>
      <c r="X677" s="177">
        <v>8.3971999999999998</v>
      </c>
      <c r="Y677" s="177">
        <v>85.557400000000001</v>
      </c>
      <c r="Z677" s="177">
        <v>0.248</v>
      </c>
    </row>
    <row r="678" spans="1:26" ht="16" hidden="1" x14ac:dyDescent="0.2">
      <c r="A678" s="171">
        <v>5885</v>
      </c>
      <c r="B678" s="172">
        <v>8</v>
      </c>
      <c r="C678" s="173" t="s">
        <v>258</v>
      </c>
      <c r="D678" s="173">
        <v>19</v>
      </c>
      <c r="E678" s="173">
        <v>4</v>
      </c>
      <c r="F678" s="173">
        <v>20</v>
      </c>
      <c r="G678" s="175" t="s">
        <v>414</v>
      </c>
      <c r="H678" s="176">
        <v>1</v>
      </c>
      <c r="I678" s="176">
        <v>15.7</v>
      </c>
      <c r="J678" s="176">
        <v>28.1</v>
      </c>
      <c r="K678" s="176">
        <v>121.8</v>
      </c>
      <c r="L678" s="173">
        <v>10.19</v>
      </c>
    </row>
    <row r="679" spans="1:26" ht="16" x14ac:dyDescent="0.2">
      <c r="A679" s="171">
        <v>5886</v>
      </c>
      <c r="B679" s="172">
        <v>8</v>
      </c>
      <c r="C679" s="173" t="s">
        <v>261</v>
      </c>
      <c r="D679" s="173">
        <v>2019</v>
      </c>
      <c r="E679" s="173">
        <v>4</v>
      </c>
      <c r="F679" s="173">
        <v>20</v>
      </c>
      <c r="G679" s="175" t="s">
        <v>414</v>
      </c>
      <c r="H679" s="176">
        <v>0.25</v>
      </c>
      <c r="I679" s="176">
        <v>15.7</v>
      </c>
      <c r="J679" s="176">
        <v>28.1</v>
      </c>
      <c r="K679" s="176">
        <v>121.5</v>
      </c>
      <c r="L679" s="173">
        <v>10.16</v>
      </c>
      <c r="M679" s="177">
        <v>0.86</v>
      </c>
      <c r="N679" s="177">
        <v>0.96699999999999997</v>
      </c>
      <c r="O679" s="177">
        <v>0.3856</v>
      </c>
      <c r="P679" s="176">
        <v>0.90290000000000004</v>
      </c>
      <c r="Q679" s="177">
        <v>0.377</v>
      </c>
      <c r="R679" s="177">
        <v>2.278</v>
      </c>
      <c r="S679" s="177">
        <v>0.02</v>
      </c>
      <c r="T679" s="177">
        <v>18.193899999999999</v>
      </c>
      <c r="U679" s="177">
        <v>0.79400000000000004</v>
      </c>
      <c r="V679" s="177">
        <v>15.7</v>
      </c>
      <c r="W679" s="177"/>
      <c r="X679" s="177">
        <v>2.4939</v>
      </c>
      <c r="Y679" s="177">
        <v>46.665199999999999</v>
      </c>
      <c r="Z679" s="177">
        <v>0.34</v>
      </c>
    </row>
    <row r="680" spans="1:26" ht="16" hidden="1" x14ac:dyDescent="0.2">
      <c r="A680" s="171">
        <v>5899</v>
      </c>
      <c r="B680" s="172">
        <v>1</v>
      </c>
      <c r="C680" s="173" t="s">
        <v>258</v>
      </c>
      <c r="D680" s="173">
        <v>19</v>
      </c>
      <c r="E680" s="173">
        <v>5</v>
      </c>
      <c r="F680" s="173">
        <v>24</v>
      </c>
      <c r="G680" s="175" t="s">
        <v>265</v>
      </c>
      <c r="H680" s="176">
        <v>2.5</v>
      </c>
      <c r="I680" s="176">
        <v>15.9</v>
      </c>
      <c r="J680" s="176">
        <v>29.9</v>
      </c>
      <c r="K680" s="176">
        <v>76.900000000000006</v>
      </c>
      <c r="L680" s="173">
        <v>6.42</v>
      </c>
    </row>
    <row r="681" spans="1:26" ht="16" x14ac:dyDescent="0.2">
      <c r="A681" s="171">
        <v>5900</v>
      </c>
      <c r="B681" s="172">
        <v>1</v>
      </c>
      <c r="C681" s="173" t="s">
        <v>261</v>
      </c>
      <c r="D681" s="173">
        <v>2019</v>
      </c>
      <c r="E681" s="173">
        <v>5</v>
      </c>
      <c r="F681" s="173">
        <v>24</v>
      </c>
      <c r="G681" s="175" t="s">
        <v>265</v>
      </c>
      <c r="H681" s="176">
        <v>0.25</v>
      </c>
      <c r="I681" s="176">
        <v>16.2</v>
      </c>
      <c r="J681" s="176">
        <v>29.1</v>
      </c>
      <c r="K681" s="176">
        <v>78.3</v>
      </c>
      <c r="L681" s="173">
        <v>6.44</v>
      </c>
      <c r="M681" s="177">
        <v>1.4</v>
      </c>
      <c r="N681" s="177">
        <v>1.68</v>
      </c>
      <c r="O681" s="177">
        <v>1.59</v>
      </c>
      <c r="P681" s="176">
        <v>2.2387000000000001</v>
      </c>
      <c r="Q681" s="177">
        <v>1.6910000000000001</v>
      </c>
      <c r="R681" s="177">
        <v>8.4309999999999992</v>
      </c>
      <c r="S681" s="177">
        <v>7.3999999999999996E-2</v>
      </c>
      <c r="T681" s="177">
        <v>27.244199999999999</v>
      </c>
      <c r="U681" s="177">
        <v>1.01</v>
      </c>
      <c r="V681" s="177">
        <v>19.399999999999999</v>
      </c>
      <c r="W681" s="177"/>
      <c r="X681" s="177">
        <v>7.8441999999999998</v>
      </c>
      <c r="Y681" s="177">
        <v>65.893699999999995</v>
      </c>
      <c r="Z681" s="177">
        <v>0.57799999999999996</v>
      </c>
    </row>
    <row r="682" spans="1:26" ht="16" hidden="1" x14ac:dyDescent="0.2">
      <c r="A682" s="171">
        <v>5901</v>
      </c>
      <c r="B682" s="172">
        <v>2</v>
      </c>
      <c r="C682" s="173" t="s">
        <v>258</v>
      </c>
      <c r="D682" s="173">
        <v>19</v>
      </c>
      <c r="E682" s="173">
        <v>5</v>
      </c>
      <c r="F682" s="173">
        <v>24</v>
      </c>
      <c r="G682" s="175" t="s">
        <v>370</v>
      </c>
      <c r="H682" s="176">
        <v>3.5</v>
      </c>
      <c r="I682" s="176">
        <v>15</v>
      </c>
      <c r="J682" s="176">
        <v>30.9</v>
      </c>
      <c r="K682" s="176">
        <v>89.1</v>
      </c>
      <c r="L682" s="173">
        <v>7.42</v>
      </c>
    </row>
    <row r="683" spans="1:26" ht="16" x14ac:dyDescent="0.2">
      <c r="A683" s="171">
        <v>5902</v>
      </c>
      <c r="B683" s="172">
        <v>2</v>
      </c>
      <c r="C683" s="173" t="s">
        <v>261</v>
      </c>
      <c r="D683" s="173">
        <v>2019</v>
      </c>
      <c r="E683" s="173">
        <v>5</v>
      </c>
      <c r="F683" s="173">
        <v>24</v>
      </c>
      <c r="G683" s="175" t="s">
        <v>370</v>
      </c>
      <c r="H683" s="176">
        <v>0.25</v>
      </c>
      <c r="I683" s="176">
        <v>15.2</v>
      </c>
      <c r="J683" s="176">
        <v>30.7</v>
      </c>
      <c r="K683" s="176">
        <v>85.5</v>
      </c>
      <c r="L683" s="173">
        <v>7.11</v>
      </c>
      <c r="M683" s="177">
        <v>1.33</v>
      </c>
      <c r="N683" s="177">
        <v>1.63</v>
      </c>
      <c r="O683" s="177">
        <v>1</v>
      </c>
      <c r="P683" s="176">
        <v>2.0794999999999999</v>
      </c>
      <c r="Q683" s="177">
        <v>0.31</v>
      </c>
      <c r="R683" s="177">
        <v>8.3490000000000002</v>
      </c>
      <c r="S683" s="177">
        <v>0.02</v>
      </c>
      <c r="T683" s="177">
        <v>32.323799999999999</v>
      </c>
      <c r="U683" s="177">
        <v>1.01</v>
      </c>
      <c r="V683" s="177">
        <v>25.3</v>
      </c>
      <c r="W683" s="177"/>
      <c r="X683" s="177">
        <v>7.0237999999999996</v>
      </c>
      <c r="Y683" s="177">
        <v>59.9437</v>
      </c>
      <c r="Z683" s="177">
        <v>0.57499999999999996</v>
      </c>
    </row>
    <row r="684" spans="1:26" ht="16" hidden="1" x14ac:dyDescent="0.2">
      <c r="A684" s="171">
        <v>5893</v>
      </c>
      <c r="B684" s="172">
        <v>3</v>
      </c>
      <c r="C684" s="173" t="s">
        <v>258</v>
      </c>
      <c r="D684" s="173">
        <v>19</v>
      </c>
      <c r="E684" s="173">
        <v>5</v>
      </c>
      <c r="F684" s="173">
        <v>24</v>
      </c>
      <c r="G684" s="175" t="s">
        <v>334</v>
      </c>
      <c r="H684" s="176">
        <v>0.75</v>
      </c>
      <c r="I684" s="176">
        <v>16.2</v>
      </c>
      <c r="J684" s="176">
        <v>28.8</v>
      </c>
      <c r="K684" s="176">
        <v>54.3</v>
      </c>
      <c r="L684" s="173">
        <v>4.42</v>
      </c>
    </row>
    <row r="685" spans="1:26" ht="16" x14ac:dyDescent="0.2">
      <c r="A685" s="171">
        <v>5894</v>
      </c>
      <c r="B685" s="172">
        <v>3</v>
      </c>
      <c r="C685" s="173" t="s">
        <v>261</v>
      </c>
      <c r="D685" s="173">
        <v>2019</v>
      </c>
      <c r="E685" s="173">
        <v>5</v>
      </c>
      <c r="F685" s="173">
        <v>24</v>
      </c>
      <c r="G685" s="175" t="s">
        <v>334</v>
      </c>
      <c r="H685" s="176">
        <v>0.25</v>
      </c>
      <c r="I685" s="176">
        <v>16.8</v>
      </c>
      <c r="J685" s="176">
        <v>28.1</v>
      </c>
      <c r="K685" s="176">
        <v>69.599999999999994</v>
      </c>
      <c r="L685" s="173">
        <v>5.71</v>
      </c>
      <c r="M685" s="177">
        <v>1.87</v>
      </c>
      <c r="N685" s="177">
        <v>1.55</v>
      </c>
      <c r="O685" s="177">
        <v>1.1599999999999999</v>
      </c>
      <c r="P685" s="176">
        <v>2.2469999999999999</v>
      </c>
      <c r="Q685" s="177">
        <v>0.14899999999999999</v>
      </c>
      <c r="R685" s="177">
        <v>6.4779999999999998</v>
      </c>
      <c r="S685" s="177">
        <v>0.11799999999999999</v>
      </c>
      <c r="T685" s="177">
        <v>38.414900000000003</v>
      </c>
      <c r="U685" s="177">
        <v>0.90200000000000002</v>
      </c>
      <c r="V685" s="177">
        <v>17.600000000000001</v>
      </c>
      <c r="W685" s="177"/>
      <c r="X685" s="177">
        <v>6.2149000000000001</v>
      </c>
      <c r="Y685" s="177">
        <v>54.319800000000001</v>
      </c>
      <c r="Z685" s="177">
        <v>0.51100000000000001</v>
      </c>
    </row>
    <row r="686" spans="1:26" ht="16" hidden="1" x14ac:dyDescent="0.2">
      <c r="A686" s="171">
        <v>5895</v>
      </c>
      <c r="B686" s="172">
        <v>4</v>
      </c>
      <c r="C686" s="173" t="s">
        <v>258</v>
      </c>
      <c r="D686" s="173">
        <v>19</v>
      </c>
      <c r="E686" s="173">
        <v>5</v>
      </c>
      <c r="F686" s="173">
        <v>24</v>
      </c>
      <c r="G686" s="175" t="s">
        <v>297</v>
      </c>
      <c r="H686" s="176">
        <v>1</v>
      </c>
      <c r="I686" s="176">
        <v>16</v>
      </c>
      <c r="J686" s="176">
        <v>28.8</v>
      </c>
      <c r="K686" s="176">
        <v>81.3</v>
      </c>
      <c r="L686" s="173">
        <v>6.7</v>
      </c>
    </row>
    <row r="687" spans="1:26" ht="16" x14ac:dyDescent="0.2">
      <c r="A687" s="171">
        <v>5896</v>
      </c>
      <c r="B687" s="172">
        <v>4</v>
      </c>
      <c r="C687" s="173" t="s">
        <v>261</v>
      </c>
      <c r="D687" s="173">
        <v>2019</v>
      </c>
      <c r="E687" s="173">
        <v>5</v>
      </c>
      <c r="F687" s="173">
        <v>24</v>
      </c>
      <c r="G687" s="175" t="s">
        <v>297</v>
      </c>
      <c r="H687" s="176">
        <v>0.25</v>
      </c>
      <c r="I687" s="176">
        <v>16.100000000000001</v>
      </c>
      <c r="J687" s="176">
        <v>28.7</v>
      </c>
      <c r="K687" s="176">
        <v>80.099999999999994</v>
      </c>
      <c r="L687" s="173">
        <v>6.69</v>
      </c>
      <c r="M687" s="177">
        <v>1.66</v>
      </c>
      <c r="N687" s="177">
        <v>1.36</v>
      </c>
      <c r="O687" s="177">
        <v>0.96</v>
      </c>
      <c r="P687" s="176">
        <v>1.3616999999999999</v>
      </c>
      <c r="Q687" s="177">
        <v>0.68500000000000005</v>
      </c>
      <c r="R687" s="177">
        <v>7.944</v>
      </c>
      <c r="S687" s="177">
        <v>0.16300000000000001</v>
      </c>
      <c r="T687" s="177">
        <v>24.299199999999999</v>
      </c>
      <c r="U687" s="177">
        <v>0.81299999999999994</v>
      </c>
      <c r="V687" s="177">
        <v>19.2</v>
      </c>
      <c r="W687" s="177"/>
      <c r="X687" s="177">
        <v>5.0991999999999997</v>
      </c>
      <c r="Y687" s="177">
        <v>52.071199999999997</v>
      </c>
      <c r="Z687" s="177">
        <v>0.40899999999999997</v>
      </c>
    </row>
    <row r="688" spans="1:26" ht="16" hidden="1" x14ac:dyDescent="0.2">
      <c r="A688" s="171">
        <v>5897</v>
      </c>
      <c r="B688" s="172">
        <v>5</v>
      </c>
      <c r="C688" s="173" t="s">
        <v>258</v>
      </c>
      <c r="D688" s="173">
        <v>19</v>
      </c>
      <c r="E688" s="173">
        <v>5</v>
      </c>
      <c r="F688" s="173">
        <v>24</v>
      </c>
      <c r="G688" s="175" t="s">
        <v>272</v>
      </c>
      <c r="H688" s="176">
        <v>0.5</v>
      </c>
      <c r="I688" s="176">
        <v>14.9</v>
      </c>
      <c r="J688" s="176">
        <v>0.9</v>
      </c>
      <c r="K688" s="176">
        <v>84.5</v>
      </c>
      <c r="L688" s="173">
        <v>8.59</v>
      </c>
    </row>
    <row r="689" spans="1:26" ht="16" x14ac:dyDescent="0.2">
      <c r="A689" s="171">
        <v>5898</v>
      </c>
      <c r="B689" s="172">
        <v>5</v>
      </c>
      <c r="C689" s="173" t="s">
        <v>261</v>
      </c>
      <c r="D689" s="173">
        <v>2019</v>
      </c>
      <c r="E689" s="173">
        <v>5</v>
      </c>
      <c r="F689" s="173">
        <v>24</v>
      </c>
      <c r="G689" s="175" t="s">
        <v>272</v>
      </c>
      <c r="H689" s="176">
        <v>0.25</v>
      </c>
      <c r="I689" s="176">
        <v>14.8</v>
      </c>
      <c r="J689" s="176">
        <v>0.8</v>
      </c>
      <c r="K689" s="176">
        <v>89.7</v>
      </c>
      <c r="L689" s="173">
        <v>8.9700000000000006</v>
      </c>
      <c r="M689" s="177">
        <v>2.04</v>
      </c>
      <c r="N689" s="177">
        <v>0.99</v>
      </c>
      <c r="O689" s="177">
        <v>2.79</v>
      </c>
      <c r="P689" s="176">
        <v>1.2292000000000001</v>
      </c>
      <c r="Q689" s="177">
        <v>15.442</v>
      </c>
      <c r="R689" s="177">
        <v>85.337000000000003</v>
      </c>
      <c r="S689" s="177">
        <v>0.24299999999999999</v>
      </c>
      <c r="T689" s="177">
        <v>31.601600000000001</v>
      </c>
      <c r="U689" s="177">
        <v>0.83499999999999996</v>
      </c>
      <c r="V689" s="177">
        <v>25.4</v>
      </c>
      <c r="W689" s="177"/>
      <c r="X689" s="177">
        <v>6.2016</v>
      </c>
      <c r="Y689" s="177">
        <v>71.777600000000007</v>
      </c>
      <c r="Z689" s="177">
        <v>0.3</v>
      </c>
    </row>
    <row r="690" spans="1:26" ht="16" hidden="1" x14ac:dyDescent="0.2">
      <c r="A690" s="171">
        <v>5887</v>
      </c>
      <c r="B690" s="172">
        <v>6</v>
      </c>
      <c r="C690" s="173" t="s">
        <v>258</v>
      </c>
      <c r="D690" s="173">
        <v>19</v>
      </c>
      <c r="E690" s="173">
        <v>5</v>
      </c>
      <c r="F690" s="173">
        <v>24</v>
      </c>
      <c r="G690" s="175" t="s">
        <v>320</v>
      </c>
      <c r="H690" s="176">
        <v>2.4</v>
      </c>
      <c r="I690" s="176">
        <v>14.6</v>
      </c>
      <c r="J690" s="176">
        <v>30.5</v>
      </c>
      <c r="K690" s="176">
        <v>95</v>
      </c>
      <c r="L690" s="173">
        <v>8.07</v>
      </c>
    </row>
    <row r="691" spans="1:26" ht="16" x14ac:dyDescent="0.2">
      <c r="A691" s="171">
        <v>5888</v>
      </c>
      <c r="B691" s="172">
        <v>6</v>
      </c>
      <c r="C691" s="173" t="s">
        <v>261</v>
      </c>
      <c r="D691" s="173">
        <v>2019</v>
      </c>
      <c r="E691" s="173">
        <v>5</v>
      </c>
      <c r="F691" s="173">
        <v>24</v>
      </c>
      <c r="G691" s="175" t="s">
        <v>320</v>
      </c>
      <c r="H691" s="176">
        <v>0.25</v>
      </c>
      <c r="I691" s="176">
        <v>14.7</v>
      </c>
      <c r="J691" s="176">
        <v>30.5</v>
      </c>
      <c r="K691" s="176">
        <v>98</v>
      </c>
      <c r="L691" s="173">
        <v>8.2200000000000006</v>
      </c>
      <c r="M691" s="177">
        <v>1.83</v>
      </c>
      <c r="N691" s="177">
        <v>2</v>
      </c>
      <c r="O691" s="177">
        <v>1.83</v>
      </c>
      <c r="P691" s="176">
        <v>2.9729999999999999</v>
      </c>
      <c r="Q691" s="177">
        <v>0.26100000000000001</v>
      </c>
      <c r="R691" s="177">
        <v>2.3879999999999999</v>
      </c>
      <c r="S691" s="177">
        <v>0.108</v>
      </c>
      <c r="T691" s="177">
        <v>36.825000000000003</v>
      </c>
      <c r="U691" s="177">
        <v>0.73199999999999998</v>
      </c>
      <c r="V691" s="177">
        <v>31</v>
      </c>
      <c r="W691" s="177"/>
      <c r="X691" s="177">
        <v>5.8250000000000002</v>
      </c>
      <c r="Y691" s="177">
        <v>54.705300000000001</v>
      </c>
      <c r="Z691" s="177">
        <v>0.57399999999999995</v>
      </c>
    </row>
    <row r="692" spans="1:26" ht="16" hidden="1" x14ac:dyDescent="0.2">
      <c r="A692" s="171">
        <v>5889</v>
      </c>
      <c r="B692" s="172">
        <v>7</v>
      </c>
      <c r="C692" s="173" t="s">
        <v>258</v>
      </c>
      <c r="D692" s="173">
        <v>19</v>
      </c>
      <c r="E692" s="173">
        <v>5</v>
      </c>
      <c r="F692" s="173">
        <v>24</v>
      </c>
      <c r="G692" s="175" t="s">
        <v>272</v>
      </c>
      <c r="H692" s="176">
        <v>1</v>
      </c>
      <c r="I692" s="176">
        <v>17.899999999999999</v>
      </c>
      <c r="J692" s="176">
        <v>26.2</v>
      </c>
      <c r="K692" s="176">
        <v>65</v>
      </c>
      <c r="L692" s="173">
        <v>5.28</v>
      </c>
    </row>
    <row r="693" spans="1:26" ht="16" x14ac:dyDescent="0.2">
      <c r="A693" s="171">
        <v>5890</v>
      </c>
      <c r="B693" s="172">
        <v>7</v>
      </c>
      <c r="C693" s="173" t="s">
        <v>261</v>
      </c>
      <c r="D693" s="173">
        <v>2019</v>
      </c>
      <c r="E693" s="173">
        <v>5</v>
      </c>
      <c r="F693" s="173">
        <v>24</v>
      </c>
      <c r="G693" s="175" t="s">
        <v>272</v>
      </c>
      <c r="H693" s="176">
        <v>0.25</v>
      </c>
      <c r="I693" s="176">
        <v>16.3</v>
      </c>
      <c r="J693" s="176">
        <v>8.6999999999999993</v>
      </c>
      <c r="K693" s="176">
        <v>84</v>
      </c>
      <c r="L693" s="173">
        <v>7.72</v>
      </c>
      <c r="M693" s="177">
        <v>1.72</v>
      </c>
      <c r="N693" s="177">
        <v>1.2</v>
      </c>
      <c r="O693" s="177">
        <v>2.1</v>
      </c>
      <c r="P693" s="176">
        <v>2.1791</v>
      </c>
      <c r="Q693" s="177">
        <v>52.162999999999997</v>
      </c>
      <c r="R693" s="177">
        <v>82.004999999999995</v>
      </c>
      <c r="S693" s="177">
        <v>0.24299999999999999</v>
      </c>
      <c r="T693" s="177">
        <v>78.054699999999997</v>
      </c>
      <c r="U693" s="177">
        <v>0.90400000000000003</v>
      </c>
      <c r="V693" s="177">
        <v>70.2</v>
      </c>
      <c r="W693" s="177"/>
      <c r="X693" s="177">
        <v>7.8547000000000002</v>
      </c>
      <c r="Y693" s="177">
        <v>74.763099999999994</v>
      </c>
      <c r="Z693" s="177">
        <v>0.32100000000000001</v>
      </c>
    </row>
    <row r="694" spans="1:26" ht="16" hidden="1" x14ac:dyDescent="0.2">
      <c r="A694" s="171">
        <v>5891</v>
      </c>
      <c r="B694" s="172">
        <v>8</v>
      </c>
      <c r="C694" s="173" t="s">
        <v>258</v>
      </c>
      <c r="D694" s="173">
        <v>19</v>
      </c>
      <c r="E694" s="173">
        <v>5</v>
      </c>
      <c r="F694" s="173">
        <v>24</v>
      </c>
      <c r="G694" s="175" t="s">
        <v>274</v>
      </c>
      <c r="H694" s="176">
        <v>0.8</v>
      </c>
      <c r="I694" s="176">
        <v>15.9</v>
      </c>
      <c r="J694" s="176">
        <v>29.4</v>
      </c>
      <c r="K694" s="176">
        <v>75</v>
      </c>
      <c r="L694" s="173">
        <v>6.22</v>
      </c>
    </row>
    <row r="695" spans="1:26" ht="16" x14ac:dyDescent="0.2">
      <c r="A695" s="171">
        <v>5892</v>
      </c>
      <c r="B695" s="172">
        <v>8</v>
      </c>
      <c r="C695" s="173" t="s">
        <v>261</v>
      </c>
      <c r="D695" s="173">
        <v>2019</v>
      </c>
      <c r="E695" s="173">
        <v>5</v>
      </c>
      <c r="F695" s="173">
        <v>24</v>
      </c>
      <c r="G695" s="175" t="s">
        <v>274</v>
      </c>
      <c r="H695" s="176">
        <v>0.25</v>
      </c>
      <c r="I695" s="176">
        <v>15.9</v>
      </c>
      <c r="J695" s="176">
        <v>29.3</v>
      </c>
      <c r="K695" s="176">
        <v>79</v>
      </c>
      <c r="L695" s="173">
        <v>6.43</v>
      </c>
      <c r="M695" s="177">
        <v>1.52</v>
      </c>
      <c r="N695" s="177">
        <v>1.9</v>
      </c>
      <c r="O695" s="177">
        <v>1.29</v>
      </c>
      <c r="P695" s="176">
        <v>1.8149</v>
      </c>
      <c r="Q695" s="177">
        <v>0.38400000000000001</v>
      </c>
      <c r="R695" s="177">
        <v>8.26</v>
      </c>
      <c r="S695" s="177">
        <v>0.02</v>
      </c>
      <c r="T695" s="177">
        <v>24.6812</v>
      </c>
      <c r="U695" s="177">
        <v>0.745</v>
      </c>
      <c r="V695" s="177">
        <v>19.3</v>
      </c>
      <c r="W695" s="177"/>
      <c r="X695" s="177">
        <v>5.3811999999999998</v>
      </c>
      <c r="Y695" s="177">
        <v>45.368299999999998</v>
      </c>
      <c r="Z695" s="177">
        <v>0.35599999999999998</v>
      </c>
    </row>
    <row r="696" spans="1:26" ht="16" hidden="1" x14ac:dyDescent="0.2">
      <c r="A696" s="171">
        <v>5903</v>
      </c>
      <c r="B696" s="172">
        <v>9</v>
      </c>
      <c r="C696" s="173" t="s">
        <v>258</v>
      </c>
      <c r="D696" s="173">
        <v>19</v>
      </c>
      <c r="E696" s="173">
        <v>5</v>
      </c>
      <c r="F696" s="173">
        <v>24</v>
      </c>
      <c r="G696" s="175" t="s">
        <v>324</v>
      </c>
      <c r="H696" s="176">
        <v>2.25</v>
      </c>
      <c r="I696" s="176">
        <v>16.2</v>
      </c>
      <c r="J696" s="176">
        <v>28.3</v>
      </c>
      <c r="K696" s="176">
        <v>87.4</v>
      </c>
      <c r="L696" s="173">
        <v>7.23</v>
      </c>
    </row>
    <row r="697" spans="1:26" ht="16" x14ac:dyDescent="0.2">
      <c r="A697" s="171">
        <v>5904</v>
      </c>
      <c r="B697" s="172">
        <v>9</v>
      </c>
      <c r="C697" s="173" t="s">
        <v>261</v>
      </c>
      <c r="D697" s="173">
        <v>2019</v>
      </c>
      <c r="E697" s="173">
        <v>5</v>
      </c>
      <c r="F697" s="173">
        <v>24</v>
      </c>
      <c r="G697" s="175" t="s">
        <v>324</v>
      </c>
      <c r="H697" s="176">
        <v>0.25</v>
      </c>
      <c r="I697" s="176">
        <v>16.100000000000001</v>
      </c>
      <c r="J697" s="176">
        <v>27.8</v>
      </c>
      <c r="K697" s="176">
        <v>88.9</v>
      </c>
      <c r="L697" s="173">
        <v>7.47</v>
      </c>
      <c r="M697" s="177">
        <v>1.28</v>
      </c>
      <c r="N697" s="177">
        <v>1.48</v>
      </c>
      <c r="O697" s="177">
        <v>0.83</v>
      </c>
      <c r="P697" s="176">
        <v>0.50449999999999995</v>
      </c>
      <c r="Q697" s="177">
        <v>0.13400000000000001</v>
      </c>
      <c r="R697" s="177">
        <v>4.7450000000000001</v>
      </c>
      <c r="S697" s="177">
        <v>0.112</v>
      </c>
      <c r="T697" s="177">
        <v>18.296099999999999</v>
      </c>
      <c r="U697" s="177">
        <v>0.85599999999999998</v>
      </c>
      <c r="V697" s="177">
        <v>12.6</v>
      </c>
      <c r="W697" s="177"/>
      <c r="X697" s="177">
        <v>5.6961000000000004</v>
      </c>
      <c r="Y697" s="177">
        <v>52.698</v>
      </c>
      <c r="Z697" s="177">
        <v>0.38300000000000001</v>
      </c>
    </row>
    <row r="698" spans="1:26" ht="16" hidden="1" x14ac:dyDescent="0.2">
      <c r="A698" s="171">
        <v>5905</v>
      </c>
      <c r="B698" s="172">
        <v>10</v>
      </c>
      <c r="C698" s="173" t="s">
        <v>258</v>
      </c>
      <c r="D698" s="173">
        <v>19</v>
      </c>
      <c r="E698" s="173">
        <v>5</v>
      </c>
      <c r="F698" s="173">
        <v>24</v>
      </c>
      <c r="G698" s="175" t="s">
        <v>334</v>
      </c>
      <c r="H698" s="176">
        <v>1.75</v>
      </c>
      <c r="I698" s="176">
        <v>15.9</v>
      </c>
      <c r="J698" s="176">
        <v>29.8</v>
      </c>
      <c r="K698" s="176">
        <v>83.8</v>
      </c>
      <c r="L698" s="173">
        <v>6.94</v>
      </c>
    </row>
    <row r="699" spans="1:26" ht="16" x14ac:dyDescent="0.2">
      <c r="A699" s="171">
        <v>5906</v>
      </c>
      <c r="B699" s="172">
        <v>10</v>
      </c>
      <c r="C699" s="173" t="s">
        <v>261</v>
      </c>
      <c r="D699" s="173">
        <v>2019</v>
      </c>
      <c r="E699" s="173">
        <v>5</v>
      </c>
      <c r="F699" s="173">
        <v>24</v>
      </c>
      <c r="G699" s="175" t="s">
        <v>334</v>
      </c>
      <c r="H699" s="176">
        <v>0.25</v>
      </c>
      <c r="I699" s="176">
        <v>15.8</v>
      </c>
      <c r="J699" s="176">
        <v>29.7</v>
      </c>
      <c r="K699" s="176">
        <v>81.400000000000006</v>
      </c>
      <c r="L699" s="173">
        <v>6.74</v>
      </c>
      <c r="M699" s="177">
        <v>1.23</v>
      </c>
      <c r="N699" s="177">
        <v>1.38</v>
      </c>
      <c r="O699" s="177">
        <v>0.85</v>
      </c>
      <c r="P699" s="176">
        <v>1.8228</v>
      </c>
      <c r="Q699" s="177">
        <v>0.17299999999999999</v>
      </c>
      <c r="R699" s="177">
        <v>5.0620000000000003</v>
      </c>
      <c r="S699" s="177">
        <v>0.124</v>
      </c>
      <c r="T699" s="177">
        <v>21.4223</v>
      </c>
      <c r="U699" s="177">
        <v>0.79500000000000004</v>
      </c>
      <c r="V699" s="177">
        <v>17.899999999999999</v>
      </c>
      <c r="W699" s="177"/>
      <c r="X699" s="177">
        <v>3.5223</v>
      </c>
      <c r="Y699" s="177">
        <v>38.411999999999999</v>
      </c>
      <c r="Z699" s="177">
        <v>0.33300000000000002</v>
      </c>
    </row>
    <row r="700" spans="1:26" ht="16" hidden="1" x14ac:dyDescent="0.2">
      <c r="A700" s="171">
        <v>5907</v>
      </c>
      <c r="B700" s="172">
        <v>1</v>
      </c>
      <c r="C700" s="173" t="s">
        <v>258</v>
      </c>
      <c r="D700" s="173">
        <v>19</v>
      </c>
      <c r="E700" s="173">
        <v>6</v>
      </c>
      <c r="F700" s="173">
        <v>8</v>
      </c>
      <c r="G700" s="175" t="s">
        <v>374</v>
      </c>
      <c r="H700" s="176">
        <v>1.5</v>
      </c>
      <c r="I700" s="176">
        <v>20</v>
      </c>
      <c r="J700" s="176">
        <v>29</v>
      </c>
      <c r="K700" s="176">
        <v>95.2</v>
      </c>
      <c r="L700" s="173">
        <v>7.77</v>
      </c>
    </row>
    <row r="701" spans="1:26" ht="16" x14ac:dyDescent="0.2">
      <c r="A701" s="171">
        <v>5908</v>
      </c>
      <c r="B701" s="172">
        <v>1</v>
      </c>
      <c r="C701" s="173" t="s">
        <v>261</v>
      </c>
      <c r="D701" s="173">
        <v>2019</v>
      </c>
      <c r="E701" s="173">
        <v>6</v>
      </c>
      <c r="F701" s="173">
        <v>8</v>
      </c>
      <c r="G701" s="175" t="s">
        <v>374</v>
      </c>
      <c r="H701" s="176">
        <v>0.25</v>
      </c>
      <c r="I701" s="176">
        <v>20</v>
      </c>
      <c r="J701" s="176">
        <v>21.7</v>
      </c>
      <c r="K701" s="176">
        <v>80.8</v>
      </c>
      <c r="L701" s="173">
        <v>6.39</v>
      </c>
      <c r="M701" s="177">
        <v>1.98</v>
      </c>
      <c r="N701" s="177">
        <v>3.99</v>
      </c>
      <c r="O701" s="177">
        <v>2.38</v>
      </c>
      <c r="P701" s="176">
        <v>1.0009999999999999</v>
      </c>
      <c r="Q701" s="177">
        <v>4.4939999999999998</v>
      </c>
      <c r="R701" s="177">
        <v>15.898999999999999</v>
      </c>
      <c r="S701" s="177">
        <v>8.7999999999999995E-2</v>
      </c>
      <c r="T701" s="177">
        <v>32.257300000000001</v>
      </c>
      <c r="U701" s="177">
        <v>1.23</v>
      </c>
      <c r="V701" s="177">
        <v>25.2</v>
      </c>
      <c r="W701" s="177"/>
      <c r="X701" s="177">
        <v>7.0572999999999997</v>
      </c>
      <c r="Y701" s="177">
        <v>57.563800000000001</v>
      </c>
      <c r="Z701" s="177">
        <v>0.32100000000000001</v>
      </c>
    </row>
    <row r="702" spans="1:26" ht="16" hidden="1" x14ac:dyDescent="0.2">
      <c r="A702" s="171">
        <v>5909</v>
      </c>
      <c r="B702" s="172">
        <v>2</v>
      </c>
      <c r="C702" s="173" t="s">
        <v>258</v>
      </c>
      <c r="D702" s="173">
        <v>19</v>
      </c>
      <c r="E702" s="173">
        <v>6</v>
      </c>
      <c r="F702" s="173">
        <v>8</v>
      </c>
      <c r="G702" s="175" t="s">
        <v>355</v>
      </c>
      <c r="H702" s="176">
        <v>1.75</v>
      </c>
      <c r="I702" s="176">
        <v>19.600000000000001</v>
      </c>
      <c r="J702" s="176">
        <v>30.1</v>
      </c>
      <c r="K702" s="176">
        <v>54.4</v>
      </c>
      <c r="L702" s="173">
        <v>4.24</v>
      </c>
    </row>
    <row r="703" spans="1:26" ht="16" x14ac:dyDescent="0.2">
      <c r="A703" s="171">
        <v>5910</v>
      </c>
      <c r="B703" s="172">
        <v>2</v>
      </c>
      <c r="C703" s="173" t="s">
        <v>261</v>
      </c>
      <c r="D703" s="173">
        <v>2019</v>
      </c>
      <c r="E703" s="173">
        <v>6</v>
      </c>
      <c r="F703" s="173">
        <v>8</v>
      </c>
      <c r="G703" s="175" t="s">
        <v>355</v>
      </c>
      <c r="H703" s="176">
        <v>0.25</v>
      </c>
      <c r="I703" s="176">
        <v>20</v>
      </c>
      <c r="K703" s="176">
        <v>67.099999999999994</v>
      </c>
      <c r="L703" s="173">
        <v>5.16</v>
      </c>
      <c r="M703" s="177">
        <v>1.46</v>
      </c>
      <c r="N703" s="177">
        <v>4.01</v>
      </c>
      <c r="O703" s="177">
        <v>2.2000000000000002</v>
      </c>
      <c r="P703" s="176">
        <v>1.1571</v>
      </c>
      <c r="Q703" s="177">
        <v>0.17799999999999999</v>
      </c>
      <c r="R703" s="177">
        <v>11.087999999999999</v>
      </c>
      <c r="S703" s="177">
        <v>0.06</v>
      </c>
      <c r="T703" s="177">
        <v>19.882400000000001</v>
      </c>
      <c r="U703" s="177">
        <v>1.1399999999999999</v>
      </c>
      <c r="V703" s="177">
        <v>11.8</v>
      </c>
      <c r="W703" s="177"/>
      <c r="X703" s="177">
        <v>8.0823999999999998</v>
      </c>
      <c r="Y703" s="177">
        <v>63.939599999999999</v>
      </c>
      <c r="Z703" s="177">
        <v>0.34599999999999997</v>
      </c>
    </row>
    <row r="704" spans="1:26" ht="16" hidden="1" x14ac:dyDescent="0.2">
      <c r="A704" s="171">
        <v>5915</v>
      </c>
      <c r="B704" s="172">
        <v>3</v>
      </c>
      <c r="C704" s="173" t="s">
        <v>258</v>
      </c>
      <c r="D704" s="173">
        <v>19</v>
      </c>
      <c r="E704" s="173">
        <v>6</v>
      </c>
      <c r="F704" s="173">
        <v>8</v>
      </c>
      <c r="G704" s="175" t="s">
        <v>324</v>
      </c>
      <c r="H704" s="176">
        <v>1</v>
      </c>
      <c r="I704" s="176">
        <v>19.899999999999999</v>
      </c>
      <c r="J704" s="176">
        <v>29.1</v>
      </c>
      <c r="K704" s="176">
        <v>65.599999999999994</v>
      </c>
      <c r="L704" s="173">
        <v>5.05</v>
      </c>
    </row>
    <row r="705" spans="1:26" ht="16" x14ac:dyDescent="0.2">
      <c r="A705" s="171">
        <v>5916</v>
      </c>
      <c r="B705" s="172">
        <v>3</v>
      </c>
      <c r="C705" s="173" t="s">
        <v>261</v>
      </c>
      <c r="D705" s="173">
        <v>2019</v>
      </c>
      <c r="E705" s="173">
        <v>6</v>
      </c>
      <c r="F705" s="173">
        <v>8</v>
      </c>
      <c r="G705" s="175" t="s">
        <v>324</v>
      </c>
      <c r="H705" s="176">
        <v>0.25</v>
      </c>
      <c r="I705" s="176">
        <v>19.899999999999999</v>
      </c>
      <c r="J705" s="176">
        <v>29</v>
      </c>
      <c r="K705" s="176">
        <v>79.7</v>
      </c>
      <c r="L705" s="173">
        <v>6.12</v>
      </c>
      <c r="M705" s="177">
        <v>1.6</v>
      </c>
      <c r="N705" s="177">
        <v>1.47</v>
      </c>
      <c r="O705" s="177">
        <v>1.18</v>
      </c>
      <c r="P705" s="176">
        <v>0.78420000000000001</v>
      </c>
      <c r="Q705" s="177">
        <v>0.16400000000000001</v>
      </c>
      <c r="R705" s="177">
        <v>7.8739999999999997</v>
      </c>
      <c r="S705" s="177">
        <v>6.2E-2</v>
      </c>
      <c r="T705" s="177">
        <v>23.7422</v>
      </c>
      <c r="U705" s="177">
        <v>0.93899999999999995</v>
      </c>
      <c r="V705" s="177">
        <v>18.5</v>
      </c>
      <c r="W705" s="177"/>
      <c r="X705" s="177">
        <v>5.2422000000000004</v>
      </c>
      <c r="Y705" s="177">
        <v>52.849299999999999</v>
      </c>
      <c r="Z705" s="177">
        <v>0.434</v>
      </c>
    </row>
    <row r="706" spans="1:26" ht="16" hidden="1" x14ac:dyDescent="0.2">
      <c r="A706" s="171">
        <v>5917</v>
      </c>
      <c r="B706" s="172">
        <v>4</v>
      </c>
      <c r="C706" s="173" t="s">
        <v>258</v>
      </c>
      <c r="D706" s="173">
        <v>19</v>
      </c>
      <c r="E706" s="173">
        <v>6</v>
      </c>
      <c r="F706" s="173">
        <v>8</v>
      </c>
      <c r="G706" s="175" t="s">
        <v>279</v>
      </c>
      <c r="H706" s="176">
        <v>0.5</v>
      </c>
      <c r="I706" s="176">
        <v>20.2</v>
      </c>
      <c r="J706" s="176">
        <v>27.5</v>
      </c>
      <c r="K706" s="176">
        <v>87.4</v>
      </c>
      <c r="L706" s="173">
        <v>6.73</v>
      </c>
    </row>
    <row r="707" spans="1:26" ht="16" x14ac:dyDescent="0.2">
      <c r="A707" s="171">
        <v>5918</v>
      </c>
      <c r="B707" s="172">
        <v>4</v>
      </c>
      <c r="C707" s="173" t="s">
        <v>261</v>
      </c>
      <c r="D707" s="173">
        <v>2019</v>
      </c>
      <c r="E707" s="173">
        <v>6</v>
      </c>
      <c r="F707" s="173">
        <v>8</v>
      </c>
      <c r="G707" s="175" t="s">
        <v>279</v>
      </c>
      <c r="H707" s="176">
        <v>0.25</v>
      </c>
      <c r="I707" s="176">
        <v>20.3</v>
      </c>
      <c r="J707" s="176">
        <v>27.5</v>
      </c>
      <c r="K707" s="176">
        <v>88</v>
      </c>
      <c r="L707" s="173">
        <v>6.79</v>
      </c>
      <c r="M707" s="177">
        <v>1.59</v>
      </c>
      <c r="N707" s="177">
        <v>2.52</v>
      </c>
      <c r="O707" s="177">
        <v>1.28</v>
      </c>
      <c r="P707" s="176">
        <v>1.2885</v>
      </c>
      <c r="Q707" s="177">
        <v>0.65400000000000003</v>
      </c>
      <c r="R707" s="177">
        <v>15.683999999999999</v>
      </c>
      <c r="S707" s="177">
        <v>0.02</v>
      </c>
      <c r="T707" s="177">
        <v>31.403099999999998</v>
      </c>
      <c r="U707" s="177">
        <v>0.56200000000000006</v>
      </c>
      <c r="V707" s="177">
        <v>26.7</v>
      </c>
      <c r="W707" s="177"/>
      <c r="X707" s="177">
        <v>4.7031000000000001</v>
      </c>
      <c r="Y707" s="177">
        <v>50.010300000000001</v>
      </c>
      <c r="Z707" s="177">
        <v>0.308</v>
      </c>
    </row>
    <row r="708" spans="1:26" ht="16" hidden="1" x14ac:dyDescent="0.2">
      <c r="A708" s="171">
        <v>5919</v>
      </c>
      <c r="B708" s="172">
        <v>5</v>
      </c>
      <c r="C708" s="173" t="s">
        <v>258</v>
      </c>
      <c r="D708" s="173">
        <v>19</v>
      </c>
      <c r="E708" s="173">
        <v>6</v>
      </c>
      <c r="F708" s="173">
        <v>8</v>
      </c>
      <c r="G708" s="175" t="s">
        <v>334</v>
      </c>
      <c r="H708" s="176">
        <v>0.5</v>
      </c>
      <c r="I708" s="176">
        <v>20.399999999999999</v>
      </c>
      <c r="J708" s="176">
        <v>13.8</v>
      </c>
      <c r="K708" s="176">
        <v>93.3</v>
      </c>
      <c r="L708" s="173">
        <v>7.87</v>
      </c>
    </row>
    <row r="709" spans="1:26" ht="16" x14ac:dyDescent="0.2">
      <c r="A709" s="171">
        <v>5920</v>
      </c>
      <c r="B709" s="172">
        <v>5</v>
      </c>
      <c r="C709" s="173" t="s">
        <v>261</v>
      </c>
      <c r="D709" s="173">
        <v>2019</v>
      </c>
      <c r="E709" s="173">
        <v>6</v>
      </c>
      <c r="F709" s="173">
        <v>8</v>
      </c>
      <c r="G709" s="175" t="s">
        <v>334</v>
      </c>
      <c r="H709" s="176">
        <v>0.25</v>
      </c>
      <c r="I709" s="176">
        <v>15.4</v>
      </c>
      <c r="J709" s="176">
        <v>0.7</v>
      </c>
      <c r="K709" s="176">
        <v>83.5</v>
      </c>
      <c r="L709" s="173">
        <v>8.31</v>
      </c>
      <c r="M709" s="177">
        <v>0.88</v>
      </c>
      <c r="N709" s="177">
        <v>1.79</v>
      </c>
      <c r="O709" s="177">
        <v>2.11</v>
      </c>
      <c r="P709" s="176">
        <v>1.4694</v>
      </c>
      <c r="Q709" s="177">
        <v>19.588000000000001</v>
      </c>
      <c r="R709" s="177">
        <v>116.706</v>
      </c>
      <c r="S709" s="177">
        <v>0.11899999999999999</v>
      </c>
      <c r="T709" s="177">
        <v>36.285600000000002</v>
      </c>
      <c r="U709" s="177">
        <v>0.63700000000000001</v>
      </c>
      <c r="V709" s="177">
        <v>30.6</v>
      </c>
      <c r="W709" s="177"/>
      <c r="X709" s="177">
        <v>5.6856</v>
      </c>
      <c r="Y709" s="177">
        <v>70.320499999999996</v>
      </c>
      <c r="Z709" s="177">
        <v>0.223</v>
      </c>
    </row>
    <row r="710" spans="1:26" ht="16" hidden="1" x14ac:dyDescent="0.2">
      <c r="A710" s="171">
        <v>5921</v>
      </c>
      <c r="B710" s="172">
        <v>6</v>
      </c>
      <c r="C710" s="173" t="s">
        <v>258</v>
      </c>
      <c r="D710" s="173">
        <v>19</v>
      </c>
      <c r="E710" s="173">
        <v>6</v>
      </c>
      <c r="F710" s="173">
        <v>8</v>
      </c>
      <c r="G710" s="175" t="s">
        <v>266</v>
      </c>
      <c r="H710" s="176">
        <v>4</v>
      </c>
      <c r="I710" s="176">
        <v>17.5</v>
      </c>
      <c r="J710" s="176">
        <v>30.8</v>
      </c>
      <c r="K710" s="176">
        <v>87.5</v>
      </c>
      <c r="L710" s="173">
        <v>7.09</v>
      </c>
    </row>
    <row r="711" spans="1:26" ht="16" x14ac:dyDescent="0.2">
      <c r="A711" s="171">
        <v>5922</v>
      </c>
      <c r="B711" s="172">
        <v>6</v>
      </c>
      <c r="C711" s="173" t="s">
        <v>261</v>
      </c>
      <c r="D711" s="173">
        <v>2019</v>
      </c>
      <c r="E711" s="173">
        <v>6</v>
      </c>
      <c r="F711" s="173">
        <v>8</v>
      </c>
      <c r="G711" s="175" t="s">
        <v>266</v>
      </c>
      <c r="H711" s="176">
        <v>0.25</v>
      </c>
      <c r="I711" s="176">
        <v>17.5</v>
      </c>
      <c r="J711" s="176">
        <v>30.7</v>
      </c>
      <c r="K711" s="176">
        <v>91.5</v>
      </c>
      <c r="L711" s="173">
        <v>7.24</v>
      </c>
      <c r="M711" s="177">
        <v>1.76</v>
      </c>
      <c r="N711" s="177">
        <v>3.13</v>
      </c>
      <c r="O711" s="177">
        <v>1.5</v>
      </c>
      <c r="P711" s="176">
        <v>0.47</v>
      </c>
      <c r="Q711" s="177">
        <v>0.28899999999999998</v>
      </c>
      <c r="R711" s="177">
        <v>3.1589999999999998</v>
      </c>
      <c r="S711" s="177">
        <v>0.155</v>
      </c>
      <c r="T711" s="177">
        <v>18.0275</v>
      </c>
      <c r="U711" s="177">
        <v>0.89200000000000002</v>
      </c>
      <c r="V711" s="177">
        <v>10.4</v>
      </c>
      <c r="W711" s="177"/>
      <c r="X711" s="177">
        <v>7.6275000000000004</v>
      </c>
      <c r="Y711" s="177">
        <v>68.671700000000001</v>
      </c>
      <c r="Z711" s="177">
        <v>0.34599999999999997</v>
      </c>
    </row>
    <row r="712" spans="1:26" ht="16" hidden="1" x14ac:dyDescent="0.2">
      <c r="A712" s="171">
        <v>5923</v>
      </c>
      <c r="B712" s="172">
        <v>7</v>
      </c>
      <c r="C712" s="173" t="s">
        <v>258</v>
      </c>
      <c r="D712" s="173">
        <v>19</v>
      </c>
      <c r="E712" s="173">
        <v>6</v>
      </c>
      <c r="F712" s="173">
        <v>8</v>
      </c>
      <c r="G712" s="175" t="s">
        <v>265</v>
      </c>
      <c r="H712" s="176">
        <v>1</v>
      </c>
      <c r="I712" s="176">
        <v>20.2</v>
      </c>
      <c r="J712" s="176">
        <v>27.6</v>
      </c>
      <c r="K712" s="176">
        <v>67.5</v>
      </c>
      <c r="L712" s="173">
        <v>5.21</v>
      </c>
    </row>
    <row r="713" spans="1:26" ht="16" x14ac:dyDescent="0.2">
      <c r="A713" s="171">
        <v>5924</v>
      </c>
      <c r="B713" s="172">
        <v>7</v>
      </c>
      <c r="C713" s="173" t="s">
        <v>261</v>
      </c>
      <c r="D713" s="173">
        <v>2019</v>
      </c>
      <c r="E713" s="173">
        <v>6</v>
      </c>
      <c r="F713" s="173">
        <v>8</v>
      </c>
      <c r="G713" s="175" t="s">
        <v>265</v>
      </c>
      <c r="H713" s="176">
        <v>0.25</v>
      </c>
      <c r="I713" s="176">
        <v>16.8</v>
      </c>
      <c r="J713" s="176">
        <v>10.6</v>
      </c>
      <c r="K713" s="176">
        <v>88.2</v>
      </c>
      <c r="L713" s="173">
        <v>7.69</v>
      </c>
      <c r="M713" s="177">
        <v>2.0099999999999998</v>
      </c>
      <c r="N713" s="177">
        <v>5.25</v>
      </c>
      <c r="O713" s="177">
        <v>4.17</v>
      </c>
      <c r="P713" s="176">
        <v>2.5142000000000002</v>
      </c>
      <c r="Q713" s="177">
        <v>10.617000000000001</v>
      </c>
      <c r="R713" s="177">
        <v>34.094000000000001</v>
      </c>
      <c r="S713" s="177">
        <v>0.19500000000000001</v>
      </c>
      <c r="T713" s="177">
        <v>44.126100000000001</v>
      </c>
      <c r="U713" s="177">
        <v>0.96699999999999997</v>
      </c>
      <c r="V713" s="177">
        <v>37.700000000000003</v>
      </c>
      <c r="W713" s="177"/>
      <c r="X713" s="177">
        <v>6.4260999999999999</v>
      </c>
      <c r="Y713" s="177">
        <v>55.958500000000001</v>
      </c>
      <c r="Z713" s="177">
        <v>0.54200000000000004</v>
      </c>
    </row>
    <row r="714" spans="1:26" ht="16" hidden="1" x14ac:dyDescent="0.2">
      <c r="A714" s="171">
        <v>5925</v>
      </c>
      <c r="B714" s="172">
        <v>8</v>
      </c>
      <c r="C714" s="173" t="s">
        <v>258</v>
      </c>
      <c r="D714" s="173">
        <v>19</v>
      </c>
      <c r="E714" s="173">
        <v>6</v>
      </c>
      <c r="F714" s="173">
        <v>8</v>
      </c>
      <c r="G714" s="175" t="s">
        <v>297</v>
      </c>
      <c r="H714" s="176">
        <v>1</v>
      </c>
      <c r="I714" s="176">
        <v>19.2</v>
      </c>
      <c r="J714" s="176">
        <v>30</v>
      </c>
      <c r="K714" s="176">
        <v>71.8</v>
      </c>
      <c r="L714" s="173">
        <v>5.5</v>
      </c>
    </row>
    <row r="715" spans="1:26" ht="16" x14ac:dyDescent="0.2">
      <c r="A715" s="171">
        <v>5926</v>
      </c>
      <c r="B715" s="172">
        <v>8</v>
      </c>
      <c r="C715" s="173" t="s">
        <v>261</v>
      </c>
      <c r="D715" s="173">
        <v>2019</v>
      </c>
      <c r="E715" s="173">
        <v>6</v>
      </c>
      <c r="F715" s="173">
        <v>8</v>
      </c>
      <c r="G715" s="175" t="s">
        <v>297</v>
      </c>
      <c r="H715" s="176">
        <v>0.25</v>
      </c>
      <c r="I715" s="176">
        <v>19.5</v>
      </c>
      <c r="J715" s="176">
        <v>28.6</v>
      </c>
      <c r="K715" s="176">
        <v>74.099999999999994</v>
      </c>
      <c r="L715" s="173">
        <v>5.75</v>
      </c>
      <c r="M715" s="177">
        <v>1.52</v>
      </c>
      <c r="N715" s="177">
        <v>3.26</v>
      </c>
      <c r="O715" s="177">
        <v>1.6</v>
      </c>
      <c r="P715" s="176">
        <v>1.4624999999999999</v>
      </c>
      <c r="Q715" s="177">
        <v>1.409</v>
      </c>
      <c r="R715" s="177">
        <v>9.7539999999999996</v>
      </c>
      <c r="S715" s="177">
        <v>0.02</v>
      </c>
      <c r="T715" s="177">
        <v>27.829499999999999</v>
      </c>
      <c r="U715" s="177">
        <v>0.95099999999999996</v>
      </c>
      <c r="V715" s="177">
        <v>20.9</v>
      </c>
      <c r="W715" s="177"/>
      <c r="X715" s="177">
        <v>6.9295</v>
      </c>
      <c r="Y715" s="177">
        <v>64.132400000000004</v>
      </c>
      <c r="Z715" s="177">
        <v>0.39600000000000002</v>
      </c>
    </row>
    <row r="716" spans="1:26" ht="16" hidden="1" x14ac:dyDescent="0.2">
      <c r="A716" s="171">
        <v>5911</v>
      </c>
      <c r="B716" s="172">
        <v>9</v>
      </c>
      <c r="C716" s="173" t="s">
        <v>258</v>
      </c>
      <c r="D716" s="173">
        <v>19</v>
      </c>
      <c r="E716" s="173">
        <v>6</v>
      </c>
      <c r="F716" s="173">
        <v>8</v>
      </c>
      <c r="G716" s="175" t="s">
        <v>278</v>
      </c>
      <c r="H716" s="176">
        <v>1.67</v>
      </c>
    </row>
    <row r="717" spans="1:26" ht="16" x14ac:dyDescent="0.2">
      <c r="A717" s="171">
        <v>5912</v>
      </c>
      <c r="B717" s="172">
        <v>9</v>
      </c>
      <c r="C717" s="173" t="s">
        <v>261</v>
      </c>
      <c r="D717" s="173">
        <v>2019</v>
      </c>
      <c r="E717" s="173">
        <v>6</v>
      </c>
      <c r="F717" s="173">
        <v>8</v>
      </c>
      <c r="G717" s="175" t="s">
        <v>278</v>
      </c>
      <c r="H717" s="176">
        <v>0.25</v>
      </c>
      <c r="I717" s="176">
        <v>18.600000000000001</v>
      </c>
      <c r="K717" s="176">
        <v>94.3</v>
      </c>
      <c r="L717" s="173">
        <v>8.7799999999999994</v>
      </c>
      <c r="M717" s="177">
        <v>1.44</v>
      </c>
      <c r="N717" s="177">
        <v>3.52</v>
      </c>
      <c r="O717" s="177">
        <v>1.75</v>
      </c>
      <c r="P717" s="176">
        <v>0.66710000000000003</v>
      </c>
      <c r="Q717" s="177">
        <v>0.17100000000000001</v>
      </c>
      <c r="R717" s="177">
        <v>7.17</v>
      </c>
      <c r="S717" s="177">
        <v>0.02</v>
      </c>
      <c r="T717" s="177">
        <v>52.9405</v>
      </c>
      <c r="U717" s="177">
        <v>0.88400000000000001</v>
      </c>
      <c r="V717" s="177">
        <v>18.600000000000001</v>
      </c>
      <c r="W717" s="177"/>
      <c r="X717" s="177">
        <v>6.9405000000000001</v>
      </c>
      <c r="Y717" s="177">
        <v>68.1828</v>
      </c>
      <c r="Z717" s="177">
        <v>0.48499999999999999</v>
      </c>
    </row>
    <row r="718" spans="1:26" ht="16" hidden="1" x14ac:dyDescent="0.2">
      <c r="A718" s="171">
        <v>5913</v>
      </c>
      <c r="B718" s="172">
        <v>10</v>
      </c>
      <c r="C718" s="173" t="s">
        <v>258</v>
      </c>
      <c r="D718" s="173">
        <v>19</v>
      </c>
      <c r="E718" s="173">
        <v>6</v>
      </c>
      <c r="F718" s="173">
        <v>8</v>
      </c>
      <c r="G718" s="175" t="s">
        <v>268</v>
      </c>
      <c r="H718" s="176">
        <v>1.75</v>
      </c>
      <c r="I718" s="176">
        <v>18.5</v>
      </c>
      <c r="J718" s="176">
        <v>31</v>
      </c>
      <c r="K718" s="176">
        <v>54.2</v>
      </c>
      <c r="L718" s="173">
        <v>5.08</v>
      </c>
    </row>
    <row r="719" spans="1:26" ht="16" x14ac:dyDescent="0.2">
      <c r="A719" s="171">
        <v>5914</v>
      </c>
      <c r="B719" s="172">
        <v>10</v>
      </c>
      <c r="C719" s="173" t="s">
        <v>261</v>
      </c>
      <c r="D719" s="173">
        <v>2019</v>
      </c>
      <c r="E719" s="173">
        <v>6</v>
      </c>
      <c r="F719" s="173">
        <v>8</v>
      </c>
      <c r="G719" s="175" t="s">
        <v>268</v>
      </c>
      <c r="H719" s="176">
        <v>0.25</v>
      </c>
      <c r="I719" s="176">
        <v>19.3</v>
      </c>
      <c r="J719" s="176">
        <v>30</v>
      </c>
      <c r="K719" s="176">
        <v>68.400000000000006</v>
      </c>
      <c r="L719" s="173">
        <v>5.29</v>
      </c>
      <c r="M719" s="177">
        <v>1.92</v>
      </c>
      <c r="N719" s="177">
        <v>3.64</v>
      </c>
      <c r="O719" s="177">
        <v>1.85</v>
      </c>
      <c r="P719" s="176">
        <v>1.7630999999999999</v>
      </c>
      <c r="Q719" s="177">
        <v>0.189</v>
      </c>
      <c r="R719" s="177">
        <v>9.7409999999999997</v>
      </c>
      <c r="S719" s="177">
        <v>0.115</v>
      </c>
      <c r="T719" s="177">
        <v>25.559200000000001</v>
      </c>
      <c r="U719" s="177">
        <v>1.1399999999999999</v>
      </c>
      <c r="V719" s="177">
        <v>19</v>
      </c>
      <c r="W719" s="177"/>
      <c r="X719" s="177">
        <v>6.5591999999999997</v>
      </c>
      <c r="Y719" s="177">
        <v>65.048000000000002</v>
      </c>
      <c r="Z719" s="177">
        <v>0.38500000000000001</v>
      </c>
    </row>
    <row r="720" spans="1:26" ht="16" hidden="1" x14ac:dyDescent="0.2">
      <c r="A720" s="171">
        <v>5927</v>
      </c>
      <c r="B720" s="172">
        <v>1</v>
      </c>
      <c r="C720" s="173" t="s">
        <v>258</v>
      </c>
      <c r="D720" s="173">
        <v>19</v>
      </c>
      <c r="E720" s="173">
        <v>6</v>
      </c>
      <c r="F720" s="173">
        <v>20</v>
      </c>
      <c r="G720" s="175" t="s">
        <v>318</v>
      </c>
      <c r="H720" s="176">
        <v>2</v>
      </c>
      <c r="I720" s="176">
        <v>20.9</v>
      </c>
      <c r="J720" s="176">
        <v>28.3</v>
      </c>
      <c r="K720" s="176">
        <v>76.099999999999994</v>
      </c>
      <c r="L720" s="173">
        <v>5.77</v>
      </c>
    </row>
    <row r="721" spans="1:26" ht="16" x14ac:dyDescent="0.2">
      <c r="A721" s="171">
        <v>5928</v>
      </c>
      <c r="B721" s="172">
        <v>1</v>
      </c>
      <c r="C721" s="173" t="s">
        <v>261</v>
      </c>
      <c r="D721" s="173">
        <v>2019</v>
      </c>
      <c r="E721" s="173">
        <v>6</v>
      </c>
      <c r="F721" s="173">
        <v>20</v>
      </c>
      <c r="G721" s="175" t="s">
        <v>318</v>
      </c>
      <c r="H721" s="176">
        <v>0.25</v>
      </c>
      <c r="I721" s="176">
        <v>20.9</v>
      </c>
      <c r="J721" s="176">
        <v>27.8</v>
      </c>
      <c r="K721" s="176">
        <v>77</v>
      </c>
      <c r="L721" s="173">
        <v>5.9</v>
      </c>
      <c r="M721" s="177">
        <v>1.7</v>
      </c>
      <c r="N721" s="177">
        <v>42.67</v>
      </c>
      <c r="O721" s="177">
        <v>1.34</v>
      </c>
      <c r="P721" s="176">
        <v>1.1918</v>
      </c>
      <c r="Q721" s="177">
        <v>9.3849999999999998</v>
      </c>
      <c r="R721" s="177">
        <v>24.736999999999998</v>
      </c>
      <c r="S721" s="177">
        <v>0.32100000000000001</v>
      </c>
      <c r="T721" s="177">
        <v>45.942500000000003</v>
      </c>
      <c r="U721" s="177">
        <v>2.1800000000000002</v>
      </c>
      <c r="V721" s="177">
        <v>31.8</v>
      </c>
      <c r="W721" s="177"/>
      <c r="X721" s="177">
        <v>14.1425</v>
      </c>
      <c r="Y721" s="177">
        <v>108.449</v>
      </c>
      <c r="Z721" s="177">
        <v>0.61399999999999999</v>
      </c>
    </row>
    <row r="722" spans="1:26" ht="16" hidden="1" x14ac:dyDescent="0.2">
      <c r="A722" s="171">
        <v>5931</v>
      </c>
      <c r="B722" s="172">
        <v>2</v>
      </c>
      <c r="C722" s="173" t="s">
        <v>258</v>
      </c>
      <c r="D722" s="173">
        <v>19</v>
      </c>
      <c r="E722" s="173">
        <v>6</v>
      </c>
      <c r="F722" s="173">
        <v>20</v>
      </c>
      <c r="G722" s="175" t="s">
        <v>321</v>
      </c>
      <c r="H722" s="176">
        <v>2</v>
      </c>
      <c r="I722" s="176">
        <v>20.5</v>
      </c>
      <c r="J722" s="176">
        <v>29.5</v>
      </c>
      <c r="K722" s="176">
        <v>46.6</v>
      </c>
      <c r="L722" s="173">
        <v>3.5</v>
      </c>
    </row>
    <row r="723" spans="1:26" ht="16" x14ac:dyDescent="0.2">
      <c r="A723" s="171">
        <v>5932</v>
      </c>
      <c r="B723" s="172">
        <v>2</v>
      </c>
      <c r="C723" s="173" t="s">
        <v>261</v>
      </c>
      <c r="D723" s="173">
        <v>2019</v>
      </c>
      <c r="E723" s="173">
        <v>6</v>
      </c>
      <c r="F723" s="173">
        <v>20</v>
      </c>
      <c r="G723" s="175" t="s">
        <v>321</v>
      </c>
      <c r="H723" s="176">
        <v>0.25</v>
      </c>
      <c r="I723" s="176">
        <v>21.2</v>
      </c>
      <c r="J723" s="176">
        <v>27.9</v>
      </c>
      <c r="K723" s="176">
        <v>85</v>
      </c>
      <c r="L723" s="173">
        <v>6.35</v>
      </c>
      <c r="M723" s="177">
        <v>1.86</v>
      </c>
      <c r="N723" s="177">
        <v>13.45</v>
      </c>
      <c r="O723" s="177">
        <v>2.8</v>
      </c>
      <c r="P723" s="176">
        <v>0.65580000000000005</v>
      </c>
      <c r="Q723" s="177">
        <v>0.17899999999999999</v>
      </c>
      <c r="R723" s="177">
        <v>19.850000000000001</v>
      </c>
      <c r="S723" s="177">
        <v>0.13900000000000001</v>
      </c>
      <c r="T723" s="177">
        <v>34.006</v>
      </c>
      <c r="U723" s="177">
        <v>2.02</v>
      </c>
      <c r="V723" s="177">
        <v>15.7</v>
      </c>
      <c r="W723" s="177"/>
      <c r="X723" s="177">
        <v>18.306000000000001</v>
      </c>
      <c r="Y723" s="177">
        <v>141.6301</v>
      </c>
      <c r="Z723" s="177">
        <v>0.35399999999999998</v>
      </c>
    </row>
    <row r="724" spans="1:26" ht="16" hidden="1" x14ac:dyDescent="0.2">
      <c r="A724" s="171">
        <v>5929</v>
      </c>
      <c r="B724" s="172">
        <v>9</v>
      </c>
      <c r="C724" s="173" t="s">
        <v>258</v>
      </c>
      <c r="D724" s="173">
        <v>19</v>
      </c>
      <c r="E724" s="173">
        <v>6</v>
      </c>
      <c r="F724" s="173">
        <v>20</v>
      </c>
      <c r="G724" s="175" t="s">
        <v>266</v>
      </c>
      <c r="H724" s="176">
        <v>3</v>
      </c>
      <c r="I724" s="176">
        <v>20.100000000000001</v>
      </c>
      <c r="J724" s="176">
        <v>30.1</v>
      </c>
      <c r="K724" s="176">
        <v>81.2</v>
      </c>
      <c r="L724" s="173">
        <v>6.15</v>
      </c>
    </row>
    <row r="725" spans="1:26" ht="16" x14ac:dyDescent="0.2">
      <c r="A725" s="171">
        <v>5930</v>
      </c>
      <c r="B725" s="172">
        <v>9</v>
      </c>
      <c r="C725" s="173" t="s">
        <v>261</v>
      </c>
      <c r="D725" s="173">
        <v>2019</v>
      </c>
      <c r="E725" s="173">
        <v>6</v>
      </c>
      <c r="F725" s="173">
        <v>20</v>
      </c>
      <c r="G725" s="175" t="s">
        <v>266</v>
      </c>
      <c r="H725" s="176">
        <v>0.25</v>
      </c>
      <c r="I725" s="176">
        <v>20.3</v>
      </c>
      <c r="J725" s="176">
        <v>29.9</v>
      </c>
      <c r="K725" s="176">
        <v>84.3</v>
      </c>
      <c r="L725" s="173">
        <v>6.25</v>
      </c>
      <c r="M725" s="177">
        <v>1.35</v>
      </c>
      <c r="N725" s="177">
        <v>10.51</v>
      </c>
      <c r="O725" s="177">
        <v>1.21</v>
      </c>
      <c r="P725" s="176">
        <v>0.25600000000000001</v>
      </c>
      <c r="Q725" s="177">
        <v>0.151</v>
      </c>
      <c r="R725" s="177">
        <v>10.18</v>
      </c>
      <c r="S725" s="177">
        <v>0.184</v>
      </c>
      <c r="T725" s="177">
        <v>34.0336</v>
      </c>
      <c r="U725" s="177">
        <v>1.36</v>
      </c>
      <c r="V725" s="177">
        <v>13.1</v>
      </c>
      <c r="W725" s="177"/>
      <c r="X725" s="177">
        <v>20.933599999999998</v>
      </c>
      <c r="Y725" s="177">
        <v>78.869799999999998</v>
      </c>
      <c r="Z725" s="177">
        <v>0.36</v>
      </c>
    </row>
    <row r="726" spans="1:26" ht="16" hidden="1" x14ac:dyDescent="0.2">
      <c r="A726" s="171">
        <v>5933</v>
      </c>
      <c r="B726" s="172">
        <v>10</v>
      </c>
      <c r="C726" s="173" t="s">
        <v>258</v>
      </c>
      <c r="D726" s="173">
        <v>19</v>
      </c>
      <c r="E726" s="173">
        <v>6</v>
      </c>
      <c r="F726" s="173">
        <v>20</v>
      </c>
      <c r="G726" s="175" t="s">
        <v>371</v>
      </c>
      <c r="H726" s="176">
        <v>1.75</v>
      </c>
      <c r="I726" s="176">
        <v>20.7</v>
      </c>
      <c r="J726" s="176">
        <v>29.7</v>
      </c>
      <c r="K726" s="176">
        <v>45.5</v>
      </c>
      <c r="L726" s="173">
        <v>3.9</v>
      </c>
    </row>
    <row r="727" spans="1:26" ht="16" x14ac:dyDescent="0.2">
      <c r="A727" s="171">
        <v>5934</v>
      </c>
      <c r="B727" s="172">
        <v>10</v>
      </c>
      <c r="C727" s="173" t="s">
        <v>261</v>
      </c>
      <c r="D727" s="173">
        <v>2019</v>
      </c>
      <c r="E727" s="173">
        <v>6</v>
      </c>
      <c r="F727" s="173">
        <v>20</v>
      </c>
      <c r="G727" s="175" t="s">
        <v>371</v>
      </c>
      <c r="H727" s="176">
        <v>0.25</v>
      </c>
      <c r="I727" s="176">
        <v>20.8</v>
      </c>
      <c r="J727" s="176">
        <v>28.4</v>
      </c>
      <c r="K727" s="176">
        <v>83.7</v>
      </c>
      <c r="L727" s="173">
        <v>6.35</v>
      </c>
      <c r="M727" s="177">
        <v>1.34</v>
      </c>
      <c r="N727" s="177">
        <v>11.32</v>
      </c>
      <c r="O727" s="177">
        <v>2.1</v>
      </c>
      <c r="P727" s="176">
        <v>0.33260000000000001</v>
      </c>
      <c r="Q727" s="177">
        <v>0.17799999999999999</v>
      </c>
      <c r="R727" s="177">
        <v>16.623999999999999</v>
      </c>
      <c r="S727" s="177">
        <v>0.128</v>
      </c>
      <c r="T727" s="177">
        <v>30.648800000000001</v>
      </c>
      <c r="U727" s="177">
        <v>1.3</v>
      </c>
      <c r="V727" s="177">
        <v>19.8</v>
      </c>
      <c r="W727" s="177"/>
      <c r="X727" s="177">
        <v>10.848800000000001</v>
      </c>
      <c r="Y727" s="177">
        <v>81.853099999999998</v>
      </c>
      <c r="Z727" s="177">
        <v>0.51200000000000001</v>
      </c>
    </row>
    <row r="728" spans="1:26" ht="16" hidden="1" x14ac:dyDescent="0.2">
      <c r="A728" s="171">
        <v>5935</v>
      </c>
      <c r="B728" s="172">
        <v>6</v>
      </c>
      <c r="C728" s="173" t="s">
        <v>258</v>
      </c>
      <c r="D728" s="173">
        <v>19</v>
      </c>
      <c r="E728" s="173">
        <v>6</v>
      </c>
      <c r="F728" s="173">
        <v>21</v>
      </c>
      <c r="G728" s="175" t="s">
        <v>438</v>
      </c>
      <c r="H728" s="176">
        <v>2.25</v>
      </c>
      <c r="I728" s="176">
        <v>19.3</v>
      </c>
      <c r="J728" s="176">
        <v>30.3</v>
      </c>
      <c r="K728" s="176">
        <v>87</v>
      </c>
      <c r="L728" s="173">
        <v>6.65</v>
      </c>
    </row>
    <row r="729" spans="1:26" ht="16" x14ac:dyDescent="0.2">
      <c r="A729" s="171">
        <v>5936</v>
      </c>
      <c r="B729" s="172">
        <v>6</v>
      </c>
      <c r="C729" s="173" t="s">
        <v>261</v>
      </c>
      <c r="D729" s="173">
        <v>2019</v>
      </c>
      <c r="E729" s="173">
        <v>6</v>
      </c>
      <c r="F729" s="173">
        <v>21</v>
      </c>
      <c r="G729" s="175" t="s">
        <v>438</v>
      </c>
      <c r="H729" s="176">
        <v>0.25</v>
      </c>
      <c r="I729" s="176">
        <v>19.2</v>
      </c>
      <c r="J729" s="176">
        <v>30.2</v>
      </c>
      <c r="K729" s="176">
        <v>87</v>
      </c>
      <c r="L729" s="173">
        <v>6.75</v>
      </c>
      <c r="M729" s="177">
        <v>0.97</v>
      </c>
      <c r="N729" s="177">
        <v>2.84</v>
      </c>
      <c r="O729" s="177">
        <v>1.3</v>
      </c>
      <c r="P729" s="176">
        <v>0.86360000000000003</v>
      </c>
      <c r="Q729" s="177">
        <v>0.44</v>
      </c>
      <c r="R729" s="177">
        <v>3.0110000000000001</v>
      </c>
      <c r="S729" s="177">
        <v>0.30199999999999999</v>
      </c>
      <c r="T729" s="177">
        <v>26.515999999999998</v>
      </c>
      <c r="U729" s="177">
        <v>0.70699999999999996</v>
      </c>
      <c r="V729" s="177">
        <v>18.899999999999999</v>
      </c>
      <c r="W729" s="177"/>
      <c r="X729" s="177">
        <v>7.6159999999999997</v>
      </c>
      <c r="Y729" s="177">
        <v>60.085000000000001</v>
      </c>
      <c r="Z729" s="177">
        <v>0.49299999999999999</v>
      </c>
    </row>
    <row r="730" spans="1:26" ht="16" hidden="1" x14ac:dyDescent="0.2">
      <c r="A730" s="171">
        <v>5937</v>
      </c>
      <c r="B730" s="172">
        <v>7</v>
      </c>
      <c r="C730" s="173" t="s">
        <v>258</v>
      </c>
      <c r="D730" s="173">
        <v>19</v>
      </c>
      <c r="E730" s="173">
        <v>6</v>
      </c>
      <c r="F730" s="173">
        <v>21</v>
      </c>
      <c r="G730" s="175" t="s">
        <v>272</v>
      </c>
      <c r="H730" s="176">
        <v>1</v>
      </c>
      <c r="I730" s="176">
        <v>20.8</v>
      </c>
      <c r="J730" s="176">
        <v>27.6</v>
      </c>
      <c r="K730" s="176">
        <v>26</v>
      </c>
      <c r="L730" s="173">
        <v>1.92</v>
      </c>
    </row>
    <row r="731" spans="1:26" ht="16" x14ac:dyDescent="0.2">
      <c r="A731" s="171">
        <v>5938</v>
      </c>
      <c r="B731" s="172">
        <v>7</v>
      </c>
      <c r="C731" s="173" t="s">
        <v>261</v>
      </c>
      <c r="D731" s="173">
        <v>2019</v>
      </c>
      <c r="E731" s="173">
        <v>6</v>
      </c>
      <c r="F731" s="173">
        <v>21</v>
      </c>
      <c r="G731" s="175" t="s">
        <v>272</v>
      </c>
      <c r="H731" s="176">
        <v>0.25</v>
      </c>
      <c r="I731" s="176">
        <v>18</v>
      </c>
      <c r="J731" s="176">
        <v>9.1</v>
      </c>
      <c r="K731" s="176">
        <v>67</v>
      </c>
      <c r="L731" s="173">
        <v>6</v>
      </c>
      <c r="M731" s="177">
        <v>2.3199999999999998</v>
      </c>
      <c r="N731" s="177">
        <v>9.6199999999999992</v>
      </c>
      <c r="O731" s="177">
        <v>3.08</v>
      </c>
      <c r="P731" s="176">
        <v>3.5697999999999999</v>
      </c>
      <c r="Q731" s="177">
        <v>3.6890000000000001</v>
      </c>
      <c r="R731" s="177">
        <v>18.841999999999999</v>
      </c>
      <c r="S731" s="177">
        <v>0.39100000000000001</v>
      </c>
      <c r="T731" s="177">
        <v>43.025799999999997</v>
      </c>
      <c r="U731" s="177">
        <v>2.35</v>
      </c>
      <c r="V731" s="177">
        <v>23.9</v>
      </c>
      <c r="W731" s="177"/>
      <c r="X731" s="177">
        <v>19.125800000000002</v>
      </c>
      <c r="Y731" s="177">
        <v>134.98650000000001</v>
      </c>
      <c r="Z731" s="177">
        <v>0.64200000000000002</v>
      </c>
    </row>
    <row r="732" spans="1:26" ht="16" hidden="1" x14ac:dyDescent="0.2">
      <c r="A732" s="171">
        <v>5939</v>
      </c>
      <c r="B732" s="172">
        <v>8</v>
      </c>
      <c r="C732" s="173" t="s">
        <v>258</v>
      </c>
      <c r="D732" s="173">
        <v>19</v>
      </c>
      <c r="E732" s="173">
        <v>6</v>
      </c>
      <c r="F732" s="173">
        <v>21</v>
      </c>
      <c r="G732" s="175" t="s">
        <v>358</v>
      </c>
      <c r="H732" s="176">
        <v>0.9</v>
      </c>
      <c r="I732" s="176">
        <v>20.5</v>
      </c>
      <c r="J732" s="176">
        <v>28.5</v>
      </c>
      <c r="K732" s="176">
        <v>67</v>
      </c>
      <c r="L732" s="173">
        <v>5.08</v>
      </c>
    </row>
    <row r="733" spans="1:26" ht="16" x14ac:dyDescent="0.2">
      <c r="A733" s="171">
        <v>5940</v>
      </c>
      <c r="B733" s="172">
        <v>8</v>
      </c>
      <c r="C733" s="173" t="s">
        <v>261</v>
      </c>
      <c r="D733" s="173">
        <v>2019</v>
      </c>
      <c r="E733" s="173">
        <v>6</v>
      </c>
      <c r="F733" s="173">
        <v>21</v>
      </c>
      <c r="G733" s="175" t="s">
        <v>358</v>
      </c>
      <c r="H733" s="176">
        <v>0.25</v>
      </c>
      <c r="I733" s="176">
        <v>20.5</v>
      </c>
      <c r="J733" s="176">
        <v>28.2</v>
      </c>
      <c r="K733" s="176">
        <v>68</v>
      </c>
      <c r="L733" s="173">
        <v>5.19</v>
      </c>
      <c r="M733" s="177">
        <v>1.19</v>
      </c>
      <c r="N733" s="177">
        <v>6.34</v>
      </c>
      <c r="O733" s="177">
        <v>2.25</v>
      </c>
      <c r="P733" s="176">
        <v>2.0101</v>
      </c>
      <c r="Q733" s="177">
        <v>2.35</v>
      </c>
      <c r="R733" s="177">
        <v>11.919</v>
      </c>
      <c r="S733" s="177">
        <v>0.249</v>
      </c>
      <c r="T733" s="177">
        <v>37.388300000000001</v>
      </c>
      <c r="U733" s="177">
        <v>1.1000000000000001</v>
      </c>
      <c r="V733" s="177">
        <v>27.4</v>
      </c>
      <c r="W733" s="177"/>
      <c r="X733" s="177">
        <v>9.9883000000000006</v>
      </c>
      <c r="Y733" s="177">
        <v>78.361999999999995</v>
      </c>
      <c r="Z733" s="177">
        <v>0.51700000000000002</v>
      </c>
    </row>
    <row r="734" spans="1:26" ht="16" hidden="1" x14ac:dyDescent="0.2">
      <c r="A734" s="171">
        <v>5947</v>
      </c>
      <c r="B734" s="172">
        <v>1</v>
      </c>
      <c r="C734" s="173" t="s">
        <v>258</v>
      </c>
      <c r="D734" s="173">
        <v>19</v>
      </c>
      <c r="E734" s="173">
        <v>7</v>
      </c>
      <c r="F734" s="173">
        <v>5</v>
      </c>
      <c r="G734" s="175" t="s">
        <v>274</v>
      </c>
      <c r="H734" s="176">
        <v>3.25</v>
      </c>
      <c r="I734" s="176">
        <v>24.7</v>
      </c>
      <c r="J734" s="176">
        <v>29.9</v>
      </c>
      <c r="L734" s="173">
        <v>0.03</v>
      </c>
    </row>
    <row r="735" spans="1:26" ht="16" x14ac:dyDescent="0.2">
      <c r="A735" s="171">
        <v>5948</v>
      </c>
      <c r="B735" s="172">
        <v>1</v>
      </c>
      <c r="C735" s="173" t="s">
        <v>261</v>
      </c>
      <c r="D735" s="173">
        <v>2019</v>
      </c>
      <c r="E735" s="173">
        <v>7</v>
      </c>
      <c r="F735" s="173">
        <v>5</v>
      </c>
      <c r="G735" s="175" t="s">
        <v>274</v>
      </c>
      <c r="H735" s="176">
        <v>0.25</v>
      </c>
      <c r="I735" s="176">
        <v>25.5</v>
      </c>
      <c r="J735" s="176">
        <v>21.6</v>
      </c>
      <c r="K735" s="176">
        <v>76.5</v>
      </c>
      <c r="L735" s="173">
        <v>5.59</v>
      </c>
      <c r="M735" s="177">
        <v>2.6</v>
      </c>
      <c r="N735" s="177">
        <v>8.58</v>
      </c>
      <c r="O735" s="177">
        <v>4.99</v>
      </c>
      <c r="P735" s="176">
        <v>1.4671000000000001</v>
      </c>
      <c r="Q735" s="177">
        <v>2.5939999999999999</v>
      </c>
      <c r="R735" s="177">
        <v>26.18</v>
      </c>
      <c r="S735" s="177">
        <v>0.219</v>
      </c>
      <c r="T735" s="177">
        <v>122.9896</v>
      </c>
      <c r="U735" s="177">
        <v>2.0499999999999998</v>
      </c>
      <c r="V735" s="177">
        <v>38.700000000000003</v>
      </c>
      <c r="W735" s="177"/>
      <c r="X735" s="177">
        <v>18.989599999999999</v>
      </c>
      <c r="Y735" s="177">
        <v>134.7612</v>
      </c>
      <c r="Z735" s="177">
        <v>0.56499999999999995</v>
      </c>
    </row>
    <row r="736" spans="1:26" ht="16" hidden="1" x14ac:dyDescent="0.2">
      <c r="A736" s="171">
        <v>5949</v>
      </c>
      <c r="B736" s="172">
        <v>2</v>
      </c>
      <c r="C736" s="173" t="s">
        <v>258</v>
      </c>
      <c r="D736" s="173">
        <v>19</v>
      </c>
      <c r="E736" s="173">
        <v>7</v>
      </c>
      <c r="F736" s="173">
        <v>5</v>
      </c>
      <c r="G736" s="175" t="s">
        <v>332</v>
      </c>
      <c r="H736" s="176">
        <v>2.25</v>
      </c>
      <c r="I736" s="176">
        <v>25.4</v>
      </c>
      <c r="J736" s="176">
        <v>29.4</v>
      </c>
      <c r="K736" s="176">
        <v>29.7</v>
      </c>
      <c r="L736" s="173">
        <v>2.12</v>
      </c>
    </row>
    <row r="737" spans="1:26" ht="16" x14ac:dyDescent="0.2">
      <c r="A737" s="171">
        <v>5950</v>
      </c>
      <c r="B737" s="172">
        <v>2</v>
      </c>
      <c r="C737" s="173" t="s">
        <v>261</v>
      </c>
      <c r="D737" s="173">
        <v>2019</v>
      </c>
      <c r="E737" s="173">
        <v>7</v>
      </c>
      <c r="F737" s="173">
        <v>5</v>
      </c>
      <c r="G737" s="175" t="s">
        <v>332</v>
      </c>
      <c r="H737" s="176">
        <v>0.25</v>
      </c>
      <c r="I737" s="176">
        <v>25.8</v>
      </c>
      <c r="J737" s="176">
        <v>26.9</v>
      </c>
      <c r="K737" s="176">
        <v>88.7</v>
      </c>
      <c r="L737" s="173">
        <v>6.21</v>
      </c>
      <c r="M737" s="177">
        <v>1.91</v>
      </c>
      <c r="N737" s="177">
        <v>16.07</v>
      </c>
      <c r="O737" s="177">
        <v>4.34</v>
      </c>
      <c r="P737" s="176">
        <v>1.4032</v>
      </c>
      <c r="Q737" s="177">
        <v>0.38600000000000001</v>
      </c>
      <c r="R737" s="177">
        <v>27.547999999999998</v>
      </c>
      <c r="S737" s="177">
        <v>0.31900000000000001</v>
      </c>
      <c r="T737" s="177">
        <v>43.918900000000001</v>
      </c>
      <c r="U737" s="177">
        <v>2.6</v>
      </c>
      <c r="V737" s="177">
        <v>25.2</v>
      </c>
      <c r="W737" s="177"/>
      <c r="X737" s="177">
        <v>18.718900000000001</v>
      </c>
      <c r="Y737" s="177">
        <v>145.02809999999999</v>
      </c>
      <c r="Z737" s="177">
        <v>0.46400000000000002</v>
      </c>
    </row>
    <row r="738" spans="1:26" ht="16" hidden="1" x14ac:dyDescent="0.2">
      <c r="A738" s="171">
        <v>5941</v>
      </c>
      <c r="B738" s="172">
        <v>6</v>
      </c>
      <c r="C738" s="173" t="s">
        <v>258</v>
      </c>
      <c r="D738" s="173">
        <v>19</v>
      </c>
      <c r="E738" s="173">
        <v>7</v>
      </c>
      <c r="F738" s="173">
        <v>5</v>
      </c>
      <c r="G738" s="175" t="s">
        <v>320</v>
      </c>
      <c r="H738" s="176">
        <v>1.75</v>
      </c>
      <c r="I738" s="176">
        <v>23.9</v>
      </c>
      <c r="J738" s="176">
        <v>29.5</v>
      </c>
      <c r="K738" s="176">
        <v>81</v>
      </c>
      <c r="L738" s="173">
        <v>5.78</v>
      </c>
    </row>
    <row r="739" spans="1:26" ht="16" x14ac:dyDescent="0.2">
      <c r="A739" s="171">
        <v>5942</v>
      </c>
      <c r="B739" s="172">
        <v>6</v>
      </c>
      <c r="C739" s="173" t="s">
        <v>261</v>
      </c>
      <c r="D739" s="173">
        <v>2019</v>
      </c>
      <c r="E739" s="173">
        <v>7</v>
      </c>
      <c r="F739" s="173">
        <v>5</v>
      </c>
      <c r="G739" s="175" t="s">
        <v>320</v>
      </c>
      <c r="H739" s="176">
        <v>0.25</v>
      </c>
      <c r="I739" s="176">
        <v>23.9</v>
      </c>
      <c r="J739" s="176">
        <v>29.6</v>
      </c>
      <c r="K739" s="176">
        <v>84</v>
      </c>
      <c r="L739" s="173">
        <v>5.95</v>
      </c>
      <c r="M739" s="177">
        <v>1.77</v>
      </c>
      <c r="N739" s="177">
        <v>3.99</v>
      </c>
      <c r="O739" s="177">
        <v>2.37</v>
      </c>
      <c r="P739" s="176">
        <v>1.6886000000000001</v>
      </c>
      <c r="Q739" s="177">
        <v>0.60799999999999998</v>
      </c>
      <c r="R739" s="177">
        <v>10.456</v>
      </c>
      <c r="S739" s="177">
        <v>0.42199999999999999</v>
      </c>
      <c r="T739" s="177">
        <v>30.144200000000001</v>
      </c>
      <c r="U739" s="177">
        <v>1.1399999999999999</v>
      </c>
      <c r="V739" s="177">
        <v>21</v>
      </c>
      <c r="W739" s="177"/>
      <c r="X739" s="177">
        <v>9.1441999999999997</v>
      </c>
      <c r="Y739" s="177">
        <v>76.174499999999995</v>
      </c>
      <c r="Z739" s="177">
        <v>0.59599999999999997</v>
      </c>
    </row>
    <row r="740" spans="1:26" ht="16" hidden="1" x14ac:dyDescent="0.2">
      <c r="A740" s="171">
        <v>5943</v>
      </c>
      <c r="B740" s="172">
        <v>7</v>
      </c>
      <c r="C740" s="173" t="s">
        <v>258</v>
      </c>
      <c r="D740" s="173">
        <v>19</v>
      </c>
      <c r="E740" s="173">
        <v>7</v>
      </c>
      <c r="F740" s="173">
        <v>5</v>
      </c>
      <c r="G740" s="175" t="s">
        <v>440</v>
      </c>
      <c r="H740" s="176">
        <v>0.5</v>
      </c>
      <c r="I740" s="176">
        <v>25.6</v>
      </c>
      <c r="J740" s="176">
        <v>22.9</v>
      </c>
      <c r="K740" s="176">
        <v>45</v>
      </c>
      <c r="L740" s="173">
        <v>3.27</v>
      </c>
    </row>
    <row r="741" spans="1:26" ht="16" x14ac:dyDescent="0.2">
      <c r="A741" s="171">
        <v>5944</v>
      </c>
      <c r="B741" s="172">
        <v>7</v>
      </c>
      <c r="C741" s="173" t="s">
        <v>261</v>
      </c>
      <c r="D741" s="173">
        <v>2019</v>
      </c>
      <c r="E741" s="173">
        <v>7</v>
      </c>
      <c r="F741" s="173">
        <v>5</v>
      </c>
      <c r="G741" s="175" t="s">
        <v>440</v>
      </c>
      <c r="H741" s="176">
        <v>0.25</v>
      </c>
      <c r="I741" s="176">
        <v>24.7</v>
      </c>
      <c r="J741" s="176">
        <v>17.7</v>
      </c>
      <c r="K741" s="176">
        <v>49</v>
      </c>
      <c r="L741" s="173">
        <v>3.69</v>
      </c>
      <c r="M741" s="177">
        <v>3.03</v>
      </c>
      <c r="N741" s="177">
        <v>23.44</v>
      </c>
      <c r="O741" s="177">
        <v>7.53</v>
      </c>
      <c r="P741" s="176">
        <v>2.8138000000000001</v>
      </c>
      <c r="Q741" s="177">
        <v>16.111000000000001</v>
      </c>
      <c r="R741" s="177">
        <v>33.689</v>
      </c>
      <c r="S741" s="177">
        <v>0.34899999999999998</v>
      </c>
      <c r="T741" s="177">
        <v>57.662799999999997</v>
      </c>
      <c r="U741" s="177">
        <v>2.72</v>
      </c>
      <c r="V741" s="177">
        <v>36.700000000000003</v>
      </c>
      <c r="W741" s="177"/>
      <c r="X741" s="177">
        <v>20.962800000000001</v>
      </c>
      <c r="Y741" s="177">
        <v>164.5461</v>
      </c>
      <c r="Z741" s="177">
        <v>0.51900000000000002</v>
      </c>
    </row>
    <row r="742" spans="1:26" ht="16" hidden="1" x14ac:dyDescent="0.2">
      <c r="A742" s="171">
        <v>5945</v>
      </c>
      <c r="B742" s="172">
        <v>8</v>
      </c>
      <c r="C742" s="173" t="s">
        <v>258</v>
      </c>
      <c r="D742" s="173">
        <v>19</v>
      </c>
      <c r="E742" s="173">
        <v>7</v>
      </c>
      <c r="F742" s="173">
        <v>5</v>
      </c>
      <c r="G742" s="175" t="s">
        <v>265</v>
      </c>
      <c r="H742" s="176">
        <v>0.5</v>
      </c>
      <c r="I742" s="176">
        <v>25.4</v>
      </c>
      <c r="J742" s="176">
        <v>28.4</v>
      </c>
      <c r="K742" s="176">
        <v>40</v>
      </c>
      <c r="L742" s="173">
        <v>2.8</v>
      </c>
    </row>
    <row r="743" spans="1:26" ht="16" x14ac:dyDescent="0.2">
      <c r="A743" s="171">
        <v>5946</v>
      </c>
      <c r="B743" s="172">
        <v>8</v>
      </c>
      <c r="C743" s="173" t="s">
        <v>261</v>
      </c>
      <c r="D743" s="173">
        <v>2019</v>
      </c>
      <c r="E743" s="173">
        <v>7</v>
      </c>
      <c r="F743" s="173">
        <v>5</v>
      </c>
      <c r="G743" s="175" t="s">
        <v>265</v>
      </c>
      <c r="H743" s="176">
        <v>0.25</v>
      </c>
      <c r="I743" s="176">
        <v>25.7</v>
      </c>
      <c r="J743" s="176">
        <v>26.4</v>
      </c>
      <c r="K743" s="176">
        <v>60</v>
      </c>
      <c r="L743" s="173">
        <v>4.25</v>
      </c>
      <c r="M743" s="177">
        <v>1.81</v>
      </c>
      <c r="N743" s="177">
        <v>10.17</v>
      </c>
      <c r="O743" s="177">
        <v>1.76</v>
      </c>
      <c r="P743" s="176">
        <v>1.0002</v>
      </c>
      <c r="Q743" s="177">
        <v>3.31</v>
      </c>
      <c r="R743" s="177">
        <v>17.452999999999999</v>
      </c>
      <c r="S743" s="177">
        <v>9.4E-2</v>
      </c>
      <c r="T743" s="177">
        <v>37.3797</v>
      </c>
      <c r="U743" s="177">
        <v>1.74</v>
      </c>
      <c r="V743" s="177">
        <v>26.2</v>
      </c>
      <c r="W743" s="177"/>
      <c r="X743" s="177">
        <v>11.1797</v>
      </c>
      <c r="Y743" s="177">
        <v>97.043400000000005</v>
      </c>
      <c r="Z743" s="177">
        <v>0.41899999999999998</v>
      </c>
    </row>
    <row r="744" spans="1:26" ht="16" hidden="1" x14ac:dyDescent="0.2">
      <c r="A744" s="171">
        <v>5953</v>
      </c>
      <c r="B744" s="172">
        <v>9</v>
      </c>
      <c r="C744" s="173" t="s">
        <v>258</v>
      </c>
      <c r="D744" s="173">
        <v>19</v>
      </c>
      <c r="E744" s="173">
        <v>7</v>
      </c>
      <c r="F744" s="173">
        <v>5</v>
      </c>
      <c r="G744" s="175" t="s">
        <v>347</v>
      </c>
      <c r="H744" s="176">
        <v>1.5</v>
      </c>
      <c r="I744" s="176">
        <v>25.1</v>
      </c>
      <c r="J744" s="176">
        <v>29.6</v>
      </c>
      <c r="K744" s="176">
        <v>96.2</v>
      </c>
      <c r="L744" s="173">
        <v>6.62</v>
      </c>
    </row>
    <row r="745" spans="1:26" ht="16" x14ac:dyDescent="0.2">
      <c r="A745" s="171">
        <v>5954</v>
      </c>
      <c r="B745" s="172">
        <v>9</v>
      </c>
      <c r="C745" s="173" t="s">
        <v>261</v>
      </c>
      <c r="D745" s="173">
        <v>2019</v>
      </c>
      <c r="E745" s="173">
        <v>7</v>
      </c>
      <c r="F745" s="173">
        <v>5</v>
      </c>
      <c r="G745" s="175" t="s">
        <v>347</v>
      </c>
      <c r="H745" s="176">
        <v>0.25</v>
      </c>
      <c r="I745" s="176">
        <v>25.1</v>
      </c>
      <c r="J745" s="176">
        <v>29.5</v>
      </c>
      <c r="K745" s="176">
        <v>99.4</v>
      </c>
      <c r="L745" s="173">
        <v>6.89</v>
      </c>
      <c r="M745" s="177">
        <v>1.75</v>
      </c>
      <c r="N745" s="177">
        <v>7.14</v>
      </c>
      <c r="O745" s="177">
        <v>2.39</v>
      </c>
      <c r="P745" s="176">
        <v>0.81559999999999999</v>
      </c>
      <c r="Q745" s="177">
        <v>0.186</v>
      </c>
      <c r="R745" s="177">
        <v>12.696999999999999</v>
      </c>
      <c r="S745" s="177">
        <v>0.19600000000000001</v>
      </c>
      <c r="T745" s="177">
        <v>36.607100000000003</v>
      </c>
      <c r="U745" s="177">
        <v>1.71</v>
      </c>
      <c r="V745" s="177">
        <v>24.2</v>
      </c>
      <c r="W745" s="177"/>
      <c r="X745" s="177">
        <v>12.4071</v>
      </c>
      <c r="Y745" s="177">
        <v>96.3626</v>
      </c>
      <c r="Z745" s="177">
        <v>0.54900000000000004</v>
      </c>
    </row>
    <row r="746" spans="1:26" ht="16" hidden="1" x14ac:dyDescent="0.2">
      <c r="A746" s="171">
        <v>5951</v>
      </c>
      <c r="B746" s="172">
        <v>10</v>
      </c>
      <c r="C746" s="173" t="s">
        <v>258</v>
      </c>
      <c r="D746" s="173">
        <v>19</v>
      </c>
      <c r="E746" s="173">
        <v>7</v>
      </c>
      <c r="F746" s="173">
        <v>5</v>
      </c>
      <c r="G746" s="175" t="s">
        <v>441</v>
      </c>
      <c r="H746" s="176">
        <v>2</v>
      </c>
      <c r="I746" s="176">
        <v>25.1</v>
      </c>
      <c r="J746" s="176">
        <v>30.2</v>
      </c>
      <c r="K746" s="176">
        <v>48.3</v>
      </c>
      <c r="L746" s="173">
        <v>3.65</v>
      </c>
    </row>
    <row r="747" spans="1:26" ht="16" x14ac:dyDescent="0.2">
      <c r="A747" s="171">
        <v>5952</v>
      </c>
      <c r="B747" s="172">
        <v>10</v>
      </c>
      <c r="C747" s="173" t="s">
        <v>261</v>
      </c>
      <c r="D747" s="173">
        <v>2019</v>
      </c>
      <c r="E747" s="173">
        <v>7</v>
      </c>
      <c r="F747" s="173">
        <v>5</v>
      </c>
      <c r="G747" s="175" t="s">
        <v>441</v>
      </c>
      <c r="H747" s="176">
        <v>0.25</v>
      </c>
      <c r="I747" s="176">
        <v>26</v>
      </c>
      <c r="J747" s="176">
        <v>28.3</v>
      </c>
      <c r="K747" s="176">
        <v>111.1</v>
      </c>
      <c r="L747" s="173">
        <v>7.7</v>
      </c>
      <c r="M747" s="177">
        <v>3.32</v>
      </c>
      <c r="N747" s="177">
        <v>13.22</v>
      </c>
      <c r="O747" s="177">
        <v>3.95</v>
      </c>
      <c r="P747" s="176">
        <v>0.87909999999999999</v>
      </c>
      <c r="Q747" s="177">
        <v>0.185</v>
      </c>
      <c r="R747" s="177">
        <v>19.501999999999999</v>
      </c>
      <c r="S747" s="177">
        <v>0.19</v>
      </c>
      <c r="T747" s="177">
        <v>71.618600000000001</v>
      </c>
      <c r="V747" s="177">
        <v>43.9</v>
      </c>
      <c r="W747" s="177"/>
      <c r="X747" s="177">
        <v>27.718599999999999</v>
      </c>
      <c r="Y747" s="177">
        <v>208.48609999999999</v>
      </c>
      <c r="Z747" s="177">
        <v>0.66900000000000004</v>
      </c>
    </row>
    <row r="748" spans="1:26" ht="16" hidden="1" x14ac:dyDescent="0.2">
      <c r="A748" s="171">
        <v>5955</v>
      </c>
      <c r="B748" s="172">
        <v>3</v>
      </c>
      <c r="C748" s="173" t="s">
        <v>258</v>
      </c>
      <c r="D748" s="173">
        <v>19</v>
      </c>
      <c r="E748" s="173">
        <v>7</v>
      </c>
      <c r="F748" s="173">
        <v>7</v>
      </c>
      <c r="G748" s="175" t="s">
        <v>297</v>
      </c>
      <c r="H748" s="176">
        <v>1</v>
      </c>
      <c r="I748" s="176">
        <v>26.3</v>
      </c>
      <c r="J748" s="176">
        <v>28.8</v>
      </c>
      <c r="K748" s="176">
        <v>48.1</v>
      </c>
      <c r="L748" s="173">
        <v>3.35</v>
      </c>
    </row>
    <row r="749" spans="1:26" ht="16" x14ac:dyDescent="0.2">
      <c r="A749" s="171">
        <v>5956</v>
      </c>
      <c r="B749" s="172">
        <v>3</v>
      </c>
      <c r="C749" s="173" t="s">
        <v>261</v>
      </c>
      <c r="D749" s="173">
        <v>2019</v>
      </c>
      <c r="E749" s="173">
        <v>7</v>
      </c>
      <c r="F749" s="173">
        <v>7</v>
      </c>
      <c r="G749" s="175" t="s">
        <v>297</v>
      </c>
      <c r="H749" s="176">
        <v>0.25</v>
      </c>
      <c r="I749" s="176">
        <v>26.5</v>
      </c>
      <c r="J749" s="176">
        <v>28.8</v>
      </c>
      <c r="K749" s="176">
        <v>49.6</v>
      </c>
      <c r="L749" s="173">
        <v>3.45</v>
      </c>
      <c r="M749" s="177">
        <v>2.13</v>
      </c>
      <c r="N749" s="177">
        <v>7.32</v>
      </c>
      <c r="O749" s="177">
        <v>2.1800000000000002</v>
      </c>
      <c r="P749" s="176">
        <v>0.65749999999999997</v>
      </c>
      <c r="Q749" s="177">
        <v>0.19800000000000001</v>
      </c>
      <c r="R749" s="177">
        <v>17.747</v>
      </c>
      <c r="S749" s="177">
        <v>0.36399999999999999</v>
      </c>
      <c r="T749" s="177">
        <v>39.560499999999998</v>
      </c>
      <c r="U749" s="177">
        <v>1.9</v>
      </c>
      <c r="V749" s="177">
        <v>24.8</v>
      </c>
      <c r="W749" s="177"/>
      <c r="X749" s="177">
        <v>14.7605</v>
      </c>
      <c r="Y749" s="177">
        <v>76.519400000000005</v>
      </c>
      <c r="Z749" s="177">
        <v>0.64</v>
      </c>
    </row>
    <row r="750" spans="1:26" ht="16" hidden="1" x14ac:dyDescent="0.2">
      <c r="A750" s="171">
        <v>5957</v>
      </c>
      <c r="B750" s="172">
        <v>4</v>
      </c>
      <c r="C750" s="173" t="s">
        <v>258</v>
      </c>
      <c r="D750" s="173">
        <v>19</v>
      </c>
      <c r="E750" s="173">
        <v>7</v>
      </c>
      <c r="F750" s="173">
        <v>7</v>
      </c>
      <c r="G750" s="175" t="s">
        <v>355</v>
      </c>
      <c r="H750" s="176">
        <v>0.75</v>
      </c>
      <c r="I750" s="176">
        <v>26.9</v>
      </c>
      <c r="J750" s="176">
        <v>27</v>
      </c>
      <c r="K750" s="176">
        <v>69.099999999999994</v>
      </c>
      <c r="L750" s="173">
        <v>4.57</v>
      </c>
    </row>
    <row r="751" spans="1:26" ht="16" x14ac:dyDescent="0.2">
      <c r="A751" s="171">
        <v>5958</v>
      </c>
      <c r="B751" s="172">
        <v>4</v>
      </c>
      <c r="C751" s="173" t="s">
        <v>261</v>
      </c>
      <c r="D751" s="173">
        <v>2019</v>
      </c>
      <c r="E751" s="173">
        <v>7</v>
      </c>
      <c r="F751" s="173">
        <v>7</v>
      </c>
      <c r="G751" s="175" t="s">
        <v>355</v>
      </c>
      <c r="H751" s="176">
        <v>0.25</v>
      </c>
      <c r="I751" s="176">
        <v>26.9</v>
      </c>
      <c r="J751" s="176">
        <v>27</v>
      </c>
      <c r="K751" s="176">
        <v>67.099999999999994</v>
      </c>
      <c r="L751" s="173">
        <v>4.63</v>
      </c>
      <c r="M751" s="177">
        <v>1.79</v>
      </c>
      <c r="N751" s="177">
        <v>9.2200000000000006</v>
      </c>
      <c r="O751" s="177">
        <v>1.92</v>
      </c>
      <c r="P751" s="176">
        <v>0.93969999999999998</v>
      </c>
      <c r="Q751" s="177">
        <v>0.221</v>
      </c>
      <c r="R751" s="177">
        <v>22.524000000000001</v>
      </c>
      <c r="S751" s="177">
        <v>0.214</v>
      </c>
      <c r="T751" s="177">
        <v>40.311199999999999</v>
      </c>
      <c r="U751" s="177">
        <v>1.81</v>
      </c>
      <c r="V751" s="177">
        <v>30.3</v>
      </c>
      <c r="W751" s="177"/>
      <c r="X751" s="177">
        <v>10.011200000000001</v>
      </c>
      <c r="Y751" s="177">
        <v>77.976799999999997</v>
      </c>
      <c r="Z751" s="177">
        <v>0.53800000000000003</v>
      </c>
    </row>
    <row r="752" spans="1:26" ht="16" hidden="1" x14ac:dyDescent="0.2">
      <c r="A752" s="171">
        <v>5959</v>
      </c>
      <c r="B752" s="172">
        <v>5</v>
      </c>
      <c r="C752" s="173" t="s">
        <v>258</v>
      </c>
      <c r="D752" s="173">
        <v>19</v>
      </c>
      <c r="E752" s="173">
        <v>7</v>
      </c>
      <c r="F752" s="173">
        <v>7</v>
      </c>
      <c r="G752" s="175" t="s">
        <v>278</v>
      </c>
      <c r="H752" s="176">
        <v>0.5</v>
      </c>
      <c r="I752" s="176">
        <v>22.7</v>
      </c>
      <c r="J752" s="176">
        <v>4.9000000000000004</v>
      </c>
      <c r="K752" s="176">
        <v>61</v>
      </c>
      <c r="L752" s="173">
        <v>4.9800000000000004</v>
      </c>
    </row>
    <row r="753" spans="1:26" ht="16" x14ac:dyDescent="0.2">
      <c r="A753" s="171">
        <v>5960</v>
      </c>
      <c r="B753" s="172">
        <v>5</v>
      </c>
      <c r="C753" s="173" t="s">
        <v>261</v>
      </c>
      <c r="D753" s="173">
        <v>2019</v>
      </c>
      <c r="E753" s="173">
        <v>7</v>
      </c>
      <c r="F753" s="173">
        <v>7</v>
      </c>
      <c r="G753" s="175" t="s">
        <v>278</v>
      </c>
      <c r="H753" s="176">
        <v>0.25</v>
      </c>
      <c r="I753" s="176">
        <v>22.6</v>
      </c>
      <c r="J753" s="176">
        <v>3.6</v>
      </c>
      <c r="K753" s="176">
        <v>62.3</v>
      </c>
      <c r="L753" s="173">
        <v>5.12</v>
      </c>
      <c r="M753" s="177">
        <v>1.65</v>
      </c>
      <c r="N753" s="177">
        <v>4.5599999999999996</v>
      </c>
      <c r="O753" s="177">
        <v>3.9</v>
      </c>
      <c r="P753" s="176">
        <v>3.8180000000000001</v>
      </c>
      <c r="Q753" s="177">
        <v>10.52</v>
      </c>
      <c r="R753" s="177">
        <v>56.014000000000003</v>
      </c>
      <c r="S753" s="177">
        <v>0.23699999999999999</v>
      </c>
      <c r="T753" s="177">
        <v>40.452399999999997</v>
      </c>
      <c r="U753" s="177">
        <v>1.1000000000000001</v>
      </c>
      <c r="V753" s="177">
        <v>27.3</v>
      </c>
      <c r="W753" s="177"/>
      <c r="X753" s="177">
        <v>13.1524</v>
      </c>
      <c r="Y753" s="177">
        <v>117.75839999999999</v>
      </c>
      <c r="Z753" s="177">
        <v>0.35299999999999998</v>
      </c>
    </row>
    <row r="754" spans="1:26" ht="16" hidden="1" x14ac:dyDescent="0.2">
      <c r="A754" s="171">
        <v>5967</v>
      </c>
      <c r="B754" s="172">
        <v>1</v>
      </c>
      <c r="C754" s="173" t="s">
        <v>258</v>
      </c>
      <c r="D754" s="173">
        <v>19</v>
      </c>
      <c r="E754" s="173">
        <v>7</v>
      </c>
      <c r="F754" s="173">
        <v>19</v>
      </c>
      <c r="G754" s="175" t="s">
        <v>444</v>
      </c>
      <c r="H754" s="176">
        <v>2</v>
      </c>
      <c r="I754" s="176">
        <v>25.1</v>
      </c>
      <c r="J754" s="176">
        <v>29.1</v>
      </c>
      <c r="K754" s="176">
        <v>42.6</v>
      </c>
      <c r="L754" s="173">
        <v>2.97</v>
      </c>
    </row>
    <row r="755" spans="1:26" ht="16" x14ac:dyDescent="0.2">
      <c r="A755" s="171">
        <v>5968</v>
      </c>
      <c r="B755" s="172">
        <v>1</v>
      </c>
      <c r="C755" s="173" t="s">
        <v>261</v>
      </c>
      <c r="D755" s="173">
        <v>2019</v>
      </c>
      <c r="E755" s="173">
        <v>7</v>
      </c>
      <c r="F755" s="173">
        <v>19</v>
      </c>
      <c r="G755" s="175" t="s">
        <v>444</v>
      </c>
      <c r="H755" s="176">
        <v>0.25</v>
      </c>
      <c r="I755" s="176">
        <v>24.9</v>
      </c>
      <c r="J755" s="176">
        <v>25.7</v>
      </c>
      <c r="K755" s="176">
        <v>48.4</v>
      </c>
      <c r="L755" s="173">
        <v>3.45</v>
      </c>
      <c r="M755" s="177">
        <v>2.36</v>
      </c>
      <c r="N755" s="177">
        <v>25.18</v>
      </c>
      <c r="O755" s="177">
        <v>6.25</v>
      </c>
      <c r="P755" s="176">
        <v>4.5141999999999998</v>
      </c>
      <c r="Q755" s="177">
        <v>6.9729999999999999</v>
      </c>
      <c r="R755" s="177">
        <v>31.594999999999999</v>
      </c>
      <c r="S755" s="177">
        <v>0.497</v>
      </c>
      <c r="T755" s="177">
        <v>46.3459</v>
      </c>
      <c r="U755" s="177">
        <v>2.84</v>
      </c>
      <c r="V755" s="177">
        <v>28.8</v>
      </c>
      <c r="W755" s="177"/>
      <c r="X755" s="177">
        <v>17.5459</v>
      </c>
      <c r="Y755" s="177">
        <v>116.05710000000001</v>
      </c>
      <c r="Z755" s="177">
        <v>1.07</v>
      </c>
    </row>
    <row r="756" spans="1:26" ht="16" hidden="1" x14ac:dyDescent="0.2">
      <c r="A756" s="171">
        <v>5969</v>
      </c>
      <c r="B756" s="172">
        <v>2</v>
      </c>
      <c r="C756" s="173" t="s">
        <v>258</v>
      </c>
      <c r="D756" s="173">
        <v>19</v>
      </c>
      <c r="E756" s="173">
        <v>7</v>
      </c>
      <c r="F756" s="173">
        <v>19</v>
      </c>
      <c r="G756" s="175" t="s">
        <v>305</v>
      </c>
      <c r="H756" s="176">
        <v>2.25</v>
      </c>
      <c r="I756" s="176">
        <v>25.7</v>
      </c>
      <c r="J756" s="176">
        <v>30.1</v>
      </c>
      <c r="K756" s="176">
        <v>29.2</v>
      </c>
      <c r="L756" s="173">
        <v>2</v>
      </c>
    </row>
    <row r="757" spans="1:26" ht="16" x14ac:dyDescent="0.2">
      <c r="A757" s="171">
        <v>5970</v>
      </c>
      <c r="B757" s="172">
        <v>2</v>
      </c>
      <c r="C757" s="173" t="s">
        <v>261</v>
      </c>
      <c r="D757" s="173">
        <v>2019</v>
      </c>
      <c r="E757" s="173">
        <v>7</v>
      </c>
      <c r="F757" s="173">
        <v>19</v>
      </c>
      <c r="G757" s="175" t="s">
        <v>305</v>
      </c>
      <c r="H757" s="176">
        <v>0.25</v>
      </c>
      <c r="I757" s="176">
        <v>25.7</v>
      </c>
      <c r="J757" s="176">
        <v>29.3</v>
      </c>
      <c r="K757" s="176">
        <v>44.1</v>
      </c>
      <c r="L757" s="173">
        <v>3.03</v>
      </c>
      <c r="M757" s="177">
        <v>2.33</v>
      </c>
      <c r="N757" s="177">
        <v>23.21</v>
      </c>
      <c r="O757" s="177">
        <v>5.01</v>
      </c>
      <c r="P757" s="176">
        <v>0.91349999999999998</v>
      </c>
      <c r="Q757" s="177">
        <v>0.16400000000000001</v>
      </c>
      <c r="R757" s="177">
        <v>15.007</v>
      </c>
      <c r="S757" s="177">
        <v>1.02</v>
      </c>
      <c r="T757" s="177">
        <v>34.845599999999997</v>
      </c>
      <c r="U757" s="177">
        <v>3.25</v>
      </c>
      <c r="V757" s="177">
        <v>16</v>
      </c>
      <c r="W757" s="177"/>
      <c r="X757" s="177">
        <v>18.845600000000001</v>
      </c>
      <c r="Y757" s="177">
        <v>128.09829999999999</v>
      </c>
      <c r="Z757" s="177">
        <v>1.71</v>
      </c>
    </row>
    <row r="758" spans="1:26" ht="16" hidden="1" x14ac:dyDescent="0.2">
      <c r="A758" s="171">
        <v>5961</v>
      </c>
      <c r="B758" s="172">
        <v>3</v>
      </c>
      <c r="C758" s="173" t="s">
        <v>258</v>
      </c>
      <c r="D758" s="173">
        <v>19</v>
      </c>
      <c r="E758" s="173">
        <v>7</v>
      </c>
      <c r="F758" s="173">
        <v>19</v>
      </c>
      <c r="G758" s="175" t="s">
        <v>445</v>
      </c>
      <c r="H758" s="176">
        <v>0.75</v>
      </c>
      <c r="I758" s="176">
        <v>25.7</v>
      </c>
      <c r="J758" s="176">
        <v>28.1</v>
      </c>
      <c r="K758" s="176">
        <v>6.8</v>
      </c>
      <c r="L758" s="173">
        <v>0.39</v>
      </c>
    </row>
    <row r="759" spans="1:26" ht="16" x14ac:dyDescent="0.2">
      <c r="A759" s="171">
        <v>5962</v>
      </c>
      <c r="B759" s="172">
        <v>3</v>
      </c>
      <c r="C759" s="173" t="s">
        <v>261</v>
      </c>
      <c r="D759" s="173">
        <v>2019</v>
      </c>
      <c r="E759" s="173">
        <v>7</v>
      </c>
      <c r="F759" s="173">
        <v>19</v>
      </c>
      <c r="G759" s="175" t="s">
        <v>445</v>
      </c>
      <c r="H759" s="176">
        <v>0.25</v>
      </c>
      <c r="I759" s="176">
        <v>25.4</v>
      </c>
      <c r="J759" s="176">
        <v>27.9</v>
      </c>
      <c r="K759" s="176">
        <v>34.299999999999997</v>
      </c>
      <c r="L759" s="173">
        <v>2.38</v>
      </c>
      <c r="M759" s="177">
        <v>3.05</v>
      </c>
      <c r="N759" s="177">
        <v>27.28</v>
      </c>
      <c r="O759" s="177">
        <v>5.03</v>
      </c>
      <c r="P759" s="176">
        <v>1.5173000000000001</v>
      </c>
      <c r="Q759" s="177">
        <v>0.159</v>
      </c>
      <c r="R759" s="177">
        <v>26.681000000000001</v>
      </c>
      <c r="S759" s="177">
        <v>0.61499999999999999</v>
      </c>
      <c r="T759" s="177">
        <v>61.101399999999998</v>
      </c>
      <c r="U759" s="177">
        <v>3.62</v>
      </c>
      <c r="V759" s="177">
        <v>33.200000000000003</v>
      </c>
      <c r="W759" s="177"/>
      <c r="X759" s="177">
        <v>27.901399999999999</v>
      </c>
      <c r="Y759" s="177">
        <v>174.2672</v>
      </c>
      <c r="Z759" s="177">
        <v>1.76</v>
      </c>
    </row>
    <row r="760" spans="1:26" ht="16" hidden="1" x14ac:dyDescent="0.2">
      <c r="A760" s="171">
        <v>5963</v>
      </c>
      <c r="B760" s="172">
        <v>4</v>
      </c>
      <c r="C760" s="173" t="s">
        <v>258</v>
      </c>
      <c r="D760" s="173">
        <v>19</v>
      </c>
      <c r="E760" s="173">
        <v>7</v>
      </c>
      <c r="F760" s="173">
        <v>19</v>
      </c>
      <c r="G760" s="175" t="s">
        <v>334</v>
      </c>
      <c r="H760" s="176">
        <v>0.5</v>
      </c>
      <c r="I760" s="176">
        <v>26</v>
      </c>
      <c r="J760" s="176">
        <v>27.3</v>
      </c>
      <c r="K760" s="176">
        <v>50.9</v>
      </c>
      <c r="L760" s="173">
        <v>3.61</v>
      </c>
    </row>
    <row r="761" spans="1:26" ht="16" x14ac:dyDescent="0.2">
      <c r="A761" s="171">
        <v>5964</v>
      </c>
      <c r="B761" s="172">
        <v>4</v>
      </c>
      <c r="C761" s="173" t="s">
        <v>261</v>
      </c>
      <c r="D761" s="173">
        <v>2019</v>
      </c>
      <c r="E761" s="173">
        <v>7</v>
      </c>
      <c r="F761" s="173">
        <v>19</v>
      </c>
      <c r="G761" s="175" t="s">
        <v>334</v>
      </c>
      <c r="H761" s="176">
        <v>0.25</v>
      </c>
      <c r="I761" s="176">
        <v>26</v>
      </c>
      <c r="J761" s="176">
        <v>27.3</v>
      </c>
      <c r="K761" s="176">
        <v>49.9</v>
      </c>
      <c r="L761" s="173">
        <v>3.58</v>
      </c>
      <c r="M761" s="177">
        <v>1.69</v>
      </c>
      <c r="N761" s="177">
        <v>8.3000000000000007</v>
      </c>
      <c r="O761" s="177">
        <v>1.22</v>
      </c>
      <c r="P761" s="176">
        <v>5.3742999999999999</v>
      </c>
      <c r="Q761" s="177">
        <v>0.64900000000000002</v>
      </c>
      <c r="R761" s="177">
        <v>43.851999999999997</v>
      </c>
      <c r="S761" s="177">
        <v>1.1120000000000001</v>
      </c>
      <c r="T761" s="177">
        <v>39.1586</v>
      </c>
      <c r="U761" s="177">
        <v>3.11</v>
      </c>
      <c r="V761" s="177">
        <v>30.9</v>
      </c>
      <c r="W761" s="177"/>
      <c r="X761" s="177">
        <v>8.2585999999999995</v>
      </c>
      <c r="Y761" s="177">
        <v>70.300399999999996</v>
      </c>
      <c r="Z761" s="177">
        <v>1.56</v>
      </c>
    </row>
    <row r="762" spans="1:26" ht="16" hidden="1" x14ac:dyDescent="0.2">
      <c r="A762" s="171">
        <v>5965</v>
      </c>
      <c r="B762" s="172">
        <v>5</v>
      </c>
      <c r="C762" s="173" t="s">
        <v>258</v>
      </c>
      <c r="D762" s="173">
        <v>19</v>
      </c>
      <c r="E762" s="173">
        <v>7</v>
      </c>
      <c r="F762" s="173">
        <v>19</v>
      </c>
      <c r="G762" s="175" t="s">
        <v>274</v>
      </c>
      <c r="H762" s="176">
        <v>0.5</v>
      </c>
      <c r="I762" s="176">
        <v>20.6</v>
      </c>
      <c r="J762" s="176">
        <v>3</v>
      </c>
      <c r="K762" s="176">
        <v>44</v>
      </c>
      <c r="L762" s="173">
        <v>3.91</v>
      </c>
    </row>
    <row r="763" spans="1:26" ht="16" x14ac:dyDescent="0.2">
      <c r="A763" s="171">
        <v>5966</v>
      </c>
      <c r="B763" s="172">
        <v>5</v>
      </c>
      <c r="C763" s="173" t="s">
        <v>261</v>
      </c>
      <c r="D763" s="173">
        <v>2019</v>
      </c>
      <c r="E763" s="173">
        <v>7</v>
      </c>
      <c r="F763" s="173">
        <v>19</v>
      </c>
      <c r="G763" s="175" t="s">
        <v>274</v>
      </c>
      <c r="H763" s="176">
        <v>0.25</v>
      </c>
      <c r="I763" s="176">
        <v>19.899999999999999</v>
      </c>
      <c r="J763" s="176">
        <v>1.4</v>
      </c>
      <c r="K763" s="176">
        <v>62.7</v>
      </c>
      <c r="L763" s="173">
        <v>5.76</v>
      </c>
      <c r="M763" s="177">
        <v>3.64</v>
      </c>
      <c r="N763" s="177">
        <v>28.32</v>
      </c>
      <c r="O763" s="177">
        <v>4.1399999999999997</v>
      </c>
      <c r="P763" s="176">
        <v>0.72370000000000001</v>
      </c>
      <c r="Q763" s="177">
        <v>8.2720000000000002</v>
      </c>
      <c r="R763" s="177">
        <v>116.515</v>
      </c>
      <c r="S763" s="177">
        <v>0.34499999999999997</v>
      </c>
      <c r="T763" s="177">
        <v>49.163400000000003</v>
      </c>
      <c r="U763" s="177">
        <v>4.0199999999999996</v>
      </c>
      <c r="V763" s="177">
        <v>21.8</v>
      </c>
      <c r="W763" s="177"/>
      <c r="X763" s="177">
        <v>27.363399999999999</v>
      </c>
      <c r="Y763" s="177">
        <v>215.07509999999999</v>
      </c>
      <c r="Z763" s="177">
        <v>0.99099999999999999</v>
      </c>
    </row>
    <row r="764" spans="1:26" ht="16" hidden="1" x14ac:dyDescent="0.2">
      <c r="A764" s="171">
        <v>5971</v>
      </c>
      <c r="B764" s="172">
        <v>9</v>
      </c>
      <c r="C764" s="173" t="s">
        <v>258</v>
      </c>
      <c r="D764" s="173">
        <v>19</v>
      </c>
      <c r="E764" s="173">
        <v>7</v>
      </c>
      <c r="F764" s="173">
        <v>19</v>
      </c>
      <c r="G764" s="175" t="s">
        <v>446</v>
      </c>
      <c r="H764" s="176">
        <v>1.75</v>
      </c>
      <c r="I764" s="176">
        <v>24.6</v>
      </c>
      <c r="J764" s="176">
        <v>29.2</v>
      </c>
      <c r="K764" s="176">
        <v>68.8</v>
      </c>
      <c r="L764" s="173">
        <v>4.87</v>
      </c>
    </row>
    <row r="765" spans="1:26" ht="16" x14ac:dyDescent="0.2">
      <c r="A765" s="171">
        <v>5972</v>
      </c>
      <c r="B765" s="172">
        <v>9</v>
      </c>
      <c r="C765" s="173" t="s">
        <v>261</v>
      </c>
      <c r="D765" s="173">
        <v>2019</v>
      </c>
      <c r="E765" s="173">
        <v>7</v>
      </c>
      <c r="F765" s="173">
        <v>19</v>
      </c>
      <c r="G765" s="175" t="s">
        <v>446</v>
      </c>
      <c r="H765" s="176">
        <v>0.25</v>
      </c>
      <c r="I765" s="176">
        <v>24.6</v>
      </c>
      <c r="J765" s="176">
        <v>29.1</v>
      </c>
      <c r="K765" s="176">
        <v>69.8</v>
      </c>
      <c r="L765" s="173">
        <v>4.9400000000000004</v>
      </c>
      <c r="M765" s="177">
        <v>1.64</v>
      </c>
      <c r="N765" s="177">
        <v>7.03</v>
      </c>
      <c r="O765" s="177">
        <v>2.85</v>
      </c>
      <c r="P765" s="176">
        <v>1.1806000000000001</v>
      </c>
      <c r="Q765" s="177">
        <v>0.182</v>
      </c>
      <c r="R765" s="177">
        <v>14.366</v>
      </c>
      <c r="S765" s="177">
        <v>0.751</v>
      </c>
      <c r="T765" s="177">
        <v>28.818200000000001</v>
      </c>
      <c r="U765" s="177">
        <v>1.55</v>
      </c>
      <c r="V765" s="177">
        <v>17.100000000000001</v>
      </c>
      <c r="W765" s="177"/>
      <c r="X765" s="177">
        <v>11.7182</v>
      </c>
      <c r="Y765" s="177">
        <v>76.399799999999999</v>
      </c>
      <c r="Z765" s="177">
        <v>1.21</v>
      </c>
    </row>
    <row r="766" spans="1:26" ht="16" hidden="1" x14ac:dyDescent="0.2">
      <c r="A766" s="171">
        <v>5973</v>
      </c>
      <c r="B766" s="172">
        <v>10</v>
      </c>
      <c r="C766" s="173" t="s">
        <v>258</v>
      </c>
      <c r="D766" s="173">
        <v>19</v>
      </c>
      <c r="E766" s="173">
        <v>7</v>
      </c>
      <c r="F766" s="173">
        <v>19</v>
      </c>
      <c r="G766" s="175" t="s">
        <v>286</v>
      </c>
      <c r="H766" s="176">
        <v>1.5</v>
      </c>
      <c r="I766" s="176">
        <v>24.8</v>
      </c>
      <c r="J766" s="176">
        <v>30.4</v>
      </c>
      <c r="K766" s="176">
        <v>22.7</v>
      </c>
      <c r="L766" s="173">
        <v>1.5</v>
      </c>
    </row>
    <row r="767" spans="1:26" ht="16" x14ac:dyDescent="0.2">
      <c r="A767" s="171">
        <v>5974</v>
      </c>
      <c r="B767" s="172">
        <v>10</v>
      </c>
      <c r="C767" s="173" t="s">
        <v>261</v>
      </c>
      <c r="D767" s="173">
        <v>2019</v>
      </c>
      <c r="E767" s="173">
        <v>7</v>
      </c>
      <c r="F767" s="173">
        <v>19</v>
      </c>
      <c r="G767" s="175" t="s">
        <v>286</v>
      </c>
      <c r="H767" s="176">
        <v>0.25</v>
      </c>
      <c r="I767" s="176">
        <v>24.8</v>
      </c>
      <c r="J767" s="176">
        <v>27.8</v>
      </c>
      <c r="K767" s="176">
        <v>52.2</v>
      </c>
      <c r="L767" s="173">
        <v>3.65</v>
      </c>
      <c r="M767" s="177">
        <v>2.2200000000000002</v>
      </c>
      <c r="N767" s="177">
        <v>15.61</v>
      </c>
      <c r="O767" s="177">
        <v>3.62</v>
      </c>
      <c r="P767" s="176">
        <v>0.66110000000000002</v>
      </c>
      <c r="Q767" s="177">
        <v>0.501</v>
      </c>
      <c r="R767" s="177">
        <v>21.321000000000002</v>
      </c>
      <c r="S767" s="177">
        <v>0.76800000000000002</v>
      </c>
      <c r="T767" s="177">
        <v>32.459699999999998</v>
      </c>
      <c r="U767" s="177">
        <v>2.59</v>
      </c>
      <c r="V767" s="177">
        <v>17</v>
      </c>
      <c r="W767" s="177"/>
      <c r="X767" s="177">
        <v>15.4597</v>
      </c>
      <c r="Y767" s="177">
        <v>98.078299999999999</v>
      </c>
      <c r="Z767" s="177">
        <v>0.88600000000000001</v>
      </c>
    </row>
    <row r="768" spans="1:26" ht="16" hidden="1" x14ac:dyDescent="0.2">
      <c r="A768" s="171">
        <v>5975</v>
      </c>
      <c r="B768" s="172">
        <v>6</v>
      </c>
      <c r="C768" s="173" t="s">
        <v>258</v>
      </c>
      <c r="D768" s="173">
        <v>19</v>
      </c>
      <c r="E768" s="173">
        <v>7</v>
      </c>
      <c r="F768" s="173">
        <v>20</v>
      </c>
      <c r="G768" s="175" t="s">
        <v>332</v>
      </c>
      <c r="H768" s="176">
        <v>5</v>
      </c>
      <c r="I768" s="176">
        <v>24.6</v>
      </c>
      <c r="J768" s="176">
        <v>29.5</v>
      </c>
      <c r="K768" s="176">
        <v>68.7</v>
      </c>
      <c r="L768" s="173">
        <v>4.76</v>
      </c>
    </row>
    <row r="769" spans="1:26" ht="16" x14ac:dyDescent="0.2">
      <c r="A769" s="171">
        <v>5976</v>
      </c>
      <c r="B769" s="172">
        <v>6</v>
      </c>
      <c r="C769" s="173" t="s">
        <v>261</v>
      </c>
      <c r="D769" s="173">
        <v>2019</v>
      </c>
      <c r="E769" s="173">
        <v>7</v>
      </c>
      <c r="F769" s="173">
        <v>20</v>
      </c>
      <c r="G769" s="175" t="s">
        <v>332</v>
      </c>
      <c r="H769" s="176">
        <v>0.25</v>
      </c>
      <c r="I769" s="176">
        <v>24.6</v>
      </c>
      <c r="J769" s="176">
        <v>29.9</v>
      </c>
      <c r="K769" s="176">
        <v>75.3</v>
      </c>
      <c r="L769" s="173">
        <v>5.18</v>
      </c>
      <c r="M769" s="177">
        <v>1.52</v>
      </c>
      <c r="N769" s="177">
        <v>4.1500000000000004</v>
      </c>
      <c r="O769" s="177">
        <v>2.0499999999999998</v>
      </c>
      <c r="P769" s="176">
        <v>1.2430000000000001</v>
      </c>
      <c r="Q769" s="177">
        <v>0.43</v>
      </c>
      <c r="R769" s="177">
        <v>5.8369999999999997</v>
      </c>
      <c r="S769" s="177">
        <v>0.63800000000000001</v>
      </c>
      <c r="T769" s="177">
        <v>22.176100000000002</v>
      </c>
      <c r="U769" s="177">
        <v>1.07</v>
      </c>
      <c r="V769" s="177">
        <v>16.7</v>
      </c>
      <c r="W769" s="177"/>
      <c r="X769" s="177">
        <v>5.4760999999999997</v>
      </c>
      <c r="Y769" s="177">
        <v>55.793300000000002</v>
      </c>
      <c r="Z769" s="177">
        <v>0.98199999999999998</v>
      </c>
    </row>
    <row r="770" spans="1:26" ht="16" hidden="1" x14ac:dyDescent="0.2">
      <c r="A770" s="171">
        <v>5977</v>
      </c>
      <c r="B770" s="172">
        <v>7</v>
      </c>
      <c r="C770" s="173" t="s">
        <v>258</v>
      </c>
      <c r="D770" s="173">
        <v>19</v>
      </c>
      <c r="E770" s="173">
        <v>7</v>
      </c>
      <c r="F770" s="173">
        <v>20</v>
      </c>
      <c r="G770" s="175" t="s">
        <v>272</v>
      </c>
      <c r="H770" s="176">
        <v>1</v>
      </c>
      <c r="I770" s="176">
        <v>26.6</v>
      </c>
      <c r="J770" s="176">
        <v>26.6</v>
      </c>
      <c r="K770" s="176">
        <v>18.8</v>
      </c>
      <c r="L770" s="173">
        <v>1.3</v>
      </c>
    </row>
    <row r="771" spans="1:26" ht="16" x14ac:dyDescent="0.2">
      <c r="A771" s="171">
        <v>5978</v>
      </c>
      <c r="B771" s="172">
        <v>7</v>
      </c>
      <c r="C771" s="173" t="s">
        <v>261</v>
      </c>
      <c r="D771" s="173">
        <v>2019</v>
      </c>
      <c r="E771" s="173">
        <v>7</v>
      </c>
      <c r="F771" s="173">
        <v>20</v>
      </c>
      <c r="G771" s="175" t="s">
        <v>272</v>
      </c>
      <c r="H771" s="176">
        <v>0.25</v>
      </c>
      <c r="I771" s="176">
        <v>25.6</v>
      </c>
      <c r="J771" s="176">
        <v>19.7</v>
      </c>
      <c r="K771" s="176">
        <v>30.8</v>
      </c>
      <c r="L771" s="173">
        <v>2.14</v>
      </c>
      <c r="M771" s="177">
        <v>3.34</v>
      </c>
      <c r="N771" s="177">
        <v>32.92</v>
      </c>
      <c r="O771" s="177">
        <v>6.71</v>
      </c>
      <c r="P771" s="176">
        <v>4.3685</v>
      </c>
      <c r="Q771" s="177">
        <v>7.8490000000000002</v>
      </c>
      <c r="R771" s="177">
        <v>45.51</v>
      </c>
      <c r="S771" s="177">
        <v>0.82599999999999996</v>
      </c>
      <c r="T771" s="177">
        <v>57.383200000000002</v>
      </c>
      <c r="U771" s="177">
        <v>4.12</v>
      </c>
      <c r="V771" s="177">
        <v>29.6</v>
      </c>
      <c r="W771" s="177"/>
      <c r="X771" s="177">
        <v>27.783200000000001</v>
      </c>
      <c r="Y771" s="177">
        <v>164.87950000000001</v>
      </c>
      <c r="Z771" s="177">
        <v>1.39</v>
      </c>
    </row>
    <row r="772" spans="1:26" ht="16" hidden="1" x14ac:dyDescent="0.2">
      <c r="A772" s="171">
        <v>5979</v>
      </c>
      <c r="B772" s="172">
        <v>8</v>
      </c>
      <c r="C772" s="173" t="s">
        <v>258</v>
      </c>
      <c r="D772" s="173">
        <v>19</v>
      </c>
      <c r="E772" s="173">
        <v>7</v>
      </c>
      <c r="F772" s="173">
        <v>20</v>
      </c>
      <c r="G772" s="175" t="s">
        <v>297</v>
      </c>
      <c r="I772" s="176">
        <v>25.8</v>
      </c>
      <c r="J772" s="176">
        <v>29.1</v>
      </c>
      <c r="K772" s="176">
        <v>50.1</v>
      </c>
      <c r="L772" s="173">
        <v>3.35</v>
      </c>
    </row>
    <row r="773" spans="1:26" ht="16" x14ac:dyDescent="0.2">
      <c r="A773" s="171">
        <v>5980</v>
      </c>
      <c r="B773" s="172">
        <v>8</v>
      </c>
      <c r="C773" s="173" t="s">
        <v>261</v>
      </c>
      <c r="D773" s="173">
        <v>2019</v>
      </c>
      <c r="E773" s="173">
        <v>7</v>
      </c>
      <c r="F773" s="173">
        <v>20</v>
      </c>
      <c r="G773" s="175" t="s">
        <v>297</v>
      </c>
      <c r="H773" s="176">
        <v>0.25</v>
      </c>
      <c r="I773" s="176">
        <v>26.6</v>
      </c>
      <c r="J773" s="176">
        <v>27.8</v>
      </c>
      <c r="K773" s="176">
        <v>57.2</v>
      </c>
      <c r="L773" s="173">
        <v>3.9</v>
      </c>
      <c r="M773" s="177">
        <v>1.72</v>
      </c>
      <c r="N773" s="177">
        <v>13.26</v>
      </c>
      <c r="O773" s="177">
        <v>4.5199999999999996</v>
      </c>
      <c r="P773" s="176">
        <v>2.0112999999999999</v>
      </c>
      <c r="Q773" s="177">
        <v>0.246</v>
      </c>
      <c r="R773" s="177">
        <v>15.663</v>
      </c>
      <c r="S773" s="177">
        <v>0.40600000000000003</v>
      </c>
      <c r="T773" s="177">
        <v>33.6997</v>
      </c>
      <c r="U773" s="177">
        <v>2.0499999999999998</v>
      </c>
      <c r="V773" s="177">
        <v>18.8</v>
      </c>
      <c r="W773" s="177"/>
      <c r="X773" s="177">
        <v>14.899699999999999</v>
      </c>
      <c r="Y773" s="177">
        <v>107.8357</v>
      </c>
      <c r="Z773" s="177">
        <v>0.70499999999999996</v>
      </c>
    </row>
    <row r="774" spans="1:26" ht="16" hidden="1" x14ac:dyDescent="0.2">
      <c r="A774" s="171">
        <v>5993</v>
      </c>
      <c r="B774" s="172">
        <v>1</v>
      </c>
      <c r="C774" s="173" t="s">
        <v>258</v>
      </c>
      <c r="D774" s="173">
        <v>19</v>
      </c>
      <c r="E774" s="173">
        <v>8</v>
      </c>
      <c r="F774" s="173">
        <v>3</v>
      </c>
      <c r="G774" s="175" t="s">
        <v>280</v>
      </c>
      <c r="H774" s="176">
        <v>1.5</v>
      </c>
      <c r="I774" s="176">
        <v>26.8</v>
      </c>
      <c r="J774" s="176">
        <v>28.9</v>
      </c>
      <c r="K774" s="176">
        <v>78.5</v>
      </c>
      <c r="L774" s="173">
        <v>4.55</v>
      </c>
    </row>
    <row r="775" spans="1:26" ht="16" x14ac:dyDescent="0.2">
      <c r="A775" s="171">
        <v>5994</v>
      </c>
      <c r="B775" s="172">
        <v>1</v>
      </c>
      <c r="C775" s="173" t="s">
        <v>261</v>
      </c>
      <c r="D775" s="173">
        <v>2019</v>
      </c>
      <c r="E775" s="173">
        <v>8</v>
      </c>
      <c r="F775" s="173">
        <v>3</v>
      </c>
      <c r="G775" s="175" t="s">
        <v>280</v>
      </c>
      <c r="H775" s="176">
        <v>0.25</v>
      </c>
      <c r="I775" s="176">
        <v>25.9</v>
      </c>
      <c r="J775" s="176">
        <v>24.6</v>
      </c>
      <c r="K775" s="176">
        <v>100.5</v>
      </c>
      <c r="L775" s="173">
        <v>7.14</v>
      </c>
      <c r="M775" s="177">
        <v>2.4300000000000002</v>
      </c>
      <c r="N775" s="177">
        <v>26.69</v>
      </c>
      <c r="O775" s="177">
        <v>3.49</v>
      </c>
      <c r="P775" s="176">
        <v>0.51600000000000001</v>
      </c>
      <c r="Q775" s="177">
        <v>0.12</v>
      </c>
      <c r="R775" s="177">
        <v>4.4669999999999996</v>
      </c>
      <c r="S775" s="177">
        <v>0.02</v>
      </c>
      <c r="T775" s="177">
        <v>76.042100000000005</v>
      </c>
      <c r="U775" s="177">
        <v>2.29</v>
      </c>
      <c r="V775" s="177">
        <v>30.7</v>
      </c>
      <c r="W775" s="177"/>
      <c r="X775" s="177">
        <v>18.242100000000001</v>
      </c>
      <c r="Y775" s="177">
        <v>137.72040000000001</v>
      </c>
      <c r="Z775" s="177">
        <v>0.745</v>
      </c>
    </row>
    <row r="776" spans="1:26" ht="16" hidden="1" x14ac:dyDescent="0.2">
      <c r="A776" s="171">
        <v>5995</v>
      </c>
      <c r="B776" s="172">
        <v>2</v>
      </c>
      <c r="C776" s="173" t="s">
        <v>258</v>
      </c>
      <c r="D776" s="173">
        <v>19</v>
      </c>
      <c r="E776" s="173">
        <v>8</v>
      </c>
      <c r="F776" s="173">
        <v>3</v>
      </c>
      <c r="G776" s="175" t="s">
        <v>449</v>
      </c>
      <c r="H776" s="176">
        <v>2.5</v>
      </c>
      <c r="I776" s="176">
        <v>27.2</v>
      </c>
      <c r="J776" s="176">
        <v>30.1</v>
      </c>
      <c r="K776" s="176">
        <v>32.200000000000003</v>
      </c>
      <c r="L776" s="173">
        <v>2.19</v>
      </c>
    </row>
    <row r="777" spans="1:26" ht="16" x14ac:dyDescent="0.2">
      <c r="A777" s="171">
        <v>5996</v>
      </c>
      <c r="B777" s="172">
        <v>2</v>
      </c>
      <c r="C777" s="173" t="s">
        <v>261</v>
      </c>
      <c r="D777" s="173">
        <v>2019</v>
      </c>
      <c r="E777" s="173">
        <v>8</v>
      </c>
      <c r="F777" s="173">
        <v>3</v>
      </c>
      <c r="G777" s="175" t="s">
        <v>449</v>
      </c>
      <c r="H777" s="176">
        <v>0.25</v>
      </c>
      <c r="I777" s="176">
        <v>26</v>
      </c>
      <c r="J777" s="176">
        <v>25.2</v>
      </c>
      <c r="K777" s="176">
        <v>85.7</v>
      </c>
      <c r="L777" s="173">
        <v>5.98</v>
      </c>
      <c r="M777" s="177">
        <v>2</v>
      </c>
      <c r="N777" s="177">
        <v>22.5</v>
      </c>
      <c r="O777" s="177">
        <v>2.1</v>
      </c>
      <c r="P777" s="176">
        <v>2.5190000000000001</v>
      </c>
      <c r="Q777" s="177">
        <v>0.17899999999999999</v>
      </c>
      <c r="R777" s="177">
        <v>29.516999999999999</v>
      </c>
      <c r="S777" s="177">
        <v>0.28100000000000003</v>
      </c>
      <c r="T777" s="177">
        <v>42.1081</v>
      </c>
      <c r="U777" s="177">
        <v>2.34</v>
      </c>
      <c r="V777" s="177">
        <v>24.9</v>
      </c>
      <c r="W777" s="177"/>
      <c r="X777" s="177">
        <v>17.208100000000002</v>
      </c>
      <c r="Y777" s="177">
        <v>133.04079999999999</v>
      </c>
      <c r="Z777" s="177">
        <v>0.53500000000000003</v>
      </c>
    </row>
    <row r="778" spans="1:26" ht="16" hidden="1" x14ac:dyDescent="0.2">
      <c r="A778" s="171">
        <v>5981</v>
      </c>
      <c r="B778" s="172">
        <v>3</v>
      </c>
      <c r="C778" s="173" t="s">
        <v>258</v>
      </c>
      <c r="D778" s="173">
        <v>19</v>
      </c>
      <c r="E778" s="173">
        <v>8</v>
      </c>
      <c r="F778" s="173">
        <v>3</v>
      </c>
      <c r="G778" s="175" t="s">
        <v>265</v>
      </c>
      <c r="H778" s="176">
        <v>1</v>
      </c>
      <c r="I778" s="176">
        <v>26.5</v>
      </c>
      <c r="J778" s="176">
        <v>28.9</v>
      </c>
      <c r="K778" s="176">
        <v>83.9</v>
      </c>
      <c r="L778" s="173">
        <v>5.71</v>
      </c>
    </row>
    <row r="779" spans="1:26" ht="16" x14ac:dyDescent="0.2">
      <c r="A779" s="171">
        <v>5982</v>
      </c>
      <c r="B779" s="172">
        <v>3</v>
      </c>
      <c r="C779" s="173" t="s">
        <v>261</v>
      </c>
      <c r="D779" s="173">
        <v>2019</v>
      </c>
      <c r="E779" s="173">
        <v>8</v>
      </c>
      <c r="F779" s="173">
        <v>3</v>
      </c>
      <c r="G779" s="175" t="s">
        <v>265</v>
      </c>
      <c r="H779" s="176">
        <v>0.25</v>
      </c>
      <c r="I779" s="176">
        <v>26.5</v>
      </c>
      <c r="J779" s="176">
        <v>28.8</v>
      </c>
      <c r="K779" s="176">
        <v>90.9</v>
      </c>
      <c r="L779" s="173">
        <v>6.21</v>
      </c>
      <c r="M779" s="177">
        <v>3.97</v>
      </c>
      <c r="N779" s="177">
        <v>47.26</v>
      </c>
      <c r="O779" s="177">
        <v>1.1299999999999999</v>
      </c>
      <c r="P779" s="176">
        <v>0.60119999999999996</v>
      </c>
      <c r="Q779" s="177">
        <v>0.214</v>
      </c>
      <c r="R779" s="177">
        <v>21.25</v>
      </c>
      <c r="S779" s="177">
        <v>0.159</v>
      </c>
      <c r="T779" s="177">
        <v>46.091999999999999</v>
      </c>
      <c r="U779" s="177">
        <v>4.34</v>
      </c>
      <c r="V779" s="177">
        <v>26.4</v>
      </c>
      <c r="W779" s="177"/>
      <c r="X779" s="177">
        <v>19.692</v>
      </c>
      <c r="Y779" s="177">
        <v>185.1369</v>
      </c>
      <c r="Z779" s="177">
        <v>0.76200000000000001</v>
      </c>
    </row>
    <row r="780" spans="1:26" ht="16" hidden="1" x14ac:dyDescent="0.2">
      <c r="A780" s="171">
        <v>5983</v>
      </c>
      <c r="B780" s="172">
        <v>4</v>
      </c>
      <c r="C780" s="173" t="s">
        <v>258</v>
      </c>
      <c r="D780" s="173">
        <v>19</v>
      </c>
      <c r="E780" s="173">
        <v>8</v>
      </c>
      <c r="F780" s="173">
        <v>3</v>
      </c>
      <c r="G780" s="175" t="s">
        <v>278</v>
      </c>
      <c r="H780" s="176">
        <v>0.5</v>
      </c>
      <c r="I780" s="176">
        <v>27.4</v>
      </c>
      <c r="J780" s="176">
        <v>27.7</v>
      </c>
      <c r="K780" s="176">
        <v>38.9</v>
      </c>
      <c r="L780" s="173">
        <v>2.65</v>
      </c>
    </row>
    <row r="781" spans="1:26" ht="16" x14ac:dyDescent="0.2">
      <c r="A781" s="171">
        <v>5984</v>
      </c>
      <c r="B781" s="172">
        <v>4</v>
      </c>
      <c r="C781" s="173" t="s">
        <v>261</v>
      </c>
      <c r="D781" s="173">
        <v>2019</v>
      </c>
      <c r="E781" s="173">
        <v>8</v>
      </c>
      <c r="F781" s="173">
        <v>3</v>
      </c>
      <c r="G781" s="175" t="s">
        <v>278</v>
      </c>
      <c r="H781" s="176">
        <v>0.25</v>
      </c>
      <c r="I781" s="176">
        <v>26.6</v>
      </c>
      <c r="J781" s="176">
        <v>26.7</v>
      </c>
      <c r="K781" s="176">
        <v>40.299999999999997</v>
      </c>
      <c r="L781" s="173">
        <v>2.75</v>
      </c>
      <c r="M781" s="177">
        <v>4.96</v>
      </c>
      <c r="N781" s="177">
        <v>17.64</v>
      </c>
      <c r="O781" s="177">
        <v>3.41</v>
      </c>
      <c r="P781" s="176">
        <v>2.8146</v>
      </c>
      <c r="Q781" s="177">
        <v>0.52</v>
      </c>
      <c r="R781" s="177">
        <v>47.84</v>
      </c>
      <c r="S781" s="177">
        <v>1.502</v>
      </c>
      <c r="T781" s="177">
        <v>43.579500000000003</v>
      </c>
      <c r="U781" s="177">
        <v>4.26</v>
      </c>
      <c r="V781" s="177">
        <v>31.3</v>
      </c>
      <c r="W781" s="177"/>
      <c r="X781" s="177">
        <v>12.279500000000001</v>
      </c>
      <c r="Y781" s="177">
        <v>120.43680000000001</v>
      </c>
      <c r="Z781" s="177">
        <v>1.6</v>
      </c>
    </row>
    <row r="782" spans="1:26" ht="16" hidden="1" x14ac:dyDescent="0.2">
      <c r="A782" s="171">
        <v>5985</v>
      </c>
      <c r="B782" s="172">
        <v>5</v>
      </c>
      <c r="C782" s="173" t="s">
        <v>258</v>
      </c>
      <c r="D782" s="173">
        <v>19</v>
      </c>
      <c r="E782" s="173">
        <v>8</v>
      </c>
      <c r="F782" s="173">
        <v>3</v>
      </c>
      <c r="G782" s="175" t="s">
        <v>262</v>
      </c>
      <c r="H782" s="176">
        <v>0.5</v>
      </c>
      <c r="I782" s="176">
        <v>26.2</v>
      </c>
      <c r="J782" s="176">
        <v>15.3</v>
      </c>
      <c r="K782" s="176">
        <v>69.5</v>
      </c>
      <c r="L782" s="173">
        <v>5.25</v>
      </c>
    </row>
    <row r="783" spans="1:26" ht="16" x14ac:dyDescent="0.2">
      <c r="A783" s="171">
        <v>5986</v>
      </c>
      <c r="B783" s="172">
        <v>5</v>
      </c>
      <c r="C783" s="173" t="s">
        <v>261</v>
      </c>
      <c r="D783" s="173">
        <v>2019</v>
      </c>
      <c r="E783" s="173">
        <v>8</v>
      </c>
      <c r="F783" s="173">
        <v>3</v>
      </c>
      <c r="G783" s="175" t="s">
        <v>262</v>
      </c>
      <c r="H783" s="176">
        <v>0.25</v>
      </c>
      <c r="I783" s="176">
        <v>21.9</v>
      </c>
      <c r="J783" s="176">
        <v>2.9</v>
      </c>
      <c r="K783" s="176">
        <v>79.3</v>
      </c>
      <c r="L783" s="173">
        <v>6.87</v>
      </c>
      <c r="M783" s="177">
        <v>4.21</v>
      </c>
      <c r="N783" s="177">
        <v>35.159999999999997</v>
      </c>
      <c r="O783" s="177">
        <v>1.31</v>
      </c>
      <c r="P783" s="176">
        <v>0.91020000000000001</v>
      </c>
      <c r="Q783" s="177">
        <v>2.5859999999999999</v>
      </c>
      <c r="R783" s="177">
        <v>132.01300000000001</v>
      </c>
      <c r="S783" s="177">
        <v>0.28399999999999997</v>
      </c>
      <c r="T783" s="177">
        <v>46.784500000000001</v>
      </c>
      <c r="U783" s="177">
        <v>3.29</v>
      </c>
      <c r="V783" s="177">
        <v>19.7</v>
      </c>
      <c r="W783" s="177"/>
      <c r="X783" s="177">
        <v>27.084499999999998</v>
      </c>
      <c r="Y783" s="177">
        <v>216.31209999999999</v>
      </c>
      <c r="Z783" s="177">
        <v>1.21</v>
      </c>
    </row>
    <row r="784" spans="1:26" ht="16" hidden="1" x14ac:dyDescent="0.2">
      <c r="A784" s="171">
        <v>5987</v>
      </c>
      <c r="B784" s="172">
        <v>6</v>
      </c>
      <c r="C784" s="173" t="s">
        <v>258</v>
      </c>
      <c r="D784" s="173">
        <v>19</v>
      </c>
      <c r="E784" s="173">
        <v>8</v>
      </c>
      <c r="F784" s="173">
        <v>3</v>
      </c>
      <c r="G784" s="175" t="s">
        <v>334</v>
      </c>
      <c r="H784" s="176">
        <v>3</v>
      </c>
      <c r="I784" s="176">
        <v>25.8</v>
      </c>
      <c r="J784" s="176">
        <v>28.7</v>
      </c>
      <c r="K784" s="176">
        <v>72.3</v>
      </c>
      <c r="L784" s="173">
        <v>5.37</v>
      </c>
    </row>
    <row r="785" spans="1:26" ht="16" x14ac:dyDescent="0.2">
      <c r="A785" s="171">
        <v>5988</v>
      </c>
      <c r="B785" s="172">
        <v>6</v>
      </c>
      <c r="C785" s="173" t="s">
        <v>261</v>
      </c>
      <c r="D785" s="173">
        <v>2019</v>
      </c>
      <c r="E785" s="173">
        <v>8</v>
      </c>
      <c r="F785" s="173">
        <v>3</v>
      </c>
      <c r="G785" s="175" t="s">
        <v>334</v>
      </c>
      <c r="H785" s="176">
        <v>0.25</v>
      </c>
      <c r="I785" s="176">
        <v>25.8</v>
      </c>
      <c r="J785" s="176">
        <v>28.7</v>
      </c>
      <c r="K785" s="176">
        <v>72.2</v>
      </c>
      <c r="L785" s="173">
        <v>5.42</v>
      </c>
      <c r="M785" s="177">
        <v>2.17</v>
      </c>
      <c r="N785" s="177">
        <v>11.57</v>
      </c>
      <c r="O785" s="177">
        <v>2.38</v>
      </c>
      <c r="P785" s="176">
        <v>1.3093999999999999</v>
      </c>
      <c r="Q785" s="177">
        <v>0.24399999999999999</v>
      </c>
      <c r="R785" s="177">
        <v>6.415</v>
      </c>
      <c r="S785" s="177">
        <v>0.10199999999999999</v>
      </c>
      <c r="T785" s="177">
        <v>27.117100000000001</v>
      </c>
      <c r="U785" s="177">
        <v>1.35</v>
      </c>
      <c r="V785" s="177">
        <v>18</v>
      </c>
      <c r="W785" s="177"/>
      <c r="X785" s="177">
        <v>9.1171000000000006</v>
      </c>
      <c r="Y785" s="177">
        <v>74.977099999999993</v>
      </c>
      <c r="Z785" s="177">
        <v>0.71599999999999997</v>
      </c>
    </row>
    <row r="786" spans="1:26" ht="16" hidden="1" x14ac:dyDescent="0.2">
      <c r="A786" s="171">
        <v>5989</v>
      </c>
      <c r="B786" s="172">
        <v>7</v>
      </c>
      <c r="C786" s="173" t="s">
        <v>258</v>
      </c>
      <c r="D786" s="173">
        <v>19</v>
      </c>
      <c r="E786" s="173">
        <v>8</v>
      </c>
      <c r="F786" s="173">
        <v>3</v>
      </c>
      <c r="G786" s="175" t="s">
        <v>450</v>
      </c>
      <c r="H786" s="176">
        <v>1</v>
      </c>
      <c r="I786" s="176">
        <v>26.9</v>
      </c>
      <c r="J786" s="176">
        <v>25.3</v>
      </c>
      <c r="K786" s="176">
        <v>47.2</v>
      </c>
      <c r="L786" s="173">
        <v>3.28</v>
      </c>
    </row>
    <row r="787" spans="1:26" ht="16" x14ac:dyDescent="0.2">
      <c r="A787" s="171">
        <v>5990</v>
      </c>
      <c r="B787" s="172">
        <v>7</v>
      </c>
      <c r="C787" s="173" t="s">
        <v>261</v>
      </c>
      <c r="D787" s="173">
        <v>2019</v>
      </c>
      <c r="E787" s="173">
        <v>8</v>
      </c>
      <c r="F787" s="173">
        <v>3</v>
      </c>
      <c r="G787" s="175" t="s">
        <v>450</v>
      </c>
      <c r="H787" s="176">
        <v>0.25</v>
      </c>
      <c r="I787" s="176">
        <v>23.9</v>
      </c>
      <c r="J787" s="176">
        <v>12.6</v>
      </c>
      <c r="K787" s="176">
        <v>62.6</v>
      </c>
      <c r="L787" s="173">
        <v>4.74</v>
      </c>
      <c r="M787" s="177">
        <v>3.63</v>
      </c>
      <c r="N787" s="177">
        <v>47.36</v>
      </c>
      <c r="O787" s="177">
        <v>4.92</v>
      </c>
      <c r="P787" s="176">
        <v>2.2944</v>
      </c>
      <c r="Q787" s="177">
        <v>14.468</v>
      </c>
      <c r="R787" s="177">
        <v>59.137999999999998</v>
      </c>
      <c r="S787" s="177">
        <v>0.47899999999999998</v>
      </c>
      <c r="T787" s="177">
        <v>78.710400000000007</v>
      </c>
      <c r="U787" s="177">
        <v>4.62</v>
      </c>
      <c r="V787" s="177">
        <v>43.4</v>
      </c>
      <c r="W787" s="177"/>
      <c r="X787" s="177">
        <v>35.310400000000001</v>
      </c>
      <c r="Y787" s="177">
        <v>228.565</v>
      </c>
      <c r="Z787" s="177">
        <v>0.76500000000000001</v>
      </c>
    </row>
    <row r="788" spans="1:26" ht="16" hidden="1" x14ac:dyDescent="0.2">
      <c r="A788" s="171">
        <v>5991</v>
      </c>
      <c r="B788" s="172">
        <v>8</v>
      </c>
      <c r="C788" s="173" t="s">
        <v>258</v>
      </c>
      <c r="D788" s="173">
        <v>19</v>
      </c>
      <c r="E788" s="173">
        <v>8</v>
      </c>
      <c r="F788" s="173">
        <v>3</v>
      </c>
      <c r="G788" s="175" t="s">
        <v>404</v>
      </c>
      <c r="I788" s="176">
        <v>26.4</v>
      </c>
      <c r="J788" s="176">
        <v>27.6</v>
      </c>
      <c r="K788" s="176">
        <v>64.2</v>
      </c>
      <c r="L788" s="173">
        <v>4.45</v>
      </c>
    </row>
    <row r="789" spans="1:26" ht="16" x14ac:dyDescent="0.2">
      <c r="A789" s="171">
        <v>5992</v>
      </c>
      <c r="B789" s="172">
        <v>8</v>
      </c>
      <c r="C789" s="173" t="s">
        <v>261</v>
      </c>
      <c r="D789" s="173">
        <v>2019</v>
      </c>
      <c r="E789" s="173">
        <v>8</v>
      </c>
      <c r="F789" s="173">
        <v>3</v>
      </c>
      <c r="G789" s="175" t="s">
        <v>404</v>
      </c>
      <c r="H789" s="176">
        <v>0.25</v>
      </c>
      <c r="I789" s="176">
        <v>26.5</v>
      </c>
      <c r="J789" s="176">
        <v>27.5</v>
      </c>
      <c r="K789" s="176">
        <v>66.5</v>
      </c>
      <c r="L789" s="173">
        <v>4.67</v>
      </c>
      <c r="M789" s="177">
        <v>2.44</v>
      </c>
      <c r="N789" s="177">
        <v>23.45</v>
      </c>
      <c r="O789" s="177">
        <v>3.79</v>
      </c>
      <c r="P789" s="176">
        <v>0.81759999999999999</v>
      </c>
      <c r="Q789" s="177">
        <v>0.158</v>
      </c>
      <c r="R789" s="177">
        <v>7.3940000000000001</v>
      </c>
      <c r="S789" s="177">
        <v>0.114</v>
      </c>
      <c r="T789" s="177">
        <v>40.693399999999997</v>
      </c>
      <c r="U789" s="177">
        <v>2.12</v>
      </c>
      <c r="V789" s="177">
        <v>21.3</v>
      </c>
      <c r="W789" s="177"/>
      <c r="X789" s="177">
        <v>19.3934</v>
      </c>
      <c r="Y789" s="177">
        <v>139.4864</v>
      </c>
      <c r="Z789" s="177">
        <v>0.46899999999999997</v>
      </c>
    </row>
    <row r="790" spans="1:26" ht="16" hidden="1" x14ac:dyDescent="0.2">
      <c r="A790" s="171">
        <v>5997</v>
      </c>
      <c r="B790" s="172">
        <v>9</v>
      </c>
      <c r="C790" s="173" t="s">
        <v>258</v>
      </c>
      <c r="D790" s="173">
        <v>19</v>
      </c>
      <c r="E790" s="173">
        <v>8</v>
      </c>
      <c r="F790" s="173">
        <v>3</v>
      </c>
      <c r="G790" s="175" t="s">
        <v>268</v>
      </c>
      <c r="H790" s="176">
        <v>1.5</v>
      </c>
      <c r="I790" s="176">
        <v>26.1</v>
      </c>
      <c r="J790" s="176">
        <v>29.4</v>
      </c>
      <c r="K790" s="176">
        <v>118.6</v>
      </c>
      <c r="L790" s="173">
        <v>8.24</v>
      </c>
    </row>
    <row r="791" spans="1:26" ht="16" x14ac:dyDescent="0.2">
      <c r="A791" s="171">
        <v>5998</v>
      </c>
      <c r="B791" s="172">
        <v>9</v>
      </c>
      <c r="C791" s="173" t="s">
        <v>261</v>
      </c>
      <c r="D791" s="173">
        <v>2019</v>
      </c>
      <c r="E791" s="173">
        <v>8</v>
      </c>
      <c r="F791" s="173">
        <v>3</v>
      </c>
      <c r="G791" s="175" t="s">
        <v>268</v>
      </c>
      <c r="H791" s="176">
        <v>0.25</v>
      </c>
      <c r="I791" s="176">
        <v>26.1</v>
      </c>
      <c r="J791" s="176">
        <v>29.4</v>
      </c>
      <c r="K791" s="176">
        <v>128.69999999999999</v>
      </c>
      <c r="L791" s="173">
        <v>8.83</v>
      </c>
      <c r="M791" s="177">
        <v>1.68</v>
      </c>
      <c r="N791" s="177">
        <v>12.78</v>
      </c>
      <c r="O791" s="177">
        <v>1.49</v>
      </c>
      <c r="P791" s="176">
        <v>1.6171</v>
      </c>
      <c r="Q791" s="177">
        <v>0.14099999999999999</v>
      </c>
      <c r="R791" s="177">
        <v>7.84</v>
      </c>
      <c r="S791" s="177">
        <v>8.7999999999999995E-2</v>
      </c>
      <c r="T791" s="177">
        <v>37.730499999999999</v>
      </c>
      <c r="U791" s="177">
        <v>1.66</v>
      </c>
      <c r="V791" s="177">
        <v>27.8</v>
      </c>
      <c r="W791" s="177"/>
      <c r="X791" s="177">
        <v>9.9305000000000003</v>
      </c>
      <c r="Y791" s="177">
        <v>102.9727</v>
      </c>
      <c r="Z791" s="177">
        <v>0.54700000000000004</v>
      </c>
    </row>
    <row r="792" spans="1:26" ht="16" hidden="1" x14ac:dyDescent="0.2">
      <c r="A792" s="171">
        <v>5999</v>
      </c>
      <c r="B792" s="172">
        <v>10</v>
      </c>
      <c r="C792" s="173" t="s">
        <v>258</v>
      </c>
      <c r="D792" s="173">
        <v>19</v>
      </c>
      <c r="E792" s="173">
        <v>8</v>
      </c>
      <c r="F792" s="173">
        <v>3</v>
      </c>
      <c r="G792" s="175" t="s">
        <v>295</v>
      </c>
      <c r="H792" s="176">
        <v>1.5</v>
      </c>
      <c r="I792" s="176">
        <v>26</v>
      </c>
      <c r="J792" s="176">
        <v>30.1</v>
      </c>
      <c r="K792" s="176">
        <v>91.1</v>
      </c>
      <c r="L792" s="173">
        <v>6.07</v>
      </c>
    </row>
    <row r="793" spans="1:26" ht="16" x14ac:dyDescent="0.2">
      <c r="A793" s="171">
        <v>6000</v>
      </c>
      <c r="B793" s="172">
        <v>10</v>
      </c>
      <c r="C793" s="173" t="s">
        <v>261</v>
      </c>
      <c r="D793" s="173">
        <v>2019</v>
      </c>
      <c r="E793" s="173">
        <v>8</v>
      </c>
      <c r="F793" s="173">
        <v>3</v>
      </c>
      <c r="G793" s="175" t="s">
        <v>295</v>
      </c>
      <c r="H793" s="176">
        <v>0.25</v>
      </c>
      <c r="I793" s="176">
        <v>26.1</v>
      </c>
      <c r="J793" s="176">
        <v>29.8</v>
      </c>
      <c r="K793" s="176">
        <v>100.3</v>
      </c>
      <c r="L793" s="173">
        <v>6.85</v>
      </c>
      <c r="M793" s="177">
        <v>2.33</v>
      </c>
      <c r="N793" s="177">
        <v>17.36</v>
      </c>
      <c r="O793" s="177">
        <v>1.46</v>
      </c>
      <c r="P793" s="176">
        <v>1.3255999999999999</v>
      </c>
      <c r="Q793" s="177">
        <v>0.17599999999999999</v>
      </c>
      <c r="R793" s="177">
        <v>9.5690000000000008</v>
      </c>
      <c r="S793" s="177">
        <v>9.6000000000000002E-2</v>
      </c>
      <c r="T793" s="177">
        <v>40.839599999999997</v>
      </c>
      <c r="U793" s="177">
        <v>2.27</v>
      </c>
      <c r="V793" s="177">
        <v>26.6</v>
      </c>
      <c r="W793" s="177"/>
      <c r="X793" s="177">
        <v>14.239599999999999</v>
      </c>
      <c r="Y793" s="177">
        <v>155.23599999999999</v>
      </c>
      <c r="Z793" s="177">
        <v>0.68899999999999995</v>
      </c>
    </row>
    <row r="794" spans="1:26" ht="16" hidden="1" x14ac:dyDescent="0.2">
      <c r="A794" s="171">
        <v>6007</v>
      </c>
      <c r="B794" s="172">
        <v>1</v>
      </c>
      <c r="C794" s="173" t="s">
        <v>258</v>
      </c>
      <c r="D794" s="173">
        <v>19</v>
      </c>
      <c r="E794" s="173">
        <v>8</v>
      </c>
      <c r="F794" s="173">
        <v>16</v>
      </c>
      <c r="G794" s="175" t="s">
        <v>265</v>
      </c>
      <c r="H794" s="176">
        <v>2</v>
      </c>
      <c r="I794" s="176">
        <v>24</v>
      </c>
      <c r="J794" s="176">
        <v>28.6</v>
      </c>
      <c r="K794" s="176">
        <v>46.5</v>
      </c>
      <c r="L794" s="173">
        <v>3.25</v>
      </c>
    </row>
    <row r="795" spans="1:26" ht="16" x14ac:dyDescent="0.2">
      <c r="A795" s="171">
        <v>6008</v>
      </c>
      <c r="B795" s="172">
        <v>1</v>
      </c>
      <c r="C795" s="173" t="s">
        <v>261</v>
      </c>
      <c r="D795" s="173">
        <v>2019</v>
      </c>
      <c r="E795" s="173">
        <v>8</v>
      </c>
      <c r="F795" s="173">
        <v>16</v>
      </c>
      <c r="G795" s="175" t="s">
        <v>265</v>
      </c>
      <c r="H795" s="176">
        <v>0.25</v>
      </c>
      <c r="I795" s="176">
        <v>23.3</v>
      </c>
      <c r="J795" s="176">
        <v>24.6</v>
      </c>
      <c r="K795" s="176">
        <v>91.9</v>
      </c>
      <c r="L795" s="173">
        <v>6.67</v>
      </c>
      <c r="M795" s="177">
        <v>1.99</v>
      </c>
      <c r="N795" s="177">
        <v>12.72</v>
      </c>
      <c r="O795" s="177">
        <v>4.3</v>
      </c>
      <c r="P795" s="176">
        <v>0.88090000000000002</v>
      </c>
      <c r="Q795" s="177">
        <v>1.2849999999999999</v>
      </c>
      <c r="R795" s="177">
        <v>25.303999999999998</v>
      </c>
      <c r="S795" s="177">
        <v>0.17100000000000001</v>
      </c>
      <c r="T795" s="177">
        <v>32.045200000000001</v>
      </c>
      <c r="U795" s="177">
        <v>2.08</v>
      </c>
      <c r="V795" s="177">
        <v>18.100000000000001</v>
      </c>
      <c r="W795" s="177"/>
      <c r="X795" s="177">
        <v>13.9452</v>
      </c>
      <c r="Y795" s="177">
        <v>95.116100000000003</v>
      </c>
      <c r="Z795" s="177">
        <v>0.55500000000000005</v>
      </c>
    </row>
    <row r="796" spans="1:26" ht="16" hidden="1" x14ac:dyDescent="0.2">
      <c r="A796" s="171">
        <v>6009</v>
      </c>
      <c r="B796" s="172">
        <v>2</v>
      </c>
      <c r="C796" s="173" t="s">
        <v>258</v>
      </c>
      <c r="D796" s="173">
        <v>19</v>
      </c>
      <c r="E796" s="173">
        <v>8</v>
      </c>
      <c r="F796" s="173">
        <v>16</v>
      </c>
      <c r="G796" s="175" t="s">
        <v>381</v>
      </c>
      <c r="H796" s="176">
        <v>2.25</v>
      </c>
      <c r="I796" s="176">
        <v>24.7</v>
      </c>
      <c r="J796" s="176">
        <v>29.5</v>
      </c>
      <c r="K796" s="176">
        <v>98.4</v>
      </c>
      <c r="L796" s="173">
        <v>6.86</v>
      </c>
    </row>
    <row r="797" spans="1:26" ht="16" x14ac:dyDescent="0.2">
      <c r="A797" s="171">
        <v>6010</v>
      </c>
      <c r="B797" s="172">
        <v>2</v>
      </c>
      <c r="C797" s="173" t="s">
        <v>261</v>
      </c>
      <c r="D797" s="173">
        <v>2019</v>
      </c>
      <c r="E797" s="173">
        <v>8</v>
      </c>
      <c r="F797" s="173">
        <v>16</v>
      </c>
      <c r="G797" s="175" t="s">
        <v>381</v>
      </c>
      <c r="H797" s="176">
        <v>0.25</v>
      </c>
      <c r="I797" s="176">
        <v>24.5</v>
      </c>
      <c r="J797" s="176">
        <v>29</v>
      </c>
      <c r="K797" s="176">
        <v>93</v>
      </c>
      <c r="L797" s="173">
        <v>6.52</v>
      </c>
      <c r="M797" s="177">
        <v>1.63</v>
      </c>
      <c r="N797" s="177">
        <v>8.9600000000000009</v>
      </c>
      <c r="O797" s="177">
        <v>2.78</v>
      </c>
      <c r="P797" s="176">
        <v>0.24529999999999999</v>
      </c>
      <c r="Q797" s="177">
        <v>0.125</v>
      </c>
      <c r="R797" s="177">
        <v>16.146999999999998</v>
      </c>
      <c r="S797" s="177">
        <v>0.02</v>
      </c>
      <c r="T797" s="177">
        <v>28.038599999999999</v>
      </c>
      <c r="U797" s="177">
        <v>2.31</v>
      </c>
      <c r="V797" s="177">
        <v>15.5</v>
      </c>
      <c r="W797" s="177"/>
      <c r="X797" s="177">
        <v>12.538600000000001</v>
      </c>
      <c r="Y797" s="177">
        <v>100.4254</v>
      </c>
      <c r="Z797" s="177">
        <v>0.63900000000000001</v>
      </c>
    </row>
    <row r="798" spans="1:26" ht="16" hidden="1" x14ac:dyDescent="0.2">
      <c r="A798" s="171">
        <v>6015</v>
      </c>
      <c r="B798" s="172">
        <v>3</v>
      </c>
      <c r="C798" s="173" t="s">
        <v>258</v>
      </c>
      <c r="D798" s="173">
        <v>19</v>
      </c>
      <c r="E798" s="173">
        <v>8</v>
      </c>
      <c r="F798" s="173">
        <v>16</v>
      </c>
      <c r="G798" s="175" t="s">
        <v>318</v>
      </c>
      <c r="H798" s="176">
        <v>0.75</v>
      </c>
      <c r="I798" s="176">
        <v>24.3</v>
      </c>
      <c r="J798" s="176">
        <v>28.8</v>
      </c>
      <c r="K798" s="176">
        <v>44.9</v>
      </c>
      <c r="L798" s="173">
        <v>3.2</v>
      </c>
    </row>
    <row r="799" spans="1:26" ht="16" x14ac:dyDescent="0.2">
      <c r="A799" s="171">
        <v>6016</v>
      </c>
      <c r="B799" s="172">
        <v>3</v>
      </c>
      <c r="C799" s="173" t="s">
        <v>261</v>
      </c>
      <c r="D799" s="173">
        <v>2019</v>
      </c>
      <c r="E799" s="173">
        <v>8</v>
      </c>
      <c r="F799" s="173">
        <v>16</v>
      </c>
      <c r="G799" s="175" t="s">
        <v>318</v>
      </c>
      <c r="H799" s="176">
        <v>0.25</v>
      </c>
      <c r="I799" s="176">
        <v>24.4</v>
      </c>
      <c r="J799" s="176">
        <v>28.9</v>
      </c>
      <c r="K799" s="176">
        <v>45.4</v>
      </c>
      <c r="L799" s="173">
        <v>3.21</v>
      </c>
      <c r="M799" s="177">
        <v>3.22</v>
      </c>
      <c r="N799" s="177">
        <v>20.97</v>
      </c>
      <c r="O799" s="177">
        <v>5.66</v>
      </c>
      <c r="P799" s="176">
        <v>0.51270000000000004</v>
      </c>
      <c r="Q799" s="177">
        <v>0.05</v>
      </c>
      <c r="R799" s="177">
        <v>36.590000000000003</v>
      </c>
      <c r="S799" s="177">
        <v>6.5000000000000002E-2</v>
      </c>
      <c r="T799" s="177">
        <v>45.687100000000001</v>
      </c>
      <c r="U799" s="177">
        <v>3.46</v>
      </c>
      <c r="V799" s="177">
        <v>23.3</v>
      </c>
      <c r="W799" s="177"/>
      <c r="X799" s="177">
        <v>22.3871</v>
      </c>
      <c r="Y799" s="177">
        <v>172.60319999999999</v>
      </c>
      <c r="Z799" s="177">
        <v>0.85899999999999999</v>
      </c>
    </row>
    <row r="800" spans="1:26" ht="16" hidden="1" x14ac:dyDescent="0.2">
      <c r="A800" s="171">
        <v>6017</v>
      </c>
      <c r="B800" s="172">
        <v>4</v>
      </c>
      <c r="C800" s="173" t="s">
        <v>258</v>
      </c>
      <c r="D800" s="173">
        <v>19</v>
      </c>
      <c r="E800" s="173">
        <v>8</v>
      </c>
      <c r="F800" s="173">
        <v>16</v>
      </c>
      <c r="G800" s="175" t="s">
        <v>280</v>
      </c>
      <c r="H800" s="176">
        <v>0.75</v>
      </c>
      <c r="I800" s="176">
        <v>24.2</v>
      </c>
      <c r="J800" s="176">
        <v>27.8</v>
      </c>
      <c r="K800" s="176">
        <v>44</v>
      </c>
      <c r="L800" s="173">
        <v>3.11</v>
      </c>
    </row>
    <row r="801" spans="1:26" ht="16" x14ac:dyDescent="0.2">
      <c r="A801" s="171">
        <v>6018</v>
      </c>
      <c r="B801" s="172">
        <v>4</v>
      </c>
      <c r="C801" s="173" t="s">
        <v>261</v>
      </c>
      <c r="D801" s="173">
        <v>2019</v>
      </c>
      <c r="E801" s="173">
        <v>8</v>
      </c>
      <c r="F801" s="173">
        <v>16</v>
      </c>
      <c r="G801" s="175" t="s">
        <v>280</v>
      </c>
      <c r="H801" s="176">
        <v>0.25</v>
      </c>
      <c r="I801" s="176">
        <v>23.8</v>
      </c>
      <c r="J801" s="176">
        <v>27.7</v>
      </c>
      <c r="K801" s="176">
        <v>38.200000000000003</v>
      </c>
      <c r="L801" s="173">
        <v>2.76</v>
      </c>
      <c r="M801" s="177">
        <v>3.78</v>
      </c>
      <c r="N801" s="177">
        <v>6.87</v>
      </c>
      <c r="O801" s="177">
        <v>5.17</v>
      </c>
      <c r="P801" s="176">
        <v>3.3971</v>
      </c>
      <c r="Q801" s="177">
        <v>1.002</v>
      </c>
      <c r="R801" s="177">
        <v>55.375999999999998</v>
      </c>
      <c r="S801" s="177">
        <v>0.22500000000000001</v>
      </c>
      <c r="T801" s="177">
        <v>42.623899999999999</v>
      </c>
      <c r="U801" s="177">
        <v>2.88</v>
      </c>
      <c r="V801" s="177">
        <v>27.9</v>
      </c>
      <c r="W801" s="177"/>
      <c r="X801" s="177">
        <v>14.7239</v>
      </c>
      <c r="Y801" s="177">
        <v>107.18980000000001</v>
      </c>
      <c r="Z801" s="177">
        <v>0.97399999999999998</v>
      </c>
    </row>
    <row r="802" spans="1:26" ht="16" hidden="1" x14ac:dyDescent="0.2">
      <c r="A802" s="171">
        <v>6019</v>
      </c>
      <c r="B802" s="172">
        <v>5</v>
      </c>
      <c r="C802" s="173" t="s">
        <v>258</v>
      </c>
      <c r="D802" s="173">
        <v>19</v>
      </c>
      <c r="E802" s="173">
        <v>8</v>
      </c>
      <c r="F802" s="173">
        <v>16</v>
      </c>
      <c r="G802" s="175" t="s">
        <v>262</v>
      </c>
      <c r="H802" s="176">
        <v>0.5</v>
      </c>
      <c r="I802" s="176">
        <v>22.5</v>
      </c>
      <c r="J802" s="176">
        <v>5.4</v>
      </c>
      <c r="K802" s="176">
        <v>99</v>
      </c>
      <c r="L802" s="173">
        <v>8.1999999999999993</v>
      </c>
    </row>
    <row r="803" spans="1:26" ht="16" x14ac:dyDescent="0.2">
      <c r="A803" s="171">
        <v>6020</v>
      </c>
      <c r="B803" s="172">
        <v>5</v>
      </c>
      <c r="C803" s="173" t="s">
        <v>261</v>
      </c>
      <c r="D803" s="173">
        <v>2019</v>
      </c>
      <c r="E803" s="173">
        <v>8</v>
      </c>
      <c r="F803" s="173">
        <v>16</v>
      </c>
      <c r="G803" s="175" t="s">
        <v>262</v>
      </c>
      <c r="H803" s="176">
        <v>0.25</v>
      </c>
      <c r="I803" s="176">
        <v>20.3</v>
      </c>
      <c r="J803" s="176">
        <v>1.8</v>
      </c>
      <c r="K803" s="176">
        <v>93.1</v>
      </c>
      <c r="L803" s="173">
        <v>8.2899999999999991</v>
      </c>
      <c r="M803" s="177">
        <v>1.99</v>
      </c>
      <c r="N803" s="177">
        <v>21.86</v>
      </c>
      <c r="O803" s="177">
        <v>2.93</v>
      </c>
      <c r="P803" s="176">
        <v>0.46739999999999998</v>
      </c>
      <c r="Q803" s="177">
        <v>6.484</v>
      </c>
      <c r="R803" s="177">
        <v>101.14</v>
      </c>
      <c r="S803" s="177">
        <v>0.02</v>
      </c>
      <c r="T803" s="177">
        <v>28.299900000000001</v>
      </c>
      <c r="U803" s="177">
        <v>1.41</v>
      </c>
      <c r="V803" s="177">
        <v>15.9</v>
      </c>
      <c r="W803" s="177"/>
      <c r="X803" s="177">
        <v>12.399900000000001</v>
      </c>
      <c r="Y803" s="177">
        <v>111.4736</v>
      </c>
      <c r="Z803" s="177">
        <v>0.191</v>
      </c>
    </row>
    <row r="804" spans="1:26" ht="16" hidden="1" x14ac:dyDescent="0.2">
      <c r="A804" s="171">
        <v>6001</v>
      </c>
      <c r="B804" s="172">
        <v>6</v>
      </c>
      <c r="C804" s="173" t="s">
        <v>258</v>
      </c>
      <c r="D804" s="173">
        <v>19</v>
      </c>
      <c r="E804" s="173">
        <v>8</v>
      </c>
      <c r="F804" s="173">
        <v>16</v>
      </c>
      <c r="G804" s="175" t="s">
        <v>358</v>
      </c>
      <c r="H804" s="176">
        <v>2</v>
      </c>
      <c r="I804" s="176">
        <v>23.5</v>
      </c>
      <c r="J804" s="176">
        <v>29.2</v>
      </c>
      <c r="K804" s="176">
        <v>72</v>
      </c>
      <c r="L804" s="173">
        <v>5.19</v>
      </c>
    </row>
    <row r="805" spans="1:26" ht="16" x14ac:dyDescent="0.2">
      <c r="A805" s="171">
        <v>6002</v>
      </c>
      <c r="B805" s="172">
        <v>6</v>
      </c>
      <c r="C805" s="173" t="s">
        <v>261</v>
      </c>
      <c r="D805" s="173">
        <v>2019</v>
      </c>
      <c r="E805" s="173">
        <v>8</v>
      </c>
      <c r="F805" s="173">
        <v>16</v>
      </c>
      <c r="G805" s="175" t="s">
        <v>358</v>
      </c>
      <c r="H805" s="176">
        <v>0.25</v>
      </c>
      <c r="I805" s="176">
        <v>23.6</v>
      </c>
      <c r="J805" s="176">
        <v>27.7</v>
      </c>
      <c r="K805" s="176">
        <v>78</v>
      </c>
      <c r="L805" s="173">
        <v>5.66</v>
      </c>
      <c r="M805" s="177">
        <v>1.74</v>
      </c>
      <c r="N805" s="177">
        <v>3.22</v>
      </c>
      <c r="O805" s="177">
        <v>1.83</v>
      </c>
      <c r="P805" s="176">
        <v>2.0108999999999999</v>
      </c>
      <c r="Q805" s="177">
        <v>0.49399999999999999</v>
      </c>
      <c r="R805" s="177">
        <v>11.096</v>
      </c>
      <c r="S805" s="177">
        <v>0.58299999999999996</v>
      </c>
      <c r="T805" s="177">
        <v>34.177799999999998</v>
      </c>
      <c r="U805" s="177">
        <v>1.2</v>
      </c>
      <c r="V805" s="177">
        <v>26.8</v>
      </c>
      <c r="W805" s="177"/>
      <c r="X805" s="177">
        <v>7.3777999999999997</v>
      </c>
      <c r="Y805" s="177">
        <v>52.066099999999999</v>
      </c>
      <c r="Z805" s="177">
        <v>0.92500000000000004</v>
      </c>
    </row>
    <row r="806" spans="1:26" ht="16" hidden="1" x14ac:dyDescent="0.2">
      <c r="A806" s="171">
        <v>6003</v>
      </c>
      <c r="B806" s="172">
        <v>7</v>
      </c>
      <c r="C806" s="173" t="s">
        <v>258</v>
      </c>
      <c r="D806" s="173">
        <v>19</v>
      </c>
      <c r="E806" s="173">
        <v>8</v>
      </c>
      <c r="F806" s="173">
        <v>16</v>
      </c>
      <c r="G806" s="175" t="s">
        <v>278</v>
      </c>
      <c r="H806" s="176">
        <v>0.6</v>
      </c>
      <c r="I806" s="176">
        <v>24.8</v>
      </c>
      <c r="J806" s="176">
        <v>26</v>
      </c>
      <c r="K806" s="176">
        <v>46</v>
      </c>
      <c r="L806" s="173">
        <v>3.29</v>
      </c>
    </row>
    <row r="807" spans="1:26" ht="16" x14ac:dyDescent="0.2">
      <c r="A807" s="171">
        <v>6004</v>
      </c>
      <c r="B807" s="172">
        <v>7</v>
      </c>
      <c r="C807" s="173" t="s">
        <v>261</v>
      </c>
      <c r="D807" s="173">
        <v>2019</v>
      </c>
      <c r="E807" s="173">
        <v>8</v>
      </c>
      <c r="F807" s="173">
        <v>16</v>
      </c>
      <c r="G807" s="175" t="s">
        <v>278</v>
      </c>
      <c r="H807" s="176">
        <v>0.25</v>
      </c>
      <c r="I807" s="176">
        <v>24.5</v>
      </c>
      <c r="J807" s="176">
        <v>22.2</v>
      </c>
      <c r="K807" s="176">
        <v>56</v>
      </c>
      <c r="L807" s="173">
        <v>4.17</v>
      </c>
      <c r="M807" s="177">
        <v>3.5</v>
      </c>
      <c r="N807" s="177">
        <v>49.6</v>
      </c>
      <c r="O807" s="177">
        <v>11.88</v>
      </c>
      <c r="P807" s="176">
        <v>0.70730000000000004</v>
      </c>
      <c r="Q807" s="177">
        <v>4.1639999999999997</v>
      </c>
      <c r="R807" s="177">
        <v>49.82</v>
      </c>
      <c r="S807" s="177">
        <v>0.35599999999999998</v>
      </c>
      <c r="T807" s="177">
        <v>70.816199999999995</v>
      </c>
      <c r="U807" s="177">
        <v>5.27</v>
      </c>
      <c r="V807" s="177">
        <v>29.8</v>
      </c>
      <c r="W807" s="177"/>
      <c r="X807" s="177">
        <v>41.016199999999998</v>
      </c>
      <c r="Y807" s="177">
        <v>258.88279999999997</v>
      </c>
      <c r="Z807" s="177">
        <v>1.35</v>
      </c>
    </row>
    <row r="808" spans="1:26" ht="16" hidden="1" x14ac:dyDescent="0.2">
      <c r="A808" s="171">
        <v>6005</v>
      </c>
      <c r="B808" s="172">
        <v>8</v>
      </c>
      <c r="C808" s="173" t="s">
        <v>258</v>
      </c>
      <c r="D808" s="173">
        <v>19</v>
      </c>
      <c r="E808" s="173">
        <v>8</v>
      </c>
      <c r="F808" s="173">
        <v>16</v>
      </c>
      <c r="G808" s="175" t="s">
        <v>280</v>
      </c>
      <c r="H808" s="176">
        <v>0.6</v>
      </c>
      <c r="I808" s="176">
        <v>24</v>
      </c>
      <c r="J808" s="176">
        <v>27.9</v>
      </c>
      <c r="K808" s="176">
        <v>68</v>
      </c>
      <c r="L808" s="173">
        <v>4.88</v>
      </c>
    </row>
    <row r="809" spans="1:26" ht="16" x14ac:dyDescent="0.2">
      <c r="A809" s="171">
        <v>6006</v>
      </c>
      <c r="B809" s="172">
        <v>8</v>
      </c>
      <c r="C809" s="173" t="s">
        <v>261</v>
      </c>
      <c r="D809" s="173">
        <v>2019</v>
      </c>
      <c r="E809" s="173">
        <v>8</v>
      </c>
      <c r="F809" s="173">
        <v>16</v>
      </c>
      <c r="G809" s="175" t="s">
        <v>280</v>
      </c>
      <c r="H809" s="176">
        <v>0.25</v>
      </c>
      <c r="I809" s="176">
        <v>24</v>
      </c>
      <c r="J809" s="176">
        <v>28</v>
      </c>
      <c r="K809" s="176">
        <v>74</v>
      </c>
      <c r="L809" s="173">
        <v>5.37</v>
      </c>
      <c r="M809" s="177">
        <v>1.88</v>
      </c>
      <c r="N809" s="177">
        <v>9</v>
      </c>
      <c r="O809" s="177">
        <v>2.62</v>
      </c>
      <c r="P809" s="176">
        <v>0.84950000000000003</v>
      </c>
      <c r="Q809" s="177">
        <v>0.16</v>
      </c>
      <c r="R809" s="177">
        <v>12.337999999999999</v>
      </c>
      <c r="S809" s="177">
        <v>0.104</v>
      </c>
      <c r="T809" s="177">
        <v>32.796300000000002</v>
      </c>
      <c r="U809" s="177">
        <v>1.57</v>
      </c>
      <c r="V809" s="177">
        <v>20.6</v>
      </c>
      <c r="W809" s="177"/>
      <c r="X809" s="177">
        <v>12.196300000000001</v>
      </c>
      <c r="Y809" s="177">
        <v>100.63939999999999</v>
      </c>
      <c r="Z809" s="177">
        <v>0.42899999999999999</v>
      </c>
    </row>
    <row r="810" spans="1:26" ht="16" hidden="1" x14ac:dyDescent="0.2">
      <c r="A810" s="171">
        <v>6011</v>
      </c>
      <c r="B810" s="172">
        <v>9</v>
      </c>
      <c r="C810" s="173" t="s">
        <v>258</v>
      </c>
      <c r="D810" s="173">
        <v>19</v>
      </c>
      <c r="E810" s="173">
        <v>8</v>
      </c>
      <c r="F810" s="173">
        <v>16</v>
      </c>
      <c r="G810" s="175" t="s">
        <v>326</v>
      </c>
      <c r="H810" s="176">
        <v>1.25</v>
      </c>
      <c r="I810" s="176">
        <v>23.5</v>
      </c>
      <c r="J810" s="176">
        <v>29.4</v>
      </c>
      <c r="K810" s="176">
        <v>87.3</v>
      </c>
      <c r="L810" s="173">
        <v>6.19</v>
      </c>
    </row>
    <row r="811" spans="1:26" ht="16" x14ac:dyDescent="0.2">
      <c r="A811" s="171">
        <v>6012</v>
      </c>
      <c r="B811" s="172">
        <v>9</v>
      </c>
      <c r="C811" s="173" t="s">
        <v>261</v>
      </c>
      <c r="D811" s="173">
        <v>2019</v>
      </c>
      <c r="E811" s="173">
        <v>8</v>
      </c>
      <c r="F811" s="173">
        <v>16</v>
      </c>
      <c r="G811" s="175" t="s">
        <v>326</v>
      </c>
      <c r="H811" s="176">
        <v>0.25</v>
      </c>
      <c r="I811" s="176">
        <v>23.5</v>
      </c>
      <c r="J811" s="176">
        <v>29.4</v>
      </c>
      <c r="K811" s="176">
        <v>86.4</v>
      </c>
      <c r="L811" s="173">
        <v>6.16</v>
      </c>
      <c r="M811" s="177">
        <v>1.31</v>
      </c>
      <c r="N811" s="177">
        <v>4.37</v>
      </c>
      <c r="O811" s="177">
        <v>1.77</v>
      </c>
      <c r="P811" s="176">
        <v>1.0294000000000001</v>
      </c>
      <c r="Q811" s="177">
        <v>0.17899999999999999</v>
      </c>
      <c r="R811" s="177">
        <v>14.505000000000001</v>
      </c>
      <c r="S811" s="177">
        <v>0.36799999999999999</v>
      </c>
      <c r="T811" s="177">
        <v>22.893799999999999</v>
      </c>
      <c r="U811" s="177">
        <v>1.27</v>
      </c>
      <c r="V811" s="177">
        <v>14.7</v>
      </c>
      <c r="W811" s="177"/>
      <c r="X811" s="177">
        <v>8.1937999999999995</v>
      </c>
      <c r="Y811" s="177">
        <v>63.691099999999999</v>
      </c>
      <c r="Z811" s="177">
        <v>0.69299999999999995</v>
      </c>
    </row>
    <row r="812" spans="1:26" ht="16" hidden="1" x14ac:dyDescent="0.2">
      <c r="A812" s="171">
        <v>6013</v>
      </c>
      <c r="B812" s="172">
        <v>10</v>
      </c>
      <c r="C812" s="173" t="s">
        <v>258</v>
      </c>
      <c r="D812" s="173">
        <v>19</v>
      </c>
      <c r="E812" s="173">
        <v>8</v>
      </c>
      <c r="F812" s="173">
        <v>16</v>
      </c>
      <c r="G812" s="175" t="s">
        <v>452</v>
      </c>
      <c r="H812" s="176">
        <v>1.75</v>
      </c>
      <c r="I812" s="176">
        <v>24.4</v>
      </c>
      <c r="J812" s="176">
        <v>30</v>
      </c>
      <c r="K812" s="176">
        <v>35</v>
      </c>
      <c r="L812" s="173">
        <v>2.4700000000000002</v>
      </c>
    </row>
    <row r="813" spans="1:26" ht="16" x14ac:dyDescent="0.2">
      <c r="A813" s="171">
        <v>6014</v>
      </c>
      <c r="B813" s="172">
        <v>10</v>
      </c>
      <c r="C813" s="173" t="s">
        <v>261</v>
      </c>
      <c r="D813" s="173">
        <v>2019</v>
      </c>
      <c r="E813" s="173">
        <v>8</v>
      </c>
      <c r="F813" s="173">
        <v>16</v>
      </c>
      <c r="G813" s="175" t="s">
        <v>452</v>
      </c>
      <c r="H813" s="176">
        <v>0.25</v>
      </c>
      <c r="I813" s="176">
        <v>24</v>
      </c>
      <c r="J813" s="176">
        <v>28</v>
      </c>
      <c r="K813" s="176">
        <v>96.1</v>
      </c>
      <c r="L813" s="173">
        <v>6.88</v>
      </c>
      <c r="M813" s="177">
        <v>1.45</v>
      </c>
      <c r="N813" s="177">
        <v>5.43</v>
      </c>
      <c r="O813" s="177">
        <v>2.19</v>
      </c>
      <c r="P813" s="176">
        <v>0.2218</v>
      </c>
      <c r="Q813" s="177">
        <v>0.14699999999999999</v>
      </c>
      <c r="R813" s="177">
        <v>17.920000000000002</v>
      </c>
      <c r="S813" s="177">
        <v>0.02</v>
      </c>
      <c r="T813" s="177">
        <v>26.920400000000001</v>
      </c>
      <c r="U813" s="177">
        <v>1.39</v>
      </c>
      <c r="V813" s="177">
        <v>17.100000000000001</v>
      </c>
      <c r="W813" s="177"/>
      <c r="X813" s="177">
        <v>9.8203999999999994</v>
      </c>
      <c r="Y813" s="177">
        <v>85.857100000000003</v>
      </c>
      <c r="Z813" s="177">
        <v>0.502</v>
      </c>
    </row>
    <row r="814" spans="1:26" ht="16" hidden="1" x14ac:dyDescent="0.2">
      <c r="A814" s="171">
        <v>6022</v>
      </c>
      <c r="B814" s="172">
        <v>1</v>
      </c>
      <c r="C814" s="173" t="s">
        <v>258</v>
      </c>
      <c r="D814" s="173">
        <v>19</v>
      </c>
      <c r="E814" s="173">
        <v>8</v>
      </c>
      <c r="F814" s="173">
        <v>31</v>
      </c>
      <c r="G814" s="175" t="s">
        <v>354</v>
      </c>
      <c r="H814" s="176">
        <v>1.5</v>
      </c>
      <c r="I814" s="176">
        <v>23.6</v>
      </c>
      <c r="J814" s="176">
        <v>27.6</v>
      </c>
      <c r="K814" s="176">
        <v>73.7</v>
      </c>
      <c r="L814" s="173">
        <v>5.38</v>
      </c>
    </row>
    <row r="815" spans="1:26" ht="16" x14ac:dyDescent="0.2">
      <c r="A815" s="171">
        <v>6023</v>
      </c>
      <c r="B815" s="172">
        <v>1</v>
      </c>
      <c r="C815" s="173" t="s">
        <v>261</v>
      </c>
      <c r="D815" s="173">
        <v>2019</v>
      </c>
      <c r="E815" s="173">
        <v>8</v>
      </c>
      <c r="F815" s="173">
        <v>31</v>
      </c>
      <c r="G815" s="175" t="s">
        <v>354</v>
      </c>
      <c r="H815" s="176">
        <v>0.25</v>
      </c>
      <c r="I815" s="176">
        <v>23.5</v>
      </c>
      <c r="J815" s="176">
        <v>24.8</v>
      </c>
      <c r="K815" s="176">
        <v>78.400000000000006</v>
      </c>
      <c r="L815" s="173">
        <v>5.78</v>
      </c>
      <c r="M815" s="177">
        <v>1.84</v>
      </c>
      <c r="N815" s="177">
        <v>9.08</v>
      </c>
      <c r="O815" s="177">
        <v>3.04</v>
      </c>
      <c r="P815" s="176">
        <v>0.66249999999999998</v>
      </c>
      <c r="Q815" s="177">
        <v>0.92</v>
      </c>
      <c r="R815" s="177">
        <v>18.838999999999999</v>
      </c>
      <c r="S815" s="177">
        <v>6.8000000000000005E-2</v>
      </c>
      <c r="T815" s="177">
        <v>27.901599999999998</v>
      </c>
      <c r="U815" s="177">
        <v>1.82</v>
      </c>
      <c r="V815" s="177">
        <v>18.3</v>
      </c>
      <c r="W815" s="177"/>
      <c r="X815" s="177">
        <v>9.6015999999999995</v>
      </c>
      <c r="Y815" s="177">
        <v>76.007199999999997</v>
      </c>
      <c r="Z815" s="177">
        <v>0.45</v>
      </c>
    </row>
    <row r="816" spans="1:26" ht="16" hidden="1" x14ac:dyDescent="0.2">
      <c r="A816" s="171">
        <v>6024</v>
      </c>
      <c r="B816" s="172">
        <v>2</v>
      </c>
      <c r="C816" s="173" t="s">
        <v>258</v>
      </c>
      <c r="D816" s="173">
        <v>19</v>
      </c>
      <c r="E816" s="173">
        <v>8</v>
      </c>
      <c r="F816" s="173">
        <v>31</v>
      </c>
      <c r="G816" s="175" t="s">
        <v>454</v>
      </c>
      <c r="H816" s="176">
        <v>2</v>
      </c>
      <c r="I816" s="176">
        <v>23.8</v>
      </c>
      <c r="J816" s="176">
        <v>29.4</v>
      </c>
      <c r="K816" s="176">
        <v>66.900000000000006</v>
      </c>
      <c r="L816" s="173">
        <v>4.8099999999999996</v>
      </c>
    </row>
    <row r="817" spans="1:26" ht="16" x14ac:dyDescent="0.2">
      <c r="A817" s="171">
        <v>6025</v>
      </c>
      <c r="B817" s="172">
        <v>2</v>
      </c>
      <c r="C817" s="173" t="s">
        <v>261</v>
      </c>
      <c r="D817" s="173">
        <v>2019</v>
      </c>
      <c r="E817" s="173">
        <v>8</v>
      </c>
      <c r="F817" s="173">
        <v>31</v>
      </c>
      <c r="G817" s="175" t="s">
        <v>454</v>
      </c>
      <c r="H817" s="176">
        <v>0.25</v>
      </c>
      <c r="I817" s="176">
        <v>23.7</v>
      </c>
      <c r="J817" s="176">
        <v>26.8</v>
      </c>
      <c r="K817" s="176">
        <v>85.3</v>
      </c>
      <c r="L817" s="173">
        <v>6.13</v>
      </c>
      <c r="M817" s="177">
        <v>1.56</v>
      </c>
      <c r="N817" s="177">
        <v>6.74</v>
      </c>
      <c r="O817" s="177">
        <v>2.39</v>
      </c>
      <c r="P817" s="176">
        <v>0.25319999999999998</v>
      </c>
      <c r="R817" s="177">
        <v>15.468</v>
      </c>
      <c r="S817" s="177">
        <v>0.129</v>
      </c>
      <c r="T817" s="177">
        <v>25.603000000000002</v>
      </c>
      <c r="U817" s="177">
        <v>1.74</v>
      </c>
      <c r="V817" s="177">
        <v>16.5</v>
      </c>
      <c r="W817" s="177"/>
      <c r="X817" s="177">
        <v>9.1029999999999998</v>
      </c>
      <c r="Y817" s="177">
        <v>67.444800000000001</v>
      </c>
      <c r="Z817" s="177">
        <v>0.50900000000000001</v>
      </c>
    </row>
    <row r="818" spans="1:26" ht="16" hidden="1" x14ac:dyDescent="0.2">
      <c r="A818" s="171">
        <v>6030</v>
      </c>
      <c r="B818" s="172">
        <v>3</v>
      </c>
      <c r="C818" s="173" t="s">
        <v>258</v>
      </c>
      <c r="D818" s="173">
        <v>19</v>
      </c>
      <c r="E818" s="173">
        <v>8</v>
      </c>
      <c r="F818" s="173">
        <v>31</v>
      </c>
      <c r="G818" s="175" t="s">
        <v>266</v>
      </c>
      <c r="H818" s="176">
        <v>0.75</v>
      </c>
      <c r="I818" s="176">
        <v>23.9</v>
      </c>
      <c r="J818" s="176">
        <v>28.8</v>
      </c>
      <c r="K818" s="176">
        <v>43.1</v>
      </c>
      <c r="L818" s="173">
        <v>3.11</v>
      </c>
    </row>
    <row r="819" spans="1:26" ht="16" x14ac:dyDescent="0.2">
      <c r="A819" s="171">
        <v>6031</v>
      </c>
      <c r="B819" s="172">
        <v>3</v>
      </c>
      <c r="C819" s="173" t="s">
        <v>261</v>
      </c>
      <c r="D819" s="173">
        <v>2019</v>
      </c>
      <c r="E819" s="173">
        <v>8</v>
      </c>
      <c r="F819" s="173">
        <v>31</v>
      </c>
      <c r="G819" s="175" t="s">
        <v>266</v>
      </c>
      <c r="H819" s="176">
        <v>0.25</v>
      </c>
      <c r="I819" s="176">
        <v>23.6</v>
      </c>
      <c r="J819" s="176">
        <v>28.8</v>
      </c>
      <c r="K819" s="176">
        <v>68.099999999999994</v>
      </c>
      <c r="L819" s="173">
        <v>4.9000000000000004</v>
      </c>
      <c r="M819" s="177">
        <v>1.33</v>
      </c>
      <c r="N819" s="177">
        <v>8.8699999999999992</v>
      </c>
      <c r="O819" s="177">
        <v>2.39</v>
      </c>
      <c r="P819" s="176">
        <v>0.67030000000000001</v>
      </c>
      <c r="R819" s="177">
        <v>17.597000000000001</v>
      </c>
      <c r="T819" s="177">
        <v>30.347200000000001</v>
      </c>
      <c r="U819" s="177">
        <v>1.85</v>
      </c>
      <c r="V819" s="177">
        <v>19.2</v>
      </c>
      <c r="W819" s="177"/>
      <c r="X819" s="177">
        <v>11.1472</v>
      </c>
      <c r="Y819" s="177">
        <v>78.963300000000004</v>
      </c>
      <c r="Z819" s="177">
        <v>0.36499999999999999</v>
      </c>
    </row>
    <row r="820" spans="1:26" ht="16" hidden="1" x14ac:dyDescent="0.2">
      <c r="A820" s="171">
        <v>6032</v>
      </c>
      <c r="B820" s="172">
        <v>4</v>
      </c>
      <c r="C820" s="173" t="s">
        <v>258</v>
      </c>
      <c r="D820" s="173">
        <v>19</v>
      </c>
      <c r="E820" s="173">
        <v>8</v>
      </c>
      <c r="F820" s="173">
        <v>31</v>
      </c>
      <c r="G820" s="175" t="s">
        <v>324</v>
      </c>
      <c r="H820" s="176">
        <v>0.5</v>
      </c>
      <c r="I820" s="176">
        <v>24</v>
      </c>
      <c r="J820" s="176">
        <v>27.7</v>
      </c>
      <c r="K820" s="176">
        <v>57.1</v>
      </c>
      <c r="L820" s="173">
        <v>4.1100000000000003</v>
      </c>
    </row>
    <row r="821" spans="1:26" ht="16" x14ac:dyDescent="0.2">
      <c r="A821" s="171">
        <v>6033</v>
      </c>
      <c r="B821" s="172">
        <v>4</v>
      </c>
      <c r="C821" s="173" t="s">
        <v>261</v>
      </c>
      <c r="D821" s="173">
        <v>2019</v>
      </c>
      <c r="E821" s="173">
        <v>8</v>
      </c>
      <c r="F821" s="173">
        <v>31</v>
      </c>
      <c r="G821" s="175" t="s">
        <v>324</v>
      </c>
      <c r="H821" s="176">
        <v>0.25</v>
      </c>
      <c r="I821" s="176">
        <v>23.9</v>
      </c>
      <c r="J821" s="176">
        <v>27.6</v>
      </c>
      <c r="K821" s="176">
        <v>58.1</v>
      </c>
      <c r="L821" s="173">
        <v>4.2300000000000004</v>
      </c>
      <c r="M821" s="177">
        <v>2.86</v>
      </c>
      <c r="N821" s="177">
        <v>9.6999999999999993</v>
      </c>
      <c r="O821" s="177">
        <v>3.33</v>
      </c>
      <c r="P821" s="176">
        <v>1.7719</v>
      </c>
      <c r="Q821" s="177">
        <v>0.39400000000000002</v>
      </c>
      <c r="R821" s="177">
        <v>46.552999999999997</v>
      </c>
      <c r="S821" s="177">
        <v>5.1999999999999998E-2</v>
      </c>
      <c r="T821" s="177">
        <v>92.852800000000002</v>
      </c>
      <c r="U821" s="177">
        <v>2.2999999999999998</v>
      </c>
      <c r="V821" s="177">
        <v>26.6</v>
      </c>
      <c r="W821" s="177"/>
      <c r="X821" s="177">
        <v>66.252799999999993</v>
      </c>
      <c r="Z821" s="177">
        <v>0.52700000000000002</v>
      </c>
    </row>
    <row r="822" spans="1:26" ht="16" hidden="1" x14ac:dyDescent="0.2">
      <c r="A822" s="171">
        <v>6034</v>
      </c>
      <c r="B822" s="172">
        <v>5</v>
      </c>
      <c r="C822" s="173" t="s">
        <v>258</v>
      </c>
      <c r="D822" s="173">
        <v>19</v>
      </c>
      <c r="E822" s="173">
        <v>8</v>
      </c>
      <c r="F822" s="173">
        <v>31</v>
      </c>
      <c r="G822" s="175" t="s">
        <v>272</v>
      </c>
      <c r="H822" s="176">
        <v>0.25</v>
      </c>
      <c r="I822" s="176">
        <v>18.899999999999999</v>
      </c>
      <c r="J822" s="176">
        <v>1.8</v>
      </c>
      <c r="K822" s="176">
        <v>61.8</v>
      </c>
      <c r="L822" s="173">
        <v>5.67</v>
      </c>
    </row>
    <row r="823" spans="1:26" ht="16" x14ac:dyDescent="0.2">
      <c r="A823" s="171">
        <v>6035</v>
      </c>
      <c r="B823" s="172">
        <v>5</v>
      </c>
      <c r="C823" s="173" t="s">
        <v>261</v>
      </c>
      <c r="D823" s="173">
        <v>2019</v>
      </c>
      <c r="E823" s="173">
        <v>8</v>
      </c>
      <c r="F823" s="173">
        <v>31</v>
      </c>
      <c r="G823" s="175" t="s">
        <v>272</v>
      </c>
      <c r="H823" s="176">
        <v>0.25</v>
      </c>
      <c r="I823" s="176">
        <v>18.899999999999999</v>
      </c>
      <c r="J823" s="176">
        <v>1.8</v>
      </c>
      <c r="K823" s="176">
        <v>61.8</v>
      </c>
      <c r="L823" s="173">
        <v>5.67</v>
      </c>
      <c r="M823" s="177">
        <v>1.93</v>
      </c>
      <c r="N823" s="177">
        <v>11.87</v>
      </c>
      <c r="O823" s="177">
        <v>4.0999999999999996</v>
      </c>
      <c r="P823" s="176">
        <v>1.2727999999999999</v>
      </c>
      <c r="Q823" s="177">
        <v>11.012</v>
      </c>
      <c r="R823" s="177">
        <v>74.620999999999995</v>
      </c>
      <c r="S823" s="177">
        <v>0.27900000000000003</v>
      </c>
      <c r="T823" s="177">
        <v>54.383699999999997</v>
      </c>
      <c r="U823" s="177">
        <v>1.91</v>
      </c>
      <c r="V823" s="177">
        <v>25.7</v>
      </c>
      <c r="W823" s="177"/>
      <c r="X823" s="177">
        <v>28.683700000000002</v>
      </c>
      <c r="Y823" s="177">
        <v>161.54810000000001</v>
      </c>
      <c r="Z823" s="177">
        <v>0.48199999999999998</v>
      </c>
    </row>
    <row r="824" spans="1:26" ht="16" hidden="1" x14ac:dyDescent="0.2">
      <c r="A824" s="171">
        <v>6028</v>
      </c>
      <c r="B824" s="172">
        <v>9</v>
      </c>
      <c r="C824" s="173" t="s">
        <v>258</v>
      </c>
      <c r="D824" s="173">
        <v>19</v>
      </c>
      <c r="E824" s="173">
        <v>8</v>
      </c>
      <c r="F824" s="173">
        <v>31</v>
      </c>
      <c r="G824" s="175" t="s">
        <v>455</v>
      </c>
      <c r="H824" s="176">
        <v>1</v>
      </c>
      <c r="I824" s="176">
        <v>23.1</v>
      </c>
      <c r="J824" s="176">
        <v>29.1</v>
      </c>
      <c r="K824" s="176">
        <v>74.099999999999994</v>
      </c>
      <c r="L824" s="173">
        <v>5.38</v>
      </c>
    </row>
    <row r="825" spans="1:26" ht="16" x14ac:dyDescent="0.2">
      <c r="A825" s="171">
        <v>6029</v>
      </c>
      <c r="B825" s="172">
        <v>9</v>
      </c>
      <c r="C825" s="173" t="s">
        <v>261</v>
      </c>
      <c r="D825" s="173">
        <v>2019</v>
      </c>
      <c r="E825" s="173">
        <v>8</v>
      </c>
      <c r="F825" s="173">
        <v>31</v>
      </c>
      <c r="G825" s="175" t="s">
        <v>455</v>
      </c>
      <c r="H825" s="176">
        <v>0.25</v>
      </c>
      <c r="I825" s="176">
        <v>23.1</v>
      </c>
      <c r="J825" s="176">
        <v>29.1</v>
      </c>
      <c r="K825" s="176">
        <v>74.3</v>
      </c>
      <c r="L825" s="173">
        <v>5.38</v>
      </c>
      <c r="M825" s="177">
        <v>0.95</v>
      </c>
      <c r="N825" s="177">
        <v>3.68</v>
      </c>
      <c r="O825" s="177">
        <v>1.46</v>
      </c>
      <c r="P825" s="176">
        <v>0.95989999999999998</v>
      </c>
      <c r="R825" s="177">
        <v>9.6140000000000008</v>
      </c>
      <c r="S825" s="177">
        <v>0.25</v>
      </c>
      <c r="T825" s="177">
        <v>24.701000000000001</v>
      </c>
      <c r="U825" s="177">
        <v>1.5</v>
      </c>
      <c r="V825" s="177">
        <v>16.600000000000001</v>
      </c>
      <c r="W825" s="177"/>
      <c r="X825" s="177">
        <v>8.1010000000000009</v>
      </c>
      <c r="Y825" s="177">
        <v>62.902900000000002</v>
      </c>
      <c r="Z825" s="177">
        <v>0.46200000000000002</v>
      </c>
    </row>
    <row r="826" spans="1:26" ht="16" hidden="1" x14ac:dyDescent="0.2">
      <c r="A826" s="171">
        <v>6026</v>
      </c>
      <c r="B826" s="172">
        <v>10</v>
      </c>
      <c r="C826" s="173" t="s">
        <v>258</v>
      </c>
      <c r="D826" s="173">
        <v>19</v>
      </c>
      <c r="E826" s="173">
        <v>8</v>
      </c>
      <c r="F826" s="173">
        <v>31</v>
      </c>
      <c r="G826" s="175" t="s">
        <v>310</v>
      </c>
      <c r="H826" s="176">
        <v>1.5</v>
      </c>
      <c r="I826" s="176">
        <v>23.6</v>
      </c>
      <c r="J826" s="176">
        <v>29.8</v>
      </c>
      <c r="K826" s="176">
        <v>35.200000000000003</v>
      </c>
      <c r="L826" s="173">
        <v>2.5099999999999998</v>
      </c>
    </row>
    <row r="827" spans="1:26" ht="16" x14ac:dyDescent="0.2">
      <c r="A827" s="171">
        <v>6027</v>
      </c>
      <c r="B827" s="172">
        <v>10</v>
      </c>
      <c r="C827" s="173" t="s">
        <v>261</v>
      </c>
      <c r="D827" s="173">
        <v>2019</v>
      </c>
      <c r="E827" s="173">
        <v>8</v>
      </c>
      <c r="F827" s="173">
        <v>31</v>
      </c>
      <c r="G827" s="175" t="s">
        <v>310</v>
      </c>
      <c r="H827" s="176">
        <v>0.25</v>
      </c>
      <c r="I827" s="176">
        <v>23.6</v>
      </c>
      <c r="J827" s="176">
        <v>28.2</v>
      </c>
      <c r="K827" s="176">
        <v>87.1</v>
      </c>
      <c r="L827" s="173">
        <v>6.29</v>
      </c>
      <c r="M827" s="177">
        <v>1.1599999999999999</v>
      </c>
      <c r="N827" s="177">
        <v>4.79</v>
      </c>
      <c r="O827" s="177">
        <v>2.0699999999999998</v>
      </c>
      <c r="P827" s="176">
        <v>0.2155</v>
      </c>
      <c r="R827" s="177">
        <v>12.952999999999999</v>
      </c>
      <c r="S827" s="177">
        <v>0.221</v>
      </c>
      <c r="T827" s="177">
        <v>23.641999999999999</v>
      </c>
      <c r="U827" s="177">
        <v>1.67</v>
      </c>
      <c r="V827" s="177">
        <v>15.1</v>
      </c>
      <c r="W827" s="177"/>
      <c r="X827" s="177">
        <v>8.5419999999999998</v>
      </c>
      <c r="Y827" s="177">
        <v>79.023799999999994</v>
      </c>
      <c r="Z827" s="177">
        <v>0.36399999999999999</v>
      </c>
    </row>
    <row r="828" spans="1:26" ht="16" hidden="1" x14ac:dyDescent="0.2">
      <c r="A828" s="171">
        <v>6036</v>
      </c>
      <c r="B828" s="172">
        <v>1</v>
      </c>
      <c r="C828" s="173" t="s">
        <v>258</v>
      </c>
      <c r="D828" s="173">
        <v>19</v>
      </c>
      <c r="E828" s="173">
        <v>9</v>
      </c>
      <c r="F828" s="173">
        <v>13</v>
      </c>
      <c r="G828" s="175" t="s">
        <v>405</v>
      </c>
      <c r="H828" s="176">
        <v>2</v>
      </c>
      <c r="I828" s="176">
        <v>20.3</v>
      </c>
      <c r="J828" s="176">
        <v>28.3</v>
      </c>
      <c r="K828" s="176">
        <v>58.6</v>
      </c>
      <c r="L828" s="173">
        <v>4.49</v>
      </c>
    </row>
    <row r="829" spans="1:26" ht="16" x14ac:dyDescent="0.2">
      <c r="A829" s="171">
        <v>6037</v>
      </c>
      <c r="B829" s="172">
        <v>1</v>
      </c>
      <c r="C829" s="173" t="s">
        <v>261</v>
      </c>
      <c r="D829" s="173">
        <v>2019</v>
      </c>
      <c r="E829" s="173">
        <v>9</v>
      </c>
      <c r="F829" s="173">
        <v>13</v>
      </c>
      <c r="G829" s="175" t="s">
        <v>405</v>
      </c>
      <c r="H829" s="176">
        <v>0.25</v>
      </c>
      <c r="I829" s="176">
        <v>19.5</v>
      </c>
      <c r="J829" s="176">
        <v>26.4</v>
      </c>
      <c r="K829" s="176">
        <v>65.099999999999994</v>
      </c>
      <c r="L829" s="173">
        <v>5.1100000000000003</v>
      </c>
      <c r="M829" s="177">
        <v>0.94</v>
      </c>
      <c r="N829" s="177">
        <v>2.98</v>
      </c>
      <c r="O829" s="177">
        <v>3.09</v>
      </c>
      <c r="P829" s="176">
        <v>4.2191999999999998</v>
      </c>
      <c r="Q829" s="177">
        <v>7.2530000000000001</v>
      </c>
      <c r="R829" s="177">
        <v>27.896999999999998</v>
      </c>
      <c r="S829" s="177">
        <v>0.30599999999999999</v>
      </c>
      <c r="T829" s="177">
        <v>33.952800000000003</v>
      </c>
      <c r="U829" s="177">
        <v>1.22</v>
      </c>
      <c r="V829" s="177">
        <v>27.8</v>
      </c>
      <c r="W829" s="177"/>
      <c r="X829" s="177">
        <v>6.1528</v>
      </c>
      <c r="Y829" s="177">
        <v>50.571599999999997</v>
      </c>
      <c r="Z829" s="177">
        <v>0.48499999999999999</v>
      </c>
    </row>
    <row r="830" spans="1:26" ht="16" hidden="1" x14ac:dyDescent="0.2">
      <c r="A830" s="171">
        <v>6038</v>
      </c>
      <c r="B830" s="172">
        <v>2</v>
      </c>
      <c r="C830" s="173" t="s">
        <v>258</v>
      </c>
      <c r="D830" s="173">
        <v>19</v>
      </c>
      <c r="E830" s="173">
        <v>9</v>
      </c>
      <c r="F830" s="173">
        <v>13</v>
      </c>
      <c r="G830" s="175" t="s">
        <v>457</v>
      </c>
      <c r="H830" s="176">
        <v>2.25</v>
      </c>
      <c r="I830" s="176">
        <v>20.9</v>
      </c>
      <c r="J830" s="176">
        <v>28.8</v>
      </c>
      <c r="K830" s="176">
        <v>66.5</v>
      </c>
      <c r="L830" s="173">
        <v>5</v>
      </c>
    </row>
    <row r="831" spans="1:26" ht="16" x14ac:dyDescent="0.2">
      <c r="A831" s="171">
        <v>6039</v>
      </c>
      <c r="B831" s="172">
        <v>2</v>
      </c>
      <c r="C831" s="173" t="s">
        <v>261</v>
      </c>
      <c r="D831" s="173">
        <v>2019</v>
      </c>
      <c r="E831" s="173">
        <v>9</v>
      </c>
      <c r="F831" s="173">
        <v>13</v>
      </c>
      <c r="G831" s="175" t="s">
        <v>457</v>
      </c>
      <c r="H831" s="176">
        <v>0.25</v>
      </c>
      <c r="I831" s="176">
        <v>20.6</v>
      </c>
      <c r="J831" s="176">
        <v>28.5</v>
      </c>
      <c r="K831" s="176">
        <v>69</v>
      </c>
      <c r="L831" s="173">
        <v>5.14</v>
      </c>
      <c r="M831" s="177">
        <v>1.22</v>
      </c>
      <c r="N831" s="177">
        <v>4.37</v>
      </c>
      <c r="O831" s="177">
        <v>2.11</v>
      </c>
      <c r="P831" s="176">
        <v>2.4598</v>
      </c>
      <c r="Q831" s="177">
        <v>0.57799999999999996</v>
      </c>
      <c r="R831" s="177">
        <v>11.147</v>
      </c>
      <c r="S831" s="177">
        <v>0.42599999999999999</v>
      </c>
      <c r="T831" s="177">
        <v>36.757300000000001</v>
      </c>
      <c r="U831" s="177">
        <v>1.68</v>
      </c>
      <c r="V831" s="177">
        <v>27.6</v>
      </c>
      <c r="W831" s="177"/>
      <c r="X831" s="177">
        <v>9.1572999999999993</v>
      </c>
      <c r="Y831" s="177">
        <v>65.432599999999994</v>
      </c>
      <c r="Z831" s="177">
        <v>1.03</v>
      </c>
    </row>
    <row r="832" spans="1:26" ht="16" hidden="1" x14ac:dyDescent="0.2">
      <c r="A832" s="171">
        <v>6044</v>
      </c>
      <c r="B832" s="172">
        <v>3</v>
      </c>
      <c r="C832" s="173" t="s">
        <v>258</v>
      </c>
      <c r="D832" s="173">
        <v>19</v>
      </c>
      <c r="E832" s="173">
        <v>9</v>
      </c>
      <c r="F832" s="173">
        <v>13</v>
      </c>
      <c r="G832" s="175" t="s">
        <v>272</v>
      </c>
      <c r="H832" s="176">
        <v>0.75</v>
      </c>
      <c r="I832" s="176">
        <v>19.399999999999999</v>
      </c>
      <c r="J832" s="176">
        <v>27.9</v>
      </c>
      <c r="K832" s="176">
        <v>57.7</v>
      </c>
      <c r="L832" s="173">
        <v>4.53</v>
      </c>
    </row>
    <row r="833" spans="1:26" ht="16" x14ac:dyDescent="0.2">
      <c r="A833" s="171">
        <v>6045</v>
      </c>
      <c r="B833" s="172">
        <v>3</v>
      </c>
      <c r="C833" s="173" t="s">
        <v>261</v>
      </c>
      <c r="D833" s="173">
        <v>2019</v>
      </c>
      <c r="E833" s="173">
        <v>9</v>
      </c>
      <c r="F833" s="173">
        <v>13</v>
      </c>
      <c r="G833" s="175" t="s">
        <v>272</v>
      </c>
      <c r="H833" s="176">
        <v>0.25</v>
      </c>
      <c r="I833" s="176">
        <v>19.399999999999999</v>
      </c>
      <c r="J833" s="176">
        <v>27.9</v>
      </c>
      <c r="K833" s="176">
        <v>58.9</v>
      </c>
      <c r="L833" s="173">
        <v>4.62</v>
      </c>
      <c r="M833" s="177">
        <v>2.63</v>
      </c>
      <c r="N833" s="177">
        <v>11.08</v>
      </c>
      <c r="O833" s="177">
        <v>4.62</v>
      </c>
      <c r="P833" s="176">
        <v>2.9514</v>
      </c>
      <c r="Q833" s="177">
        <v>0.14899999999999999</v>
      </c>
      <c r="R833" s="177">
        <v>19.8</v>
      </c>
      <c r="S833" s="177">
        <v>0.17399999999999999</v>
      </c>
      <c r="T833" s="177">
        <v>35.999000000000002</v>
      </c>
      <c r="U833" s="177">
        <v>2.5</v>
      </c>
      <c r="V833" s="177">
        <v>21.2</v>
      </c>
      <c r="W833" s="177"/>
      <c r="X833" s="177">
        <v>14.798999999999999</v>
      </c>
      <c r="Y833" s="177">
        <v>106.23390000000001</v>
      </c>
      <c r="Z833" s="177">
        <v>0.59499999999999997</v>
      </c>
    </row>
    <row r="834" spans="1:26" ht="16" hidden="1" x14ac:dyDescent="0.2">
      <c r="A834" s="171">
        <v>6046</v>
      </c>
      <c r="B834" s="172">
        <v>4</v>
      </c>
      <c r="C834" s="173" t="s">
        <v>258</v>
      </c>
      <c r="D834" s="173">
        <v>19</v>
      </c>
      <c r="E834" s="173">
        <v>9</v>
      </c>
      <c r="F834" s="173">
        <v>13</v>
      </c>
      <c r="G834" s="175" t="s">
        <v>278</v>
      </c>
      <c r="H834" s="176">
        <v>0.75</v>
      </c>
      <c r="I834" s="176">
        <v>20.2</v>
      </c>
      <c r="J834" s="176">
        <v>26.9</v>
      </c>
      <c r="K834" s="176">
        <v>53.4</v>
      </c>
      <c r="L834" s="173">
        <v>4.1900000000000004</v>
      </c>
    </row>
    <row r="835" spans="1:26" ht="16" x14ac:dyDescent="0.2">
      <c r="A835" s="171">
        <v>6047</v>
      </c>
      <c r="B835" s="172">
        <v>4</v>
      </c>
      <c r="C835" s="173" t="s">
        <v>261</v>
      </c>
      <c r="D835" s="173">
        <v>2019</v>
      </c>
      <c r="E835" s="173">
        <v>9</v>
      </c>
      <c r="F835" s="173">
        <v>13</v>
      </c>
      <c r="G835" s="175" t="s">
        <v>278</v>
      </c>
      <c r="H835" s="176">
        <v>0.25</v>
      </c>
      <c r="I835" s="176">
        <v>19.899999999999999</v>
      </c>
      <c r="J835" s="176">
        <v>26.6</v>
      </c>
      <c r="K835" s="176">
        <v>50.5</v>
      </c>
      <c r="L835" s="173">
        <v>3.94</v>
      </c>
      <c r="M835" s="177">
        <v>2.37</v>
      </c>
      <c r="N835" s="177">
        <v>15.09</v>
      </c>
      <c r="O835" s="177">
        <v>5.28</v>
      </c>
      <c r="P835" s="176">
        <v>1.4574</v>
      </c>
      <c r="Q835" s="177">
        <v>0.41699999999999998</v>
      </c>
      <c r="R835" s="177">
        <v>45.625</v>
      </c>
      <c r="S835" s="177">
        <v>0.245</v>
      </c>
      <c r="T835" s="177">
        <v>31.9345</v>
      </c>
      <c r="U835" s="177">
        <v>1.95</v>
      </c>
      <c r="V835" s="177">
        <v>22.2</v>
      </c>
      <c r="W835" s="177"/>
      <c r="X835" s="177">
        <v>9.7345000000000006</v>
      </c>
      <c r="Y835" s="177">
        <v>111.9092</v>
      </c>
      <c r="Z835" s="177">
        <v>0.59</v>
      </c>
    </row>
    <row r="836" spans="1:26" ht="16" hidden="1" x14ac:dyDescent="0.2">
      <c r="A836" s="171">
        <v>6048</v>
      </c>
      <c r="B836" s="172">
        <v>5</v>
      </c>
      <c r="C836" s="173" t="s">
        <v>258</v>
      </c>
      <c r="D836" s="173">
        <v>19</v>
      </c>
      <c r="E836" s="173">
        <v>9</v>
      </c>
      <c r="F836" s="173">
        <v>13</v>
      </c>
      <c r="G836" s="175" t="s">
        <v>262</v>
      </c>
      <c r="H836" s="176">
        <v>0.33</v>
      </c>
      <c r="I836" s="176">
        <v>15.8</v>
      </c>
      <c r="J836" s="176">
        <v>3.6</v>
      </c>
      <c r="K836" s="176">
        <v>58.8</v>
      </c>
      <c r="L836" s="173">
        <v>5.54</v>
      </c>
    </row>
    <row r="837" spans="1:26" ht="16" x14ac:dyDescent="0.2">
      <c r="A837" s="171">
        <v>6049</v>
      </c>
      <c r="B837" s="172">
        <v>5</v>
      </c>
      <c r="C837" s="173" t="s">
        <v>261</v>
      </c>
      <c r="D837" s="173">
        <v>2019</v>
      </c>
      <c r="E837" s="173">
        <v>9</v>
      </c>
      <c r="F837" s="173">
        <v>13</v>
      </c>
      <c r="G837" s="175" t="s">
        <v>262</v>
      </c>
      <c r="H837" s="176">
        <v>0.25</v>
      </c>
      <c r="I837" s="176">
        <v>14.6</v>
      </c>
      <c r="J837" s="176">
        <v>2.4</v>
      </c>
      <c r="K837" s="176">
        <v>55.9</v>
      </c>
      <c r="L837" s="173">
        <v>5.59</v>
      </c>
      <c r="M837" s="177">
        <v>2.77</v>
      </c>
      <c r="N837" s="177">
        <v>51.9</v>
      </c>
      <c r="O837" s="177">
        <v>1.3</v>
      </c>
      <c r="P837" s="176">
        <v>0.4405</v>
      </c>
      <c r="Q837" s="177">
        <v>11.339</v>
      </c>
      <c r="R837" s="177">
        <v>52.497</v>
      </c>
      <c r="S837" s="177">
        <v>0.32</v>
      </c>
      <c r="T837" s="177">
        <v>73.865700000000004</v>
      </c>
      <c r="U837" s="177">
        <v>3.42</v>
      </c>
      <c r="V837" s="177">
        <v>33.9</v>
      </c>
      <c r="W837" s="177"/>
      <c r="X837" s="177">
        <v>39.965699999999998</v>
      </c>
      <c r="Y837" s="177">
        <v>245.0429</v>
      </c>
      <c r="Z837" s="177">
        <v>1.1200000000000001</v>
      </c>
    </row>
    <row r="838" spans="1:26" ht="16" hidden="1" x14ac:dyDescent="0.2">
      <c r="A838" s="171">
        <v>6050</v>
      </c>
      <c r="B838" s="172">
        <v>6</v>
      </c>
      <c r="C838" s="173" t="s">
        <v>258</v>
      </c>
      <c r="D838" s="173">
        <v>19</v>
      </c>
      <c r="E838" s="173">
        <v>9</v>
      </c>
      <c r="F838" s="173">
        <v>13</v>
      </c>
      <c r="G838" s="175" t="s">
        <v>320</v>
      </c>
      <c r="H838" s="176">
        <v>2</v>
      </c>
      <c r="I838" s="176">
        <v>20</v>
      </c>
      <c r="J838" s="176">
        <v>29.5</v>
      </c>
      <c r="K838" s="176">
        <v>81</v>
      </c>
      <c r="L838" s="173">
        <v>6.2</v>
      </c>
    </row>
    <row r="839" spans="1:26" ht="16" x14ac:dyDescent="0.2">
      <c r="A839" s="171">
        <v>6051</v>
      </c>
      <c r="B839" s="172">
        <v>6</v>
      </c>
      <c r="C839" s="173" t="s">
        <v>261</v>
      </c>
      <c r="D839" s="173">
        <v>2019</v>
      </c>
      <c r="E839" s="173">
        <v>9</v>
      </c>
      <c r="F839" s="173">
        <v>13</v>
      </c>
      <c r="G839" s="175" t="s">
        <v>320</v>
      </c>
      <c r="H839" s="176">
        <v>0.25</v>
      </c>
      <c r="I839" s="176">
        <v>19.899999999999999</v>
      </c>
      <c r="J839" s="176">
        <v>29.5</v>
      </c>
      <c r="K839" s="176">
        <v>79</v>
      </c>
      <c r="L839" s="173">
        <v>6.09</v>
      </c>
      <c r="M839" s="177">
        <v>1.43</v>
      </c>
      <c r="N839" s="177">
        <v>2.16</v>
      </c>
      <c r="O839" s="177">
        <v>1.73</v>
      </c>
      <c r="P839" s="176">
        <v>1.7952999999999999</v>
      </c>
      <c r="Q839" s="177">
        <v>0.73099999999999998</v>
      </c>
      <c r="R839" s="177">
        <v>5.1280000000000001</v>
      </c>
      <c r="S839" s="177">
        <v>0.61799999999999999</v>
      </c>
      <c r="T839" s="177">
        <v>23.310600000000001</v>
      </c>
      <c r="U839" s="177">
        <v>1.46</v>
      </c>
      <c r="V839" s="177">
        <v>17.100000000000001</v>
      </c>
      <c r="W839" s="177"/>
      <c r="X839" s="177">
        <v>6.2106000000000003</v>
      </c>
      <c r="Y839" s="177">
        <v>45.434199999999997</v>
      </c>
      <c r="Z839" s="177">
        <v>0.97</v>
      </c>
    </row>
    <row r="840" spans="1:26" ht="16" hidden="1" x14ac:dyDescent="0.2">
      <c r="A840" s="171">
        <v>6052</v>
      </c>
      <c r="B840" s="172">
        <v>7</v>
      </c>
      <c r="C840" s="173" t="s">
        <v>258</v>
      </c>
      <c r="D840" s="173">
        <v>19</v>
      </c>
      <c r="E840" s="173">
        <v>9</v>
      </c>
      <c r="F840" s="173">
        <v>13</v>
      </c>
      <c r="G840" s="175" t="s">
        <v>309</v>
      </c>
      <c r="H840" s="176">
        <v>0.5</v>
      </c>
      <c r="I840" s="176">
        <v>21.7</v>
      </c>
      <c r="J840" s="176">
        <v>25.5</v>
      </c>
      <c r="K840" s="176">
        <v>33</v>
      </c>
      <c r="L840" s="173">
        <v>2.54</v>
      </c>
    </row>
    <row r="841" spans="1:26" ht="16" x14ac:dyDescent="0.2">
      <c r="A841" s="171">
        <v>6053</v>
      </c>
      <c r="B841" s="172">
        <v>7</v>
      </c>
      <c r="C841" s="173" t="s">
        <v>261</v>
      </c>
      <c r="D841" s="173">
        <v>2019</v>
      </c>
      <c r="E841" s="173">
        <v>9</v>
      </c>
      <c r="F841" s="173">
        <v>13</v>
      </c>
      <c r="G841" s="175" t="s">
        <v>309</v>
      </c>
      <c r="H841" s="176">
        <v>0.25</v>
      </c>
      <c r="I841" s="176">
        <v>20.8</v>
      </c>
      <c r="J841" s="176">
        <v>22.7</v>
      </c>
      <c r="K841" s="176">
        <v>40</v>
      </c>
      <c r="L841" s="173">
        <v>3.13</v>
      </c>
      <c r="M841" s="177">
        <v>2.2799999999999998</v>
      </c>
      <c r="N841" s="177">
        <v>97.75</v>
      </c>
      <c r="O841" s="177">
        <v>4.9800000000000004</v>
      </c>
      <c r="P841" s="176">
        <v>4.5758999999999999</v>
      </c>
      <c r="Q841" s="177">
        <v>9.1419999999999995</v>
      </c>
      <c r="R841" s="177">
        <v>43.021999999999998</v>
      </c>
      <c r="S841" s="177">
        <v>0.72299999999999998</v>
      </c>
      <c r="T841" s="177">
        <v>93.634600000000006</v>
      </c>
      <c r="U841" s="177">
        <v>6.08</v>
      </c>
      <c r="V841" s="177">
        <v>42.5</v>
      </c>
      <c r="W841" s="177"/>
      <c r="X841" s="177">
        <v>51.134599999999999</v>
      </c>
      <c r="Y841" s="177">
        <v>268.74950000000001</v>
      </c>
      <c r="Z841" s="177">
        <v>1.94</v>
      </c>
    </row>
    <row r="842" spans="1:26" ht="16" hidden="1" x14ac:dyDescent="0.2">
      <c r="A842" s="171">
        <v>6054</v>
      </c>
      <c r="B842" s="172">
        <v>8</v>
      </c>
      <c r="C842" s="173" t="s">
        <v>258</v>
      </c>
      <c r="D842" s="173">
        <v>19</v>
      </c>
      <c r="E842" s="173">
        <v>9</v>
      </c>
      <c r="F842" s="173">
        <v>13</v>
      </c>
      <c r="G842" s="175" t="s">
        <v>458</v>
      </c>
      <c r="H842" s="176">
        <v>0.6</v>
      </c>
      <c r="I842" s="176">
        <v>18.8</v>
      </c>
      <c r="J842" s="176">
        <v>27</v>
      </c>
      <c r="K842" s="176">
        <v>42</v>
      </c>
      <c r="L842" s="173">
        <v>3.35</v>
      </c>
    </row>
    <row r="843" spans="1:26" ht="16" x14ac:dyDescent="0.2">
      <c r="A843" s="171">
        <v>6055</v>
      </c>
      <c r="B843" s="172">
        <v>8</v>
      </c>
      <c r="C843" s="173" t="s">
        <v>261</v>
      </c>
      <c r="D843" s="173">
        <v>2019</v>
      </c>
      <c r="E843" s="173">
        <v>9</v>
      </c>
      <c r="F843" s="173">
        <v>13</v>
      </c>
      <c r="G843" s="175" t="s">
        <v>458</v>
      </c>
      <c r="H843" s="176">
        <v>0.25</v>
      </c>
      <c r="I843" s="176">
        <v>19</v>
      </c>
      <c r="J843" s="176">
        <v>26.9</v>
      </c>
      <c r="K843" s="176">
        <v>58</v>
      </c>
      <c r="L843" s="173">
        <v>4.62</v>
      </c>
      <c r="M843" s="177">
        <v>1.33</v>
      </c>
      <c r="N843" s="177">
        <v>4.32</v>
      </c>
      <c r="O843" s="177">
        <v>3.59</v>
      </c>
      <c r="Q843" s="177">
        <v>2.2290000000000001</v>
      </c>
      <c r="R843" s="177">
        <v>9.2430000000000003</v>
      </c>
      <c r="T843" s="177">
        <v>53.673099999999998</v>
      </c>
      <c r="U843" s="177">
        <v>2.09</v>
      </c>
      <c r="V843" s="177">
        <v>31.9</v>
      </c>
      <c r="W843" s="177"/>
      <c r="X843" s="177">
        <v>21.773099999999999</v>
      </c>
      <c r="Y843" s="177">
        <v>93.792299999999997</v>
      </c>
      <c r="Z843" s="177">
        <v>7.92</v>
      </c>
    </row>
    <row r="844" spans="1:26" ht="16" hidden="1" x14ac:dyDescent="0.2">
      <c r="A844" s="171">
        <v>6040</v>
      </c>
      <c r="B844" s="172">
        <v>9</v>
      </c>
      <c r="C844" s="173" t="s">
        <v>258</v>
      </c>
      <c r="D844" s="173">
        <v>19</v>
      </c>
      <c r="E844" s="173">
        <v>9</v>
      </c>
      <c r="F844" s="173">
        <v>13</v>
      </c>
      <c r="G844" s="175" t="s">
        <v>294</v>
      </c>
      <c r="H844" s="176">
        <v>1.75</v>
      </c>
      <c r="I844" s="176">
        <v>20.100000000000001</v>
      </c>
      <c r="J844" s="176">
        <v>30.8</v>
      </c>
      <c r="K844" s="176">
        <v>85</v>
      </c>
      <c r="L844" s="173">
        <v>6.4</v>
      </c>
    </row>
    <row r="845" spans="1:26" ht="16" x14ac:dyDescent="0.2">
      <c r="A845" s="171">
        <v>6041</v>
      </c>
      <c r="B845" s="172">
        <v>9</v>
      </c>
      <c r="C845" s="173" t="s">
        <v>261</v>
      </c>
      <c r="D845" s="173">
        <v>2019</v>
      </c>
      <c r="E845" s="173">
        <v>9</v>
      </c>
      <c r="F845" s="173">
        <v>13</v>
      </c>
      <c r="G845" s="175" t="s">
        <v>294</v>
      </c>
      <c r="H845" s="176">
        <v>0.25</v>
      </c>
      <c r="I845" s="176">
        <v>20.100000000000001</v>
      </c>
      <c r="J845" s="176">
        <v>30.7</v>
      </c>
      <c r="K845" s="176">
        <v>84.2</v>
      </c>
      <c r="L845" s="173">
        <v>6.35</v>
      </c>
      <c r="M845" s="177">
        <v>0.76</v>
      </c>
      <c r="N845" s="177">
        <v>1.67</v>
      </c>
      <c r="O845" s="177">
        <v>1.5</v>
      </c>
      <c r="P845" s="176">
        <v>1.2102999999999999</v>
      </c>
      <c r="Q845" s="177">
        <v>0.246</v>
      </c>
      <c r="R845" s="177">
        <v>3.726</v>
      </c>
      <c r="S845" s="177">
        <v>0.49399999999999999</v>
      </c>
      <c r="T845" s="177">
        <v>18.361499999999999</v>
      </c>
      <c r="U845" s="177">
        <v>1.24</v>
      </c>
      <c r="V845" s="177">
        <v>13.6</v>
      </c>
      <c r="W845" s="177"/>
      <c r="X845" s="177">
        <v>4.7614999999999998</v>
      </c>
      <c r="Y845" s="177">
        <v>39.092500000000001</v>
      </c>
      <c r="Z845" s="177">
        <v>0.83299999999999996</v>
      </c>
    </row>
    <row r="846" spans="1:26" ht="16" hidden="1" x14ac:dyDescent="0.2">
      <c r="A846" s="171">
        <v>6042</v>
      </c>
      <c r="B846" s="172">
        <v>10</v>
      </c>
      <c r="C846" s="173" t="s">
        <v>258</v>
      </c>
      <c r="D846" s="173">
        <v>19</v>
      </c>
      <c r="E846" s="173">
        <v>9</v>
      </c>
      <c r="F846" s="173">
        <v>13</v>
      </c>
      <c r="G846" s="175" t="s">
        <v>347</v>
      </c>
      <c r="H846" s="176">
        <v>2</v>
      </c>
      <c r="I846" s="176">
        <v>20.7</v>
      </c>
      <c r="J846" s="176">
        <v>30.6</v>
      </c>
      <c r="K846" s="176">
        <v>51.8</v>
      </c>
      <c r="L846" s="173">
        <v>3.81</v>
      </c>
    </row>
    <row r="847" spans="1:26" ht="16" x14ac:dyDescent="0.2">
      <c r="A847" s="171">
        <v>6043</v>
      </c>
      <c r="B847" s="172">
        <v>10</v>
      </c>
      <c r="C847" s="173" t="s">
        <v>261</v>
      </c>
      <c r="D847" s="173">
        <v>2019</v>
      </c>
      <c r="E847" s="173">
        <v>9</v>
      </c>
      <c r="F847" s="173">
        <v>13</v>
      </c>
      <c r="G847" s="175" t="s">
        <v>347</v>
      </c>
      <c r="H847" s="176">
        <v>0.25</v>
      </c>
      <c r="I847" s="176">
        <v>20</v>
      </c>
      <c r="J847" s="176">
        <v>27.4</v>
      </c>
      <c r="K847" s="176">
        <v>70.8</v>
      </c>
      <c r="L847" s="173">
        <v>5.51</v>
      </c>
      <c r="M847" s="177">
        <v>1.22</v>
      </c>
      <c r="N847" s="177">
        <v>2.74</v>
      </c>
      <c r="O847" s="177">
        <v>2.34</v>
      </c>
      <c r="P847" s="176">
        <v>1.2559</v>
      </c>
      <c r="Q847" s="177">
        <v>0.42299999999999999</v>
      </c>
      <c r="R847" s="177">
        <v>15.308999999999999</v>
      </c>
      <c r="S847" s="177">
        <v>0.221</v>
      </c>
      <c r="T847" s="177">
        <v>24.588200000000001</v>
      </c>
      <c r="U847" s="177">
        <v>1.36</v>
      </c>
      <c r="V847" s="177">
        <v>16.5</v>
      </c>
      <c r="W847" s="177"/>
      <c r="X847" s="177">
        <v>8.0882000000000005</v>
      </c>
      <c r="Y847" s="177">
        <v>57.286499999999997</v>
      </c>
      <c r="Z847" s="177">
        <v>0.55900000000000005</v>
      </c>
    </row>
    <row r="848" spans="1:26" ht="16" hidden="1" x14ac:dyDescent="0.2">
      <c r="A848" s="171">
        <v>6056</v>
      </c>
      <c r="B848" s="172">
        <v>1</v>
      </c>
      <c r="C848" s="173" t="s">
        <v>258</v>
      </c>
      <c r="D848" s="173">
        <v>19</v>
      </c>
      <c r="E848" s="173">
        <v>9</v>
      </c>
      <c r="F848" s="173">
        <v>28</v>
      </c>
      <c r="G848" s="175" t="s">
        <v>262</v>
      </c>
      <c r="H848" s="176">
        <v>2.5</v>
      </c>
      <c r="I848" s="176">
        <v>20.9</v>
      </c>
      <c r="J848" s="176">
        <v>29.2</v>
      </c>
      <c r="K848" s="176">
        <v>61.2</v>
      </c>
      <c r="L848" s="173">
        <v>4.47</v>
      </c>
    </row>
    <row r="849" spans="1:26" ht="16" x14ac:dyDescent="0.2">
      <c r="A849" s="171">
        <v>6057</v>
      </c>
      <c r="B849" s="172">
        <v>1</v>
      </c>
      <c r="C849" s="173" t="s">
        <v>261</v>
      </c>
      <c r="D849" s="173">
        <v>2019</v>
      </c>
      <c r="E849" s="173">
        <v>9</v>
      </c>
      <c r="F849" s="173">
        <v>28</v>
      </c>
      <c r="G849" s="175" t="s">
        <v>262</v>
      </c>
      <c r="H849" s="176">
        <v>0.25</v>
      </c>
      <c r="I849" s="176">
        <v>21</v>
      </c>
      <c r="J849" s="176">
        <v>29.2</v>
      </c>
      <c r="K849" s="176">
        <v>77.2</v>
      </c>
      <c r="L849" s="173">
        <v>5.8</v>
      </c>
      <c r="M849" s="177">
        <v>2.62</v>
      </c>
      <c r="N849" s="177">
        <v>4.72</v>
      </c>
      <c r="O849" s="177">
        <v>2.2599999999999998</v>
      </c>
      <c r="P849" s="176">
        <v>3.6246999999999998</v>
      </c>
      <c r="Q849" s="177">
        <v>1.3320000000000001</v>
      </c>
      <c r="R849" s="177">
        <v>12.339</v>
      </c>
      <c r="S849" s="177">
        <v>0.58699999999999997</v>
      </c>
      <c r="T849" s="177">
        <v>27.940300000000001</v>
      </c>
      <c r="U849" s="177">
        <v>1.5</v>
      </c>
      <c r="V849" s="177">
        <v>21.3</v>
      </c>
      <c r="W849" s="177"/>
      <c r="X849" s="177">
        <v>6.6402999999999999</v>
      </c>
      <c r="Y849" s="177">
        <v>66.779799999999994</v>
      </c>
      <c r="Z849" s="177">
        <v>0.79700000000000004</v>
      </c>
    </row>
    <row r="850" spans="1:26" ht="16" hidden="1" x14ac:dyDescent="0.2">
      <c r="A850" s="171">
        <v>6058</v>
      </c>
      <c r="B850" s="172">
        <v>2</v>
      </c>
      <c r="C850" s="173" t="s">
        <v>258</v>
      </c>
      <c r="D850" s="173">
        <v>19</v>
      </c>
      <c r="E850" s="173">
        <v>9</v>
      </c>
      <c r="F850" s="173">
        <v>28</v>
      </c>
      <c r="G850" s="175" t="s">
        <v>340</v>
      </c>
      <c r="H850" s="176">
        <v>2.5</v>
      </c>
      <c r="I850" s="176">
        <v>21.3</v>
      </c>
      <c r="J850" s="176">
        <v>29.7</v>
      </c>
      <c r="K850" s="176">
        <v>73.3</v>
      </c>
      <c r="L850" s="173">
        <v>5.48</v>
      </c>
    </row>
    <row r="851" spans="1:26" ht="16" x14ac:dyDescent="0.2">
      <c r="A851" s="171">
        <v>6059</v>
      </c>
      <c r="B851" s="172">
        <v>2</v>
      </c>
      <c r="C851" s="173" t="s">
        <v>261</v>
      </c>
      <c r="D851" s="173">
        <v>2019</v>
      </c>
      <c r="E851" s="173">
        <v>9</v>
      </c>
      <c r="F851" s="173">
        <v>28</v>
      </c>
      <c r="G851" s="175" t="s">
        <v>340</v>
      </c>
      <c r="H851" s="176">
        <v>0.25</v>
      </c>
      <c r="I851" s="176">
        <v>20.399999999999999</v>
      </c>
      <c r="J851" s="176">
        <v>26.9</v>
      </c>
      <c r="K851" s="176">
        <v>79.400000000000006</v>
      </c>
      <c r="L851" s="173">
        <v>6.11</v>
      </c>
      <c r="M851" s="177">
        <v>1.48</v>
      </c>
      <c r="N851" s="177">
        <v>5.57</v>
      </c>
      <c r="O851" s="177">
        <v>2.08</v>
      </c>
      <c r="P851" s="176">
        <v>2.4464000000000001</v>
      </c>
      <c r="Q851" s="177">
        <v>0.877</v>
      </c>
      <c r="R851" s="177">
        <v>19.728000000000002</v>
      </c>
      <c r="S851" s="177">
        <v>0.40200000000000002</v>
      </c>
      <c r="T851" s="177">
        <v>22.237300000000001</v>
      </c>
      <c r="U851" s="177">
        <v>1.54</v>
      </c>
      <c r="V851" s="177">
        <v>13.6</v>
      </c>
      <c r="W851" s="177"/>
      <c r="X851" s="177">
        <v>8.6372999999999998</v>
      </c>
      <c r="Y851" s="177">
        <v>70.835300000000004</v>
      </c>
      <c r="Z851" s="177">
        <v>0.443</v>
      </c>
    </row>
    <row r="852" spans="1:26" ht="16" hidden="1" x14ac:dyDescent="0.2">
      <c r="A852" s="171">
        <v>6064</v>
      </c>
      <c r="B852" s="172">
        <v>3</v>
      </c>
      <c r="C852" s="173" t="s">
        <v>258</v>
      </c>
      <c r="D852" s="173">
        <v>19</v>
      </c>
      <c r="E852" s="173">
        <v>9</v>
      </c>
      <c r="F852" s="173">
        <v>28</v>
      </c>
      <c r="G852" s="175" t="s">
        <v>279</v>
      </c>
      <c r="H852" s="176">
        <v>1</v>
      </c>
      <c r="I852" s="176">
        <v>21.1</v>
      </c>
      <c r="J852" s="176">
        <v>27.7</v>
      </c>
      <c r="K852" s="176">
        <v>60.4</v>
      </c>
      <c r="L852" s="173">
        <v>4.57</v>
      </c>
    </row>
    <row r="853" spans="1:26" ht="16" x14ac:dyDescent="0.2">
      <c r="A853" s="171">
        <v>6065</v>
      </c>
      <c r="B853" s="172">
        <v>3</v>
      </c>
      <c r="C853" s="173" t="s">
        <v>261</v>
      </c>
      <c r="D853" s="173">
        <v>2019</v>
      </c>
      <c r="E853" s="173">
        <v>9</v>
      </c>
      <c r="F853" s="173">
        <v>28</v>
      </c>
      <c r="G853" s="175" t="s">
        <v>279</v>
      </c>
      <c r="H853" s="176">
        <v>0.25</v>
      </c>
      <c r="I853" s="176">
        <v>21.1</v>
      </c>
      <c r="J853" s="176">
        <v>27.6</v>
      </c>
      <c r="K853" s="176">
        <v>56.9</v>
      </c>
      <c r="L853" s="173">
        <v>4.3099999999999996</v>
      </c>
      <c r="M853" s="177">
        <v>1.52</v>
      </c>
      <c r="N853" s="177">
        <v>6.91</v>
      </c>
      <c r="O853" s="177">
        <v>2.4500000000000002</v>
      </c>
      <c r="P853" s="176">
        <v>1.4489000000000001</v>
      </c>
      <c r="Q853" s="177">
        <v>0.154</v>
      </c>
      <c r="R853" s="177">
        <v>10.693</v>
      </c>
      <c r="S853" s="177">
        <v>0.28199999999999997</v>
      </c>
      <c r="T853" s="177">
        <v>23.929099999999998</v>
      </c>
      <c r="U853" s="177">
        <v>1.39</v>
      </c>
      <c r="V853" s="177">
        <v>16.2</v>
      </c>
      <c r="W853" s="177"/>
      <c r="X853" s="177">
        <v>7.7290999999999999</v>
      </c>
      <c r="Y853" s="177">
        <v>69.126000000000005</v>
      </c>
      <c r="Z853" s="177">
        <v>0.55800000000000005</v>
      </c>
    </row>
    <row r="854" spans="1:26" ht="16" hidden="1" x14ac:dyDescent="0.2">
      <c r="A854" s="171">
        <v>6066</v>
      </c>
      <c r="B854" s="172">
        <v>4</v>
      </c>
      <c r="C854" s="173" t="s">
        <v>258</v>
      </c>
      <c r="D854" s="173">
        <v>19</v>
      </c>
      <c r="E854" s="173">
        <v>9</v>
      </c>
      <c r="F854" s="173">
        <v>28</v>
      </c>
      <c r="G854" s="175" t="s">
        <v>326</v>
      </c>
      <c r="H854" s="176">
        <v>1</v>
      </c>
      <c r="I854" s="176">
        <v>20.3</v>
      </c>
      <c r="J854" s="176">
        <v>29</v>
      </c>
      <c r="K854" s="176">
        <v>68.400000000000006</v>
      </c>
      <c r="L854" s="173">
        <v>5.21</v>
      </c>
    </row>
    <row r="855" spans="1:26" ht="16" x14ac:dyDescent="0.2">
      <c r="A855" s="171">
        <v>6067</v>
      </c>
      <c r="B855" s="172">
        <v>4</v>
      </c>
      <c r="C855" s="173" t="s">
        <v>261</v>
      </c>
      <c r="D855" s="173">
        <v>2019</v>
      </c>
      <c r="E855" s="173">
        <v>9</v>
      </c>
      <c r="F855" s="173">
        <v>28</v>
      </c>
      <c r="G855" s="175" t="s">
        <v>326</v>
      </c>
      <c r="H855" s="176">
        <v>0.25</v>
      </c>
      <c r="I855" s="176">
        <v>20.2</v>
      </c>
      <c r="J855" s="176">
        <v>28.8</v>
      </c>
      <c r="K855" s="176">
        <v>62.4</v>
      </c>
      <c r="L855" s="173">
        <v>4.82</v>
      </c>
      <c r="M855" s="177">
        <v>2.66</v>
      </c>
      <c r="N855" s="177">
        <v>11.41</v>
      </c>
      <c r="O855" s="177">
        <v>3.81</v>
      </c>
      <c r="P855" s="176">
        <v>1.4802999999999999</v>
      </c>
      <c r="Q855" s="177">
        <v>0.372</v>
      </c>
      <c r="R855" s="177">
        <v>23.827000000000002</v>
      </c>
      <c r="S855" s="177">
        <v>0.17699999999999999</v>
      </c>
      <c r="T855" s="177">
        <v>34.772199999999998</v>
      </c>
      <c r="U855" s="177">
        <v>1.7</v>
      </c>
      <c r="V855" s="177">
        <v>21.1</v>
      </c>
      <c r="W855" s="177"/>
      <c r="X855" s="177">
        <v>13.6722</v>
      </c>
      <c r="Y855" s="177">
        <v>106.7482</v>
      </c>
      <c r="Z855" s="177">
        <v>0.45700000000000002</v>
      </c>
    </row>
    <row r="856" spans="1:26" ht="16" hidden="1" x14ac:dyDescent="0.2">
      <c r="A856" s="171">
        <v>6068</v>
      </c>
      <c r="B856" s="172">
        <v>5</v>
      </c>
      <c r="C856" s="173" t="s">
        <v>258</v>
      </c>
      <c r="D856" s="173">
        <v>19</v>
      </c>
      <c r="E856" s="173">
        <v>9</v>
      </c>
      <c r="F856" s="173">
        <v>28</v>
      </c>
      <c r="G856" s="175" t="s">
        <v>266</v>
      </c>
      <c r="H856" s="176">
        <v>0.5</v>
      </c>
      <c r="I856" s="176">
        <v>19.3</v>
      </c>
      <c r="J856" s="176">
        <v>16.5</v>
      </c>
      <c r="K856" s="176">
        <v>55.8</v>
      </c>
      <c r="L856" s="173">
        <v>4.67</v>
      </c>
    </row>
    <row r="857" spans="1:26" ht="16" x14ac:dyDescent="0.2">
      <c r="A857" s="171">
        <v>6069</v>
      </c>
      <c r="B857" s="172">
        <v>5</v>
      </c>
      <c r="C857" s="173" t="s">
        <v>261</v>
      </c>
      <c r="D857" s="173">
        <v>2019</v>
      </c>
      <c r="E857" s="173">
        <v>9</v>
      </c>
      <c r="F857" s="173">
        <v>28</v>
      </c>
      <c r="G857" s="175" t="s">
        <v>266</v>
      </c>
      <c r="H857" s="176">
        <v>0.25</v>
      </c>
      <c r="I857" s="176">
        <v>17.399999999999999</v>
      </c>
      <c r="J857" s="176">
        <v>2.7</v>
      </c>
      <c r="K857" s="176">
        <v>75.8</v>
      </c>
      <c r="L857" s="173">
        <v>7.15</v>
      </c>
      <c r="M857" s="177">
        <v>3.57</v>
      </c>
      <c r="N857" s="177">
        <v>20.56</v>
      </c>
      <c r="O857" s="177">
        <v>2.72</v>
      </c>
      <c r="P857" s="176">
        <v>3.9803999999999999</v>
      </c>
      <c r="Q857" s="177">
        <v>10.895</v>
      </c>
      <c r="R857" s="177">
        <v>77.694000000000003</v>
      </c>
      <c r="S857" s="177">
        <v>0.159</v>
      </c>
      <c r="T857" s="177">
        <v>51.1723</v>
      </c>
      <c r="U857" s="177">
        <v>1.86</v>
      </c>
      <c r="V857" s="177">
        <v>28.1</v>
      </c>
      <c r="W857" s="177"/>
      <c r="X857" s="177">
        <v>23.072299999999998</v>
      </c>
      <c r="Y857" s="177">
        <v>185.9579</v>
      </c>
      <c r="Z857" s="177">
        <v>0.52900000000000003</v>
      </c>
    </row>
    <row r="858" spans="1:26" ht="16" hidden="1" x14ac:dyDescent="0.2">
      <c r="A858" s="171">
        <v>6060</v>
      </c>
      <c r="B858" s="172">
        <v>9</v>
      </c>
      <c r="C858" s="173" t="s">
        <v>258</v>
      </c>
      <c r="D858" s="173">
        <v>19</v>
      </c>
      <c r="E858" s="173">
        <v>9</v>
      </c>
      <c r="F858" s="173">
        <v>28</v>
      </c>
      <c r="G858" s="175" t="s">
        <v>326</v>
      </c>
      <c r="I858" s="176">
        <v>20.100000000000001</v>
      </c>
      <c r="J858" s="176">
        <v>31.1</v>
      </c>
      <c r="K858" s="176">
        <v>91.9</v>
      </c>
      <c r="L858" s="173">
        <v>6.92</v>
      </c>
    </row>
    <row r="859" spans="1:26" ht="16" x14ac:dyDescent="0.2">
      <c r="A859" s="171">
        <v>6061</v>
      </c>
      <c r="B859" s="172">
        <v>9</v>
      </c>
      <c r="C859" s="173" t="s">
        <v>261</v>
      </c>
      <c r="D859" s="173">
        <v>2019</v>
      </c>
      <c r="E859" s="173">
        <v>9</v>
      </c>
      <c r="F859" s="173">
        <v>28</v>
      </c>
      <c r="G859" s="175" t="s">
        <v>326</v>
      </c>
      <c r="H859" s="176">
        <v>0.25</v>
      </c>
      <c r="I859" s="176">
        <v>20.100000000000001</v>
      </c>
      <c r="J859" s="176">
        <v>31.1</v>
      </c>
      <c r="K859" s="176">
        <v>92.5</v>
      </c>
      <c r="L859" s="173">
        <v>6.97</v>
      </c>
      <c r="M859" s="177">
        <v>0.81</v>
      </c>
      <c r="N859" s="177">
        <v>1.98</v>
      </c>
      <c r="O859" s="177">
        <v>1.4</v>
      </c>
      <c r="P859" s="176">
        <v>1.1816</v>
      </c>
      <c r="Q859" s="177">
        <v>0.22</v>
      </c>
      <c r="R859" s="177">
        <v>3.0859999999999999</v>
      </c>
      <c r="S859" s="177">
        <v>0.56999999999999995</v>
      </c>
      <c r="T859" s="177">
        <v>29.4069</v>
      </c>
      <c r="U859" s="177">
        <v>1.1000000000000001</v>
      </c>
      <c r="V859" s="177">
        <v>24.6</v>
      </c>
      <c r="W859" s="177"/>
      <c r="X859" s="177">
        <v>4.8068999999999997</v>
      </c>
      <c r="Y859" s="177">
        <v>47.877000000000002</v>
      </c>
      <c r="Z859" s="177">
        <v>1.08</v>
      </c>
    </row>
    <row r="860" spans="1:26" ht="16" hidden="1" x14ac:dyDescent="0.2">
      <c r="A860" s="171">
        <v>6062</v>
      </c>
      <c r="B860" s="172">
        <v>10</v>
      </c>
      <c r="C860" s="173" t="s">
        <v>258</v>
      </c>
      <c r="D860" s="173">
        <v>19</v>
      </c>
      <c r="E860" s="173">
        <v>9</v>
      </c>
      <c r="F860" s="173">
        <v>28</v>
      </c>
      <c r="G860" s="175" t="s">
        <v>280</v>
      </c>
      <c r="H860" s="176">
        <v>2</v>
      </c>
      <c r="I860" s="176">
        <v>20.2</v>
      </c>
      <c r="J860" s="176">
        <v>30.2</v>
      </c>
      <c r="K860" s="176">
        <v>106.4</v>
      </c>
      <c r="L860" s="173">
        <v>7.66</v>
      </c>
    </row>
    <row r="861" spans="1:26" ht="16" x14ac:dyDescent="0.2">
      <c r="A861" s="171">
        <v>6063</v>
      </c>
      <c r="B861" s="172">
        <v>10</v>
      </c>
      <c r="C861" s="173" t="s">
        <v>261</v>
      </c>
      <c r="D861" s="173">
        <v>2019</v>
      </c>
      <c r="E861" s="173">
        <v>9</v>
      </c>
      <c r="F861" s="173">
        <v>28</v>
      </c>
      <c r="G861" s="175" t="s">
        <v>280</v>
      </c>
      <c r="H861" s="176">
        <v>0.25</v>
      </c>
      <c r="I861" s="176">
        <v>20.2</v>
      </c>
      <c r="J861" s="176">
        <v>30.2</v>
      </c>
      <c r="K861" s="176">
        <v>107.5</v>
      </c>
      <c r="L861" s="173">
        <v>8.17</v>
      </c>
      <c r="M861" s="177">
        <v>0.7</v>
      </c>
      <c r="N861" s="177">
        <v>2.62</v>
      </c>
      <c r="O861" s="177">
        <v>1.46</v>
      </c>
      <c r="P861" s="176">
        <v>1.1839999999999999</v>
      </c>
      <c r="Q861" s="177">
        <v>0.17399999999999999</v>
      </c>
      <c r="R861" s="177">
        <v>4.0789999999999997</v>
      </c>
      <c r="S861" s="177">
        <v>0.33900000000000002</v>
      </c>
      <c r="T861" s="177">
        <v>30.880199999999999</v>
      </c>
      <c r="U861" s="177">
        <v>1.05</v>
      </c>
      <c r="V861" s="177">
        <v>26.1</v>
      </c>
      <c r="W861" s="177"/>
      <c r="X861" s="177">
        <v>4.7801999999999998</v>
      </c>
      <c r="Y861" s="177">
        <v>45.743000000000002</v>
      </c>
      <c r="Z861" s="177">
        <v>0.81899999999999995</v>
      </c>
    </row>
    <row r="862" spans="1:26" ht="16" hidden="1" x14ac:dyDescent="0.2">
      <c r="A862" s="171">
        <v>6070</v>
      </c>
      <c r="B862" s="172">
        <v>6</v>
      </c>
      <c r="C862" s="173" t="s">
        <v>258</v>
      </c>
      <c r="D862" s="173">
        <v>19</v>
      </c>
      <c r="E862" s="173">
        <v>9</v>
      </c>
      <c r="F862" s="173">
        <v>29</v>
      </c>
      <c r="G862" s="175" t="s">
        <v>461</v>
      </c>
      <c r="I862" s="176">
        <v>20.6</v>
      </c>
      <c r="J862" s="176">
        <v>29.8</v>
      </c>
      <c r="K862" s="176">
        <v>96.5</v>
      </c>
      <c r="L862" s="173">
        <v>7.3</v>
      </c>
    </row>
    <row r="863" spans="1:26" ht="16" x14ac:dyDescent="0.2">
      <c r="A863" s="171">
        <v>6071</v>
      </c>
      <c r="B863" s="172">
        <v>6</v>
      </c>
      <c r="C863" s="173" t="s">
        <v>261</v>
      </c>
      <c r="D863" s="173">
        <v>2019</v>
      </c>
      <c r="E863" s="173">
        <v>9</v>
      </c>
      <c r="F863" s="173">
        <v>29</v>
      </c>
      <c r="G863" s="175" t="s">
        <v>461</v>
      </c>
      <c r="H863" s="176">
        <v>0.25</v>
      </c>
      <c r="I863" s="176">
        <v>20.6</v>
      </c>
      <c r="J863" s="176">
        <v>29.8</v>
      </c>
      <c r="K863" s="176">
        <v>97.3</v>
      </c>
      <c r="L863" s="173">
        <v>7.33</v>
      </c>
      <c r="M863" s="177">
        <v>0.75</v>
      </c>
      <c r="N863" s="177">
        <v>1.82</v>
      </c>
      <c r="O863" s="177">
        <v>1.1100000000000001</v>
      </c>
      <c r="P863" s="176">
        <v>1.3383</v>
      </c>
      <c r="Q863" s="177">
        <v>0.312</v>
      </c>
      <c r="R863" s="177">
        <v>3.6920000000000002</v>
      </c>
      <c r="S863" s="177">
        <v>0.70799999999999996</v>
      </c>
      <c r="T863" s="177">
        <v>13.8828</v>
      </c>
      <c r="U863" s="177">
        <v>1.06</v>
      </c>
      <c r="V863" s="177">
        <v>12.1</v>
      </c>
      <c r="W863" s="177"/>
      <c r="X863" s="177">
        <v>1.7827999999999999</v>
      </c>
      <c r="Y863" s="177">
        <v>46.975200000000001</v>
      </c>
      <c r="Z863" s="177">
        <v>0.86599999999999999</v>
      </c>
    </row>
    <row r="864" spans="1:26" ht="16" hidden="1" x14ac:dyDescent="0.2">
      <c r="A864" s="171">
        <v>6072</v>
      </c>
      <c r="B864" s="172">
        <v>7</v>
      </c>
      <c r="C864" s="173" t="s">
        <v>258</v>
      </c>
      <c r="D864" s="173">
        <v>19</v>
      </c>
      <c r="E864" s="173">
        <v>9</v>
      </c>
      <c r="F864" s="173">
        <v>29</v>
      </c>
      <c r="G864" s="175" t="s">
        <v>355</v>
      </c>
      <c r="H864" s="176">
        <v>1</v>
      </c>
      <c r="I864" s="176">
        <v>21.4</v>
      </c>
      <c r="J864" s="176">
        <v>24.7</v>
      </c>
      <c r="K864" s="176">
        <v>28.2</v>
      </c>
      <c r="L864" s="173">
        <v>3.2</v>
      </c>
    </row>
    <row r="865" spans="1:26" ht="16" x14ac:dyDescent="0.2">
      <c r="A865" s="171">
        <v>6073</v>
      </c>
      <c r="B865" s="172">
        <v>7</v>
      </c>
      <c r="C865" s="173" t="s">
        <v>261</v>
      </c>
      <c r="D865" s="173">
        <v>2019</v>
      </c>
      <c r="E865" s="173">
        <v>9</v>
      </c>
      <c r="F865" s="173">
        <v>29</v>
      </c>
      <c r="G865" s="175" t="s">
        <v>355</v>
      </c>
      <c r="H865" s="176">
        <v>0.25</v>
      </c>
      <c r="I865" s="176">
        <v>21.3</v>
      </c>
      <c r="J865" s="176">
        <v>24</v>
      </c>
      <c r="K865" s="176">
        <v>46.4</v>
      </c>
      <c r="L865" s="173">
        <v>3.58</v>
      </c>
      <c r="M865" s="177">
        <v>2.2599999999999998</v>
      </c>
      <c r="N865" s="177">
        <v>31.48</v>
      </c>
      <c r="O865" s="177">
        <v>4.6399999999999997</v>
      </c>
      <c r="P865" s="176">
        <v>4.9451000000000001</v>
      </c>
      <c r="Q865" s="177">
        <v>5.75</v>
      </c>
      <c r="R865" s="177">
        <v>37.953000000000003</v>
      </c>
      <c r="S865" s="177">
        <v>0.58199999999999996</v>
      </c>
      <c r="T865" s="177">
        <v>68.854900000000001</v>
      </c>
      <c r="U865" s="177">
        <v>3.32</v>
      </c>
      <c r="V865" s="177">
        <v>36.200000000000003</v>
      </c>
      <c r="W865" s="177"/>
      <c r="X865" s="177">
        <v>32.654899999999998</v>
      </c>
      <c r="Y865" s="177">
        <v>201.9683</v>
      </c>
      <c r="Z865" s="177">
        <v>1.1200000000000001</v>
      </c>
    </row>
    <row r="866" spans="1:26" ht="16" hidden="1" x14ac:dyDescent="0.2">
      <c r="A866" s="171">
        <v>6074</v>
      </c>
      <c r="B866" s="172">
        <v>8</v>
      </c>
      <c r="C866" s="173" t="s">
        <v>258</v>
      </c>
      <c r="D866" s="173">
        <v>19</v>
      </c>
      <c r="E866" s="173">
        <v>9</v>
      </c>
      <c r="F866" s="173">
        <v>29</v>
      </c>
      <c r="G866" s="175" t="s">
        <v>374</v>
      </c>
      <c r="I866" s="176">
        <v>21</v>
      </c>
      <c r="J866" s="176">
        <v>28.7</v>
      </c>
      <c r="K866" s="176">
        <v>80.900000000000006</v>
      </c>
      <c r="L866" s="173">
        <v>6.3</v>
      </c>
    </row>
    <row r="867" spans="1:26" ht="16" x14ac:dyDescent="0.2">
      <c r="A867" s="171">
        <v>6075</v>
      </c>
      <c r="B867" s="172">
        <v>8</v>
      </c>
      <c r="C867" s="173" t="s">
        <v>261</v>
      </c>
      <c r="D867" s="173">
        <v>2019</v>
      </c>
      <c r="E867" s="173">
        <v>9</v>
      </c>
      <c r="F867" s="173">
        <v>29</v>
      </c>
      <c r="G867" s="175" t="s">
        <v>374</v>
      </c>
      <c r="I867" s="176">
        <v>21</v>
      </c>
      <c r="J867" s="176">
        <v>28.3</v>
      </c>
      <c r="K867" s="176">
        <v>83.4</v>
      </c>
      <c r="L867" s="173">
        <v>6.3</v>
      </c>
      <c r="M867" s="177">
        <v>1.07</v>
      </c>
      <c r="N867" s="177">
        <v>4.09</v>
      </c>
      <c r="O867" s="177">
        <v>1.88</v>
      </c>
      <c r="P867" s="176">
        <v>0.93310000000000004</v>
      </c>
      <c r="Q867" s="177">
        <v>0.57699999999999996</v>
      </c>
      <c r="R867" s="177">
        <v>5.7629999999999999</v>
      </c>
      <c r="S867" s="177">
        <v>0.318</v>
      </c>
      <c r="T867" s="177">
        <v>32.631300000000003</v>
      </c>
      <c r="U867" s="177">
        <v>1.28</v>
      </c>
      <c r="V867" s="177">
        <v>26.9</v>
      </c>
      <c r="W867" s="177"/>
      <c r="X867" s="177">
        <v>5.7313000000000001</v>
      </c>
      <c r="Y867" s="177">
        <v>68.8613</v>
      </c>
      <c r="Z867" s="177">
        <v>0.79700000000000004</v>
      </c>
    </row>
    <row r="868" spans="1:26" ht="16" hidden="1" x14ac:dyDescent="0.2">
      <c r="A868" s="171">
        <v>6090</v>
      </c>
      <c r="B868" s="172">
        <v>6</v>
      </c>
      <c r="C868" s="173" t="s">
        <v>258</v>
      </c>
      <c r="D868" s="173">
        <v>19</v>
      </c>
      <c r="E868" s="173">
        <v>10</v>
      </c>
      <c r="F868" s="173">
        <v>12</v>
      </c>
      <c r="G868" s="175" t="s">
        <v>265</v>
      </c>
      <c r="H868" s="176">
        <v>2.8</v>
      </c>
      <c r="I868" s="176">
        <v>14.3</v>
      </c>
      <c r="J868" s="176">
        <v>29.8</v>
      </c>
      <c r="K868" s="176">
        <v>96</v>
      </c>
      <c r="L868" s="173">
        <v>8.2200000000000006</v>
      </c>
    </row>
    <row r="869" spans="1:26" ht="16" x14ac:dyDescent="0.2">
      <c r="A869" s="171">
        <v>6091</v>
      </c>
      <c r="B869" s="172">
        <v>6</v>
      </c>
      <c r="C869" s="173" t="s">
        <v>261</v>
      </c>
      <c r="D869" s="173">
        <v>2019</v>
      </c>
      <c r="E869" s="173">
        <v>10</v>
      </c>
      <c r="F869" s="173">
        <v>12</v>
      </c>
      <c r="G869" s="175" t="s">
        <v>265</v>
      </c>
      <c r="H869" s="176">
        <v>0.25</v>
      </c>
      <c r="I869" s="176">
        <v>14.3</v>
      </c>
      <c r="J869" s="176">
        <v>29.6</v>
      </c>
      <c r="K869" s="176">
        <v>95</v>
      </c>
      <c r="L869" s="173">
        <v>8.06</v>
      </c>
      <c r="M869" s="177">
        <v>2.0499999999999998</v>
      </c>
      <c r="N869" s="177">
        <v>2.04</v>
      </c>
      <c r="O869" s="177">
        <v>1.56</v>
      </c>
      <c r="P869" s="176">
        <v>1.8028999999999999</v>
      </c>
      <c r="Q869" s="177">
        <v>4.3339999999999996</v>
      </c>
      <c r="R869" s="177">
        <v>12.468</v>
      </c>
      <c r="S869" s="177">
        <v>0.42599999999999999</v>
      </c>
      <c r="T869" s="177">
        <v>23.198799999999999</v>
      </c>
      <c r="U869" s="177">
        <v>0.93</v>
      </c>
      <c r="V869" s="177">
        <v>15.8</v>
      </c>
      <c r="W869" s="177"/>
      <c r="X869" s="177">
        <v>7.3987999999999996</v>
      </c>
      <c r="Y869" s="177">
        <v>61.479399999999998</v>
      </c>
      <c r="Z869" s="177">
        <v>0.626</v>
      </c>
    </row>
    <row r="870" spans="1:26" ht="16" hidden="1" x14ac:dyDescent="0.2">
      <c r="A870" s="171">
        <v>6092</v>
      </c>
      <c r="B870" s="172">
        <v>7</v>
      </c>
      <c r="C870" s="173" t="s">
        <v>258</v>
      </c>
      <c r="D870" s="173">
        <v>19</v>
      </c>
      <c r="E870" s="173">
        <v>10</v>
      </c>
      <c r="F870" s="173">
        <v>12</v>
      </c>
      <c r="G870" s="175" t="s">
        <v>334</v>
      </c>
      <c r="H870" s="176">
        <v>1.25</v>
      </c>
      <c r="I870" s="176">
        <v>14.2</v>
      </c>
      <c r="J870" s="176">
        <v>27.8</v>
      </c>
      <c r="K870" s="176">
        <v>64</v>
      </c>
      <c r="L870" s="173">
        <v>5.6</v>
      </c>
    </row>
    <row r="871" spans="1:26" ht="16" x14ac:dyDescent="0.2">
      <c r="A871" s="171">
        <v>6093</v>
      </c>
      <c r="B871" s="172">
        <v>7</v>
      </c>
      <c r="C871" s="173" t="s">
        <v>261</v>
      </c>
      <c r="D871" s="173">
        <v>2019</v>
      </c>
      <c r="E871" s="173">
        <v>10</v>
      </c>
      <c r="F871" s="173">
        <v>12</v>
      </c>
      <c r="G871" s="175" t="s">
        <v>334</v>
      </c>
      <c r="H871" s="176">
        <v>0.25</v>
      </c>
      <c r="I871" s="176">
        <v>13.8</v>
      </c>
      <c r="J871" s="176">
        <v>21.3</v>
      </c>
      <c r="K871" s="176">
        <v>77</v>
      </c>
      <c r="L871" s="173">
        <v>6.9</v>
      </c>
      <c r="M871" s="177">
        <v>1.24</v>
      </c>
      <c r="N871" s="177">
        <v>12.81</v>
      </c>
      <c r="O871" s="177">
        <v>2.42</v>
      </c>
      <c r="P871" s="176">
        <v>2.6391</v>
      </c>
      <c r="Q871" s="177">
        <v>17.452999999999999</v>
      </c>
      <c r="R871" s="177">
        <v>43.773000000000003</v>
      </c>
      <c r="S871" s="177">
        <v>0.29199999999999998</v>
      </c>
      <c r="T871" s="177">
        <v>45.1599</v>
      </c>
      <c r="U871" s="177">
        <v>1.56</v>
      </c>
      <c r="V871" s="177">
        <v>35.200000000000003</v>
      </c>
      <c r="W871" s="177"/>
      <c r="X871" s="177">
        <v>9.9598999999999993</v>
      </c>
      <c r="Y871" s="177">
        <v>67.004000000000005</v>
      </c>
      <c r="Z871" s="177">
        <v>0.53400000000000003</v>
      </c>
    </row>
    <row r="872" spans="1:26" ht="16" hidden="1" x14ac:dyDescent="0.2">
      <c r="A872" s="171">
        <v>6094</v>
      </c>
      <c r="B872" s="172">
        <v>8</v>
      </c>
      <c r="C872" s="173" t="s">
        <v>258</v>
      </c>
      <c r="D872" s="173">
        <v>19</v>
      </c>
      <c r="E872" s="173">
        <v>10</v>
      </c>
      <c r="F872" s="173">
        <v>12</v>
      </c>
      <c r="G872" s="175" t="s">
        <v>463</v>
      </c>
      <c r="H872" s="176">
        <v>1.1000000000000001</v>
      </c>
      <c r="I872" s="176">
        <v>13.6</v>
      </c>
      <c r="J872" s="176">
        <v>28</v>
      </c>
      <c r="K872" s="176">
        <v>84</v>
      </c>
      <c r="L872" s="173">
        <v>7.28</v>
      </c>
    </row>
    <row r="873" spans="1:26" ht="16" x14ac:dyDescent="0.2">
      <c r="A873" s="171">
        <v>6095</v>
      </c>
      <c r="B873" s="172">
        <v>8</v>
      </c>
      <c r="C873" s="173" t="s">
        <v>261</v>
      </c>
      <c r="D873" s="173">
        <v>2019</v>
      </c>
      <c r="E873" s="173">
        <v>10</v>
      </c>
      <c r="F873" s="173">
        <v>12</v>
      </c>
      <c r="G873" s="175" t="s">
        <v>463</v>
      </c>
      <c r="H873" s="176">
        <v>0.25</v>
      </c>
      <c r="I873" s="176">
        <v>13.5</v>
      </c>
      <c r="J873" s="176">
        <v>27.7</v>
      </c>
      <c r="K873" s="176">
        <v>86</v>
      </c>
      <c r="L873" s="173">
        <v>7.52</v>
      </c>
      <c r="M873" s="177">
        <v>0.56000000000000005</v>
      </c>
      <c r="N873" s="177">
        <v>1.75</v>
      </c>
      <c r="O873" s="177">
        <v>1.52</v>
      </c>
      <c r="P873" s="176">
        <v>1.2945</v>
      </c>
      <c r="Q873" s="177">
        <v>0.42799999999999999</v>
      </c>
      <c r="R873" s="177">
        <v>3.8039999999999998</v>
      </c>
      <c r="S873" s="177">
        <v>0.27200000000000002</v>
      </c>
      <c r="T873" s="177">
        <v>20.203099999999999</v>
      </c>
      <c r="U873" s="177">
        <v>0.67800000000000005</v>
      </c>
      <c r="V873" s="177">
        <v>14.8</v>
      </c>
      <c r="W873" s="177"/>
      <c r="X873" s="177">
        <v>5.4031000000000002</v>
      </c>
      <c r="Y873" s="177">
        <v>48.742899999999999</v>
      </c>
      <c r="Z873" s="177">
        <v>0.498</v>
      </c>
    </row>
    <row r="874" spans="1:26" ht="16" hidden="1" x14ac:dyDescent="0.2">
      <c r="A874" s="171">
        <v>6076</v>
      </c>
      <c r="B874" s="172">
        <v>1</v>
      </c>
      <c r="C874" s="173" t="s">
        <v>258</v>
      </c>
      <c r="D874" s="173">
        <v>19</v>
      </c>
      <c r="E874" s="173">
        <v>10</v>
      </c>
      <c r="F874" s="173">
        <v>14</v>
      </c>
      <c r="G874" s="175" t="s">
        <v>357</v>
      </c>
      <c r="H874" s="176">
        <v>2.25</v>
      </c>
      <c r="I874" s="176">
        <v>15.1</v>
      </c>
      <c r="J874" s="176">
        <v>29.4</v>
      </c>
      <c r="K874" s="176">
        <v>93</v>
      </c>
      <c r="L874" s="173">
        <v>7.77</v>
      </c>
    </row>
    <row r="875" spans="1:26" ht="16" x14ac:dyDescent="0.2">
      <c r="A875" s="171">
        <v>6077</v>
      </c>
      <c r="B875" s="172">
        <v>1</v>
      </c>
      <c r="C875" s="173" t="s">
        <v>261</v>
      </c>
      <c r="D875" s="173">
        <v>2019</v>
      </c>
      <c r="E875" s="173">
        <v>10</v>
      </c>
      <c r="F875" s="173">
        <v>14</v>
      </c>
      <c r="G875" s="175" t="s">
        <v>357</v>
      </c>
      <c r="H875" s="176">
        <v>0.25</v>
      </c>
      <c r="I875" s="176">
        <v>14.7</v>
      </c>
      <c r="J875" s="176">
        <v>27.3</v>
      </c>
      <c r="K875" s="176">
        <v>102.6</v>
      </c>
      <c r="L875" s="173">
        <v>8.77</v>
      </c>
      <c r="M875" s="177">
        <v>0.66</v>
      </c>
      <c r="N875" s="177">
        <v>0.99</v>
      </c>
      <c r="O875" s="177">
        <v>0.76</v>
      </c>
      <c r="P875" s="176">
        <v>2.4066999999999998</v>
      </c>
      <c r="Q875" s="177">
        <v>3.335</v>
      </c>
      <c r="R875" s="177">
        <v>9.6649999999999991</v>
      </c>
      <c r="S875" s="177">
        <v>0.35499999999999998</v>
      </c>
      <c r="T875" s="177">
        <v>25.341899999999999</v>
      </c>
      <c r="U875" s="177">
        <v>0.74099999999999999</v>
      </c>
      <c r="V875" s="177">
        <v>17.399999999999999</v>
      </c>
      <c r="W875" s="177"/>
      <c r="X875" s="177">
        <v>7.9419000000000004</v>
      </c>
      <c r="Y875" s="177">
        <v>54.605800000000002</v>
      </c>
      <c r="Z875" s="177">
        <v>0.51500000000000001</v>
      </c>
    </row>
    <row r="876" spans="1:26" ht="16" hidden="1" x14ac:dyDescent="0.2">
      <c r="A876" s="171">
        <v>6078</v>
      </c>
      <c r="B876" s="172">
        <v>2</v>
      </c>
      <c r="C876" s="173" t="s">
        <v>258</v>
      </c>
      <c r="D876" s="173">
        <v>19</v>
      </c>
      <c r="E876" s="173">
        <v>10</v>
      </c>
      <c r="F876" s="173">
        <v>14</v>
      </c>
      <c r="G876" s="175" t="s">
        <v>465</v>
      </c>
      <c r="H876" s="176">
        <v>2.5</v>
      </c>
      <c r="I876" s="176">
        <v>14.9</v>
      </c>
      <c r="J876" s="176">
        <v>29.5</v>
      </c>
      <c r="K876" s="176">
        <v>91</v>
      </c>
      <c r="L876" s="173">
        <v>7.64</v>
      </c>
    </row>
    <row r="877" spans="1:26" ht="16" x14ac:dyDescent="0.2">
      <c r="A877" s="171">
        <v>6079</v>
      </c>
      <c r="B877" s="172">
        <v>2</v>
      </c>
      <c r="C877" s="173" t="s">
        <v>261</v>
      </c>
      <c r="D877" s="173">
        <v>2019</v>
      </c>
      <c r="E877" s="173">
        <v>10</v>
      </c>
      <c r="F877" s="173">
        <v>14</v>
      </c>
      <c r="G877" s="175" t="s">
        <v>465</v>
      </c>
      <c r="H877" s="176">
        <v>0.25</v>
      </c>
      <c r="I877" s="176">
        <v>14.8</v>
      </c>
      <c r="J877" s="176">
        <v>27.7</v>
      </c>
      <c r="K877" s="176">
        <v>105.9</v>
      </c>
      <c r="L877" s="173">
        <v>9.01</v>
      </c>
      <c r="M877" s="177">
        <v>0.64</v>
      </c>
      <c r="N877" s="177">
        <v>2.5</v>
      </c>
      <c r="O877" s="177">
        <v>1.1200000000000001</v>
      </c>
      <c r="P877" s="176">
        <v>1.1114999999999999</v>
      </c>
      <c r="Q877" s="177">
        <v>1.101</v>
      </c>
      <c r="R877" s="177">
        <v>14.778</v>
      </c>
      <c r="S877" s="177">
        <v>0.22800000000000001</v>
      </c>
      <c r="T877" s="177">
        <v>21.1814</v>
      </c>
      <c r="U877" s="177">
        <v>0.64600000000000002</v>
      </c>
      <c r="V877" s="177">
        <v>15.9</v>
      </c>
      <c r="W877" s="177"/>
      <c r="X877" s="177">
        <v>5.2813999999999997</v>
      </c>
      <c r="Y877" s="177">
        <v>46.912100000000002</v>
      </c>
      <c r="Z877" s="177">
        <v>0.52100000000000002</v>
      </c>
    </row>
    <row r="878" spans="1:26" ht="16" hidden="1" x14ac:dyDescent="0.2">
      <c r="A878" s="171">
        <v>6084</v>
      </c>
      <c r="B878" s="172">
        <v>3</v>
      </c>
      <c r="C878" s="173" t="s">
        <v>258</v>
      </c>
      <c r="D878" s="173">
        <v>19</v>
      </c>
      <c r="E878" s="173">
        <v>10</v>
      </c>
      <c r="F878" s="173">
        <v>14</v>
      </c>
      <c r="G878" s="175" t="s">
        <v>288</v>
      </c>
      <c r="H878" s="176">
        <v>1.25</v>
      </c>
      <c r="I878" s="176">
        <v>14.8</v>
      </c>
      <c r="J878" s="176">
        <v>28.3</v>
      </c>
      <c r="K878" s="176">
        <v>94.3</v>
      </c>
      <c r="L878" s="173">
        <v>8.0399999999999991</v>
      </c>
    </row>
    <row r="879" spans="1:26" ht="16" x14ac:dyDescent="0.2">
      <c r="A879" s="171">
        <v>6085</v>
      </c>
      <c r="B879" s="172">
        <v>3</v>
      </c>
      <c r="C879" s="173" t="s">
        <v>261</v>
      </c>
      <c r="D879" s="173">
        <v>2019</v>
      </c>
      <c r="E879" s="173">
        <v>10</v>
      </c>
      <c r="F879" s="173">
        <v>14</v>
      </c>
      <c r="G879" s="175" t="s">
        <v>288</v>
      </c>
      <c r="H879" s="176">
        <v>0.25</v>
      </c>
      <c r="I879" s="176">
        <v>14.7</v>
      </c>
      <c r="J879" s="176">
        <v>28.2</v>
      </c>
      <c r="K879" s="176">
        <v>94.5</v>
      </c>
      <c r="L879" s="173">
        <v>8.0299999999999994</v>
      </c>
      <c r="M879" s="177">
        <v>0.73</v>
      </c>
      <c r="N879" s="177">
        <v>2.66</v>
      </c>
      <c r="O879" s="177">
        <v>1.23</v>
      </c>
      <c r="P879" s="176">
        <v>1.478</v>
      </c>
      <c r="Q879" s="177">
        <v>0.35399999999999998</v>
      </c>
      <c r="R879" s="177">
        <v>6.7919999999999998</v>
      </c>
      <c r="S879" s="177">
        <v>0.128</v>
      </c>
      <c r="T879" s="177">
        <v>20.5322</v>
      </c>
      <c r="U879" s="177">
        <v>0.63300000000000001</v>
      </c>
      <c r="V879" s="177">
        <v>16.8</v>
      </c>
      <c r="W879" s="177"/>
      <c r="X879" s="177">
        <v>3.7322000000000002</v>
      </c>
      <c r="Y879" s="177">
        <v>45.456000000000003</v>
      </c>
      <c r="Z879" s="177">
        <v>0.34</v>
      </c>
    </row>
    <row r="880" spans="1:26" ht="16" hidden="1" x14ac:dyDescent="0.2">
      <c r="A880" s="171">
        <v>6086</v>
      </c>
      <c r="B880" s="172">
        <v>4</v>
      </c>
      <c r="C880" s="173" t="s">
        <v>258</v>
      </c>
      <c r="D880" s="173">
        <v>19</v>
      </c>
      <c r="E880" s="173">
        <v>10</v>
      </c>
      <c r="F880" s="173">
        <v>14</v>
      </c>
      <c r="G880" s="175" t="s">
        <v>355</v>
      </c>
      <c r="H880" s="176">
        <v>0.75</v>
      </c>
      <c r="I880" s="176">
        <v>14.7</v>
      </c>
      <c r="J880" s="176">
        <v>28</v>
      </c>
      <c r="K880" s="176">
        <v>84.9</v>
      </c>
      <c r="L880" s="173">
        <v>7.29</v>
      </c>
    </row>
    <row r="881" spans="1:26" ht="16" x14ac:dyDescent="0.2">
      <c r="A881" s="171">
        <v>6087</v>
      </c>
      <c r="B881" s="172">
        <v>4</v>
      </c>
      <c r="C881" s="173" t="s">
        <v>261</v>
      </c>
      <c r="D881" s="173">
        <v>2019</v>
      </c>
      <c r="E881" s="173">
        <v>10</v>
      </c>
      <c r="F881" s="173">
        <v>14</v>
      </c>
      <c r="G881" s="175" t="s">
        <v>355</v>
      </c>
      <c r="H881" s="176">
        <v>0.25</v>
      </c>
      <c r="I881" s="176">
        <v>14.7</v>
      </c>
      <c r="J881" s="176">
        <v>27.9</v>
      </c>
      <c r="K881" s="176">
        <v>89.1</v>
      </c>
      <c r="L881" s="173">
        <v>7.56</v>
      </c>
      <c r="M881" s="177">
        <v>1.04</v>
      </c>
      <c r="N881" s="177">
        <v>3.36</v>
      </c>
      <c r="O881" s="177">
        <v>1.82</v>
      </c>
      <c r="P881" s="176">
        <v>1.1408</v>
      </c>
      <c r="Q881" s="177">
        <v>0.70299999999999996</v>
      </c>
      <c r="R881" s="177">
        <v>11.342000000000001</v>
      </c>
      <c r="S881" s="177">
        <v>6.8000000000000005E-2</v>
      </c>
      <c r="T881" s="177">
        <v>24.3733</v>
      </c>
      <c r="U881" s="177">
        <v>0.61299999999999999</v>
      </c>
      <c r="V881" s="177">
        <v>20.6</v>
      </c>
      <c r="W881" s="177"/>
      <c r="X881" s="177">
        <v>3.7732999999999999</v>
      </c>
      <c r="Y881" s="177">
        <v>43.74</v>
      </c>
      <c r="Z881" s="177">
        <v>0.434</v>
      </c>
    </row>
    <row r="882" spans="1:26" ht="16" hidden="1" x14ac:dyDescent="0.2">
      <c r="A882" s="171">
        <v>6088</v>
      </c>
      <c r="B882" s="172">
        <v>5</v>
      </c>
      <c r="C882" s="173" t="s">
        <v>258</v>
      </c>
      <c r="D882" s="173">
        <v>19</v>
      </c>
      <c r="E882" s="173">
        <v>10</v>
      </c>
      <c r="F882" s="173">
        <v>14</v>
      </c>
      <c r="G882" s="175" t="s">
        <v>264</v>
      </c>
      <c r="H882" s="176">
        <v>0.5</v>
      </c>
      <c r="I882" s="176">
        <v>15</v>
      </c>
      <c r="J882" s="176">
        <v>9.1</v>
      </c>
      <c r="K882" s="176">
        <v>109.5</v>
      </c>
      <c r="L882" s="173">
        <v>10.43</v>
      </c>
    </row>
    <row r="883" spans="1:26" ht="16" x14ac:dyDescent="0.2">
      <c r="A883" s="171">
        <v>6089</v>
      </c>
      <c r="B883" s="172">
        <v>5</v>
      </c>
      <c r="C883" s="173" t="s">
        <v>261</v>
      </c>
      <c r="D883" s="173">
        <v>2019</v>
      </c>
      <c r="E883" s="173">
        <v>10</v>
      </c>
      <c r="F883" s="173">
        <v>14</v>
      </c>
      <c r="G883" s="175" t="s">
        <v>264</v>
      </c>
      <c r="H883" s="176">
        <v>0.25</v>
      </c>
      <c r="I883" s="176">
        <v>13.5</v>
      </c>
      <c r="J883" s="176">
        <v>1.5</v>
      </c>
      <c r="K883" s="176">
        <v>112</v>
      </c>
      <c r="L883" s="173">
        <v>11.7</v>
      </c>
      <c r="M883" s="177">
        <v>3.39</v>
      </c>
      <c r="N883" s="177">
        <v>55.28</v>
      </c>
      <c r="O883" s="177">
        <v>0.25</v>
      </c>
      <c r="P883" s="176">
        <v>0.62490000000000001</v>
      </c>
      <c r="Q883" s="177">
        <v>4.8360000000000003</v>
      </c>
      <c r="R883" s="177">
        <v>46.264000000000003</v>
      </c>
      <c r="S883" s="177">
        <v>0.13900000000000001</v>
      </c>
      <c r="T883" s="177">
        <v>53.978200000000001</v>
      </c>
      <c r="U883" s="177">
        <v>1.95</v>
      </c>
      <c r="V883" s="177">
        <v>24.5</v>
      </c>
      <c r="W883" s="177"/>
      <c r="X883" s="177">
        <v>29.478200000000001</v>
      </c>
      <c r="Y883" s="177">
        <v>204.08590000000001</v>
      </c>
      <c r="Z883" s="177">
        <v>0.57299999999999995</v>
      </c>
    </row>
    <row r="884" spans="1:26" ht="16" hidden="1" x14ac:dyDescent="0.2">
      <c r="A884" s="171">
        <v>6080</v>
      </c>
      <c r="B884" s="172">
        <v>9</v>
      </c>
      <c r="C884" s="173" t="s">
        <v>258</v>
      </c>
      <c r="D884" s="173">
        <v>19</v>
      </c>
      <c r="E884" s="173">
        <v>10</v>
      </c>
      <c r="F884" s="173">
        <v>14</v>
      </c>
      <c r="G884" s="175" t="s">
        <v>466</v>
      </c>
      <c r="H884" s="176">
        <v>2</v>
      </c>
      <c r="I884" s="176">
        <v>15.2</v>
      </c>
      <c r="J884" s="176">
        <v>31</v>
      </c>
      <c r="K884" s="176">
        <v>103.1</v>
      </c>
      <c r="L884" s="173">
        <v>8.48</v>
      </c>
    </row>
    <row r="885" spans="1:26" ht="16" x14ac:dyDescent="0.2">
      <c r="A885" s="171">
        <v>6081</v>
      </c>
      <c r="B885" s="172">
        <v>9</v>
      </c>
      <c r="C885" s="173" t="s">
        <v>261</v>
      </c>
      <c r="D885" s="173">
        <v>2019</v>
      </c>
      <c r="E885" s="173">
        <v>10</v>
      </c>
      <c r="F885" s="173">
        <v>14</v>
      </c>
      <c r="G885" s="175" t="s">
        <v>466</v>
      </c>
      <c r="H885" s="176">
        <v>0.25</v>
      </c>
      <c r="I885" s="176">
        <v>15.2</v>
      </c>
      <c r="J885" s="176">
        <v>31.1</v>
      </c>
      <c r="K885" s="176">
        <v>101.2</v>
      </c>
      <c r="L885" s="173">
        <v>8.4</v>
      </c>
      <c r="M885" s="177">
        <v>0.46</v>
      </c>
      <c r="N885" s="177">
        <v>1.8</v>
      </c>
      <c r="O885" s="177">
        <v>0.86</v>
      </c>
      <c r="P885" s="176">
        <v>0.82840000000000003</v>
      </c>
      <c r="Q885" s="177">
        <v>0.379</v>
      </c>
      <c r="R885" s="177">
        <v>2.2040000000000002</v>
      </c>
      <c r="S885" s="177">
        <v>0.41399999999999998</v>
      </c>
      <c r="T885" s="177">
        <v>16.171099999999999</v>
      </c>
      <c r="U885" s="177">
        <v>0.76300000000000001</v>
      </c>
      <c r="V885" s="177">
        <v>13.1</v>
      </c>
      <c r="W885" s="177"/>
      <c r="X885" s="177">
        <v>3.0710999999999999</v>
      </c>
      <c r="Y885" s="177">
        <v>40.106499999999997</v>
      </c>
      <c r="Z885" s="177">
        <v>0.79300000000000004</v>
      </c>
    </row>
    <row r="886" spans="1:26" ht="16" hidden="1" x14ac:dyDescent="0.2">
      <c r="A886" s="171">
        <v>6082</v>
      </c>
      <c r="B886" s="172">
        <v>10</v>
      </c>
      <c r="C886" s="173" t="s">
        <v>258</v>
      </c>
      <c r="D886" s="173">
        <v>19</v>
      </c>
      <c r="E886" s="173">
        <v>10</v>
      </c>
      <c r="F886" s="173">
        <v>14</v>
      </c>
      <c r="G886" s="175" t="s">
        <v>305</v>
      </c>
      <c r="H886" s="176">
        <v>2</v>
      </c>
      <c r="I886" s="176">
        <v>14.9</v>
      </c>
      <c r="J886" s="176">
        <v>29.2</v>
      </c>
      <c r="K886" s="176">
        <v>104.8</v>
      </c>
      <c r="L886" s="173">
        <v>8.9</v>
      </c>
    </row>
    <row r="887" spans="1:26" ht="16" x14ac:dyDescent="0.2">
      <c r="A887" s="171">
        <v>6083</v>
      </c>
      <c r="B887" s="172">
        <v>10</v>
      </c>
      <c r="C887" s="173" t="s">
        <v>261</v>
      </c>
      <c r="D887" s="173">
        <v>2019</v>
      </c>
      <c r="E887" s="173">
        <v>10</v>
      </c>
      <c r="F887" s="173">
        <v>14</v>
      </c>
      <c r="G887" s="175" t="s">
        <v>305</v>
      </c>
      <c r="H887" s="176">
        <v>0.25</v>
      </c>
      <c r="I887" s="176">
        <v>14.7</v>
      </c>
      <c r="J887" s="176">
        <v>29.1</v>
      </c>
      <c r="K887" s="176">
        <v>106.5</v>
      </c>
      <c r="L887" s="173">
        <v>9</v>
      </c>
      <c r="M887" s="177">
        <v>0.43</v>
      </c>
      <c r="N887" s="177">
        <v>3.61</v>
      </c>
      <c r="O887" s="177">
        <v>0.56000000000000005</v>
      </c>
      <c r="P887" s="176">
        <v>0.4546</v>
      </c>
      <c r="Q887" s="177">
        <v>0.191</v>
      </c>
      <c r="R887" s="177">
        <v>5.9130000000000003</v>
      </c>
      <c r="S887" s="177">
        <v>0.16500000000000001</v>
      </c>
      <c r="T887" s="177">
        <v>25.317299999999999</v>
      </c>
      <c r="U887" s="177">
        <v>0.54900000000000004</v>
      </c>
      <c r="V887" s="177">
        <v>22.1</v>
      </c>
      <c r="W887" s="177"/>
      <c r="X887" s="177">
        <v>3.2172999999999998</v>
      </c>
      <c r="Y887" s="177">
        <v>55.171300000000002</v>
      </c>
      <c r="Z887" s="177">
        <v>0.432</v>
      </c>
    </row>
    <row r="888" spans="1:26" ht="16" hidden="1" x14ac:dyDescent="0.2">
      <c r="A888" s="171">
        <v>6096</v>
      </c>
      <c r="B888" s="172">
        <v>6</v>
      </c>
      <c r="C888" s="173" t="s">
        <v>258</v>
      </c>
      <c r="D888" s="173">
        <v>19</v>
      </c>
      <c r="E888" s="173">
        <v>11</v>
      </c>
      <c r="F888" s="173">
        <v>15</v>
      </c>
      <c r="G888" s="175" t="s">
        <v>268</v>
      </c>
      <c r="H888" s="176">
        <v>1</v>
      </c>
      <c r="I888" s="176">
        <v>8.1999999999999993</v>
      </c>
      <c r="J888" s="176">
        <v>29.8</v>
      </c>
      <c r="K888" s="176">
        <v>98.2</v>
      </c>
      <c r="L888" s="173">
        <v>9.5500000000000007</v>
      </c>
    </row>
    <row r="889" spans="1:26" ht="16" x14ac:dyDescent="0.2">
      <c r="A889" s="171">
        <v>6097</v>
      </c>
      <c r="B889" s="172">
        <v>6</v>
      </c>
      <c r="C889" s="173" t="s">
        <v>261</v>
      </c>
      <c r="D889" s="173">
        <v>2019</v>
      </c>
      <c r="E889" s="173">
        <v>11</v>
      </c>
      <c r="F889" s="173">
        <v>15</v>
      </c>
      <c r="G889" s="175" t="s">
        <v>268</v>
      </c>
      <c r="H889" s="176">
        <v>0.25</v>
      </c>
      <c r="I889" s="176">
        <v>8.1999999999999993</v>
      </c>
      <c r="J889" s="176">
        <v>29.7</v>
      </c>
      <c r="K889" s="176">
        <v>97.9</v>
      </c>
      <c r="L889" s="173">
        <v>9.52</v>
      </c>
      <c r="M889" s="177">
        <v>0.59</v>
      </c>
      <c r="N889" s="177">
        <v>1.4</v>
      </c>
      <c r="O889" s="177">
        <v>0.75</v>
      </c>
      <c r="P889" s="176">
        <v>0.63780000000000003</v>
      </c>
      <c r="Q889" s="177">
        <v>0.51200000000000001</v>
      </c>
      <c r="R889" s="177">
        <v>2.8149999999999999</v>
      </c>
      <c r="S889" s="177">
        <v>0.56799999999999995</v>
      </c>
      <c r="T889" s="177">
        <v>15.3942</v>
      </c>
      <c r="U889" s="177">
        <v>0.96899999999999997</v>
      </c>
      <c r="V889" s="177">
        <v>14.3</v>
      </c>
      <c r="W889" s="177"/>
      <c r="X889" s="177">
        <v>1.0942000000000001</v>
      </c>
      <c r="Y889" s="177">
        <v>42.811700000000002</v>
      </c>
      <c r="Z889" s="177">
        <v>0.65700000000000003</v>
      </c>
    </row>
    <row r="890" spans="1:26" ht="16" hidden="1" x14ac:dyDescent="0.2">
      <c r="A890" s="171">
        <v>6098</v>
      </c>
      <c r="B890" s="172">
        <v>7</v>
      </c>
      <c r="C890" s="173" t="s">
        <v>258</v>
      </c>
      <c r="D890" s="173">
        <v>19</v>
      </c>
      <c r="E890" s="173">
        <v>11</v>
      </c>
      <c r="F890" s="173">
        <v>15</v>
      </c>
      <c r="G890" s="175" t="s">
        <v>401</v>
      </c>
      <c r="H890" s="176">
        <v>1</v>
      </c>
      <c r="I890" s="176">
        <v>8.5</v>
      </c>
      <c r="J890" s="176">
        <v>25.3</v>
      </c>
      <c r="K890" s="176">
        <v>88.2</v>
      </c>
      <c r="L890" s="173">
        <v>8.67</v>
      </c>
    </row>
    <row r="891" spans="1:26" ht="16" x14ac:dyDescent="0.2">
      <c r="A891" s="171">
        <v>6099</v>
      </c>
      <c r="B891" s="172">
        <v>7</v>
      </c>
      <c r="C891" s="173" t="s">
        <v>261</v>
      </c>
      <c r="D891" s="173">
        <v>2019</v>
      </c>
      <c r="E891" s="173">
        <v>11</v>
      </c>
      <c r="F891" s="173">
        <v>15</v>
      </c>
      <c r="G891" s="175" t="s">
        <v>401</v>
      </c>
      <c r="H891" s="176">
        <v>0.25</v>
      </c>
      <c r="I891" s="176">
        <v>7.2</v>
      </c>
      <c r="J891" s="176">
        <v>24</v>
      </c>
      <c r="K891" s="176">
        <v>85.3</v>
      </c>
      <c r="L891" s="173">
        <v>9.7100000000000009</v>
      </c>
      <c r="M891" s="177">
        <v>1.99</v>
      </c>
      <c r="N891" s="177">
        <v>14.8</v>
      </c>
      <c r="O891" s="177">
        <v>6.23</v>
      </c>
      <c r="P891" s="176">
        <v>1.7299</v>
      </c>
      <c r="Q891" s="177">
        <v>4.8570000000000002</v>
      </c>
      <c r="R891" s="177">
        <v>22.059000000000001</v>
      </c>
      <c r="S891" s="177">
        <v>0.115</v>
      </c>
      <c r="T891" s="177">
        <v>31.027200000000001</v>
      </c>
      <c r="U891" s="177">
        <v>1.75</v>
      </c>
      <c r="V891" s="177">
        <v>19.8</v>
      </c>
      <c r="W891" s="177"/>
      <c r="X891" s="177">
        <v>11.2272</v>
      </c>
      <c r="Y891" s="177">
        <v>115.5424</v>
      </c>
      <c r="Z891" s="177">
        <v>0.60699999999999998</v>
      </c>
    </row>
    <row r="892" spans="1:26" ht="16" hidden="1" x14ac:dyDescent="0.2">
      <c r="A892" s="171">
        <v>6100</v>
      </c>
      <c r="B892" s="172">
        <v>8</v>
      </c>
      <c r="C892" s="173" t="s">
        <v>258</v>
      </c>
      <c r="D892" s="173">
        <v>19</v>
      </c>
      <c r="E892" s="173">
        <v>11</v>
      </c>
      <c r="F892" s="173">
        <v>15</v>
      </c>
      <c r="G892" s="175" t="s">
        <v>355</v>
      </c>
      <c r="H892" s="176">
        <v>1</v>
      </c>
      <c r="I892" s="176">
        <v>7.3</v>
      </c>
      <c r="J892" s="176">
        <v>29.2</v>
      </c>
      <c r="K892" s="176">
        <v>86</v>
      </c>
      <c r="L892" s="173">
        <v>8.5299999999999994</v>
      </c>
    </row>
    <row r="893" spans="1:26" ht="16" x14ac:dyDescent="0.2">
      <c r="A893" s="171">
        <v>6101</v>
      </c>
      <c r="B893" s="172">
        <v>8</v>
      </c>
      <c r="C893" s="173" t="s">
        <v>261</v>
      </c>
      <c r="D893" s="173">
        <v>2019</v>
      </c>
      <c r="E893" s="173">
        <v>11</v>
      </c>
      <c r="F893" s="173">
        <v>15</v>
      </c>
      <c r="G893" s="175" t="s">
        <v>355</v>
      </c>
      <c r="H893" s="176">
        <v>0.25</v>
      </c>
      <c r="I893" s="176">
        <v>6.4</v>
      </c>
      <c r="J893" s="176">
        <v>26.3</v>
      </c>
      <c r="K893" s="176">
        <v>92.6</v>
      </c>
      <c r="L893" s="173">
        <v>9.7899999999999991</v>
      </c>
      <c r="M893" s="177">
        <v>0.63</v>
      </c>
      <c r="N893" s="177">
        <v>1.9</v>
      </c>
      <c r="O893" s="177">
        <v>0.85</v>
      </c>
      <c r="P893" s="176">
        <v>0.99629999999999996</v>
      </c>
      <c r="Q893" s="177">
        <v>1.2809999999999999</v>
      </c>
      <c r="R893" s="177">
        <v>3.722</v>
      </c>
      <c r="S893" s="177">
        <v>0.26300000000000001</v>
      </c>
      <c r="T893" s="177">
        <v>15.432399999999999</v>
      </c>
      <c r="U893" s="177">
        <v>0.81799999999999995</v>
      </c>
      <c r="V893" s="177">
        <v>13.4</v>
      </c>
      <c r="W893" s="177"/>
      <c r="X893" s="177">
        <v>2.0324</v>
      </c>
      <c r="Y893" s="177">
        <v>52.431899999999999</v>
      </c>
      <c r="Z893" s="177">
        <v>0.60699999999999998</v>
      </c>
    </row>
    <row r="894" spans="1:26" ht="16" hidden="1" x14ac:dyDescent="0.2">
      <c r="A894" s="171">
        <v>6102</v>
      </c>
      <c r="B894" s="172">
        <v>6</v>
      </c>
      <c r="C894" s="173" t="s">
        <v>258</v>
      </c>
      <c r="D894" s="173">
        <v>19</v>
      </c>
      <c r="E894" s="173">
        <v>12</v>
      </c>
      <c r="F894" s="173">
        <v>13</v>
      </c>
      <c r="G894" s="175" t="s">
        <v>326</v>
      </c>
      <c r="H894" s="176">
        <v>2.5</v>
      </c>
      <c r="I894" s="176">
        <v>4.5</v>
      </c>
      <c r="J894" s="176">
        <v>29.1</v>
      </c>
      <c r="K894" s="176">
        <v>98</v>
      </c>
      <c r="L894" s="173">
        <v>10.43</v>
      </c>
    </row>
    <row r="895" spans="1:26" ht="16" x14ac:dyDescent="0.2">
      <c r="A895" s="171">
        <v>6103</v>
      </c>
      <c r="B895" s="172">
        <v>6</v>
      </c>
      <c r="C895" s="173" t="s">
        <v>261</v>
      </c>
      <c r="D895" s="173">
        <v>2019</v>
      </c>
      <c r="E895" s="173">
        <v>12</v>
      </c>
      <c r="F895" s="173">
        <v>13</v>
      </c>
      <c r="G895" s="175" t="s">
        <v>326</v>
      </c>
      <c r="H895" s="176">
        <v>0.25</v>
      </c>
      <c r="I895" s="176">
        <v>4.5</v>
      </c>
      <c r="J895" s="176">
        <v>29.1</v>
      </c>
      <c r="K895" s="176">
        <v>99</v>
      </c>
      <c r="L895" s="173">
        <v>10.5</v>
      </c>
      <c r="M895" s="177">
        <v>1.01</v>
      </c>
      <c r="N895" s="177">
        <v>2</v>
      </c>
      <c r="O895" s="177">
        <v>0.31</v>
      </c>
      <c r="P895" s="176">
        <v>0.6905</v>
      </c>
      <c r="Q895" s="177">
        <v>0.87</v>
      </c>
      <c r="R895" s="177">
        <v>1.583</v>
      </c>
      <c r="S895" s="177">
        <v>0.35899999999999999</v>
      </c>
      <c r="T895" s="177">
        <v>19.0397</v>
      </c>
      <c r="U895" s="177">
        <v>0.78700000000000003</v>
      </c>
      <c r="V895" s="177">
        <v>15.5</v>
      </c>
      <c r="W895" s="177"/>
      <c r="X895" s="177">
        <v>3.5396999999999998</v>
      </c>
      <c r="Y895" s="177">
        <v>49.927900000000001</v>
      </c>
      <c r="Z895" s="177">
        <v>0.622</v>
      </c>
    </row>
    <row r="896" spans="1:26" ht="16" hidden="1" x14ac:dyDescent="0.2">
      <c r="A896" s="171">
        <v>6104</v>
      </c>
      <c r="B896" s="172">
        <v>7</v>
      </c>
      <c r="C896" s="173" t="s">
        <v>258</v>
      </c>
      <c r="D896" s="173">
        <v>19</v>
      </c>
      <c r="E896" s="173">
        <v>12</v>
      </c>
      <c r="F896" s="173">
        <v>13</v>
      </c>
      <c r="G896" s="175" t="s">
        <v>272</v>
      </c>
      <c r="I896" s="176">
        <v>6.6</v>
      </c>
      <c r="J896" s="176">
        <v>22.3</v>
      </c>
      <c r="K896" s="176">
        <v>80</v>
      </c>
      <c r="L896" s="173">
        <v>8.6</v>
      </c>
    </row>
    <row r="897" spans="1:26" ht="16" x14ac:dyDescent="0.2">
      <c r="A897" s="171">
        <v>6105</v>
      </c>
      <c r="B897" s="172">
        <v>7</v>
      </c>
      <c r="C897" s="173" t="s">
        <v>261</v>
      </c>
      <c r="D897" s="173">
        <v>2019</v>
      </c>
      <c r="E897" s="173">
        <v>12</v>
      </c>
      <c r="F897" s="173">
        <v>13</v>
      </c>
      <c r="G897" s="175" t="s">
        <v>272</v>
      </c>
      <c r="H897" s="176">
        <v>0.25</v>
      </c>
      <c r="I897" s="176">
        <v>6.2</v>
      </c>
      <c r="J897" s="176">
        <v>7.7</v>
      </c>
      <c r="K897" s="176">
        <v>85</v>
      </c>
      <c r="L897" s="173">
        <v>9.82</v>
      </c>
      <c r="M897" s="177">
        <v>1.95</v>
      </c>
      <c r="N897" s="177">
        <v>1</v>
      </c>
      <c r="O897" s="177">
        <v>1.34</v>
      </c>
      <c r="P897" s="176">
        <v>3.85</v>
      </c>
      <c r="Q897" s="177">
        <v>52.682000000000002</v>
      </c>
      <c r="R897" s="177">
        <v>57.418999999999997</v>
      </c>
      <c r="S897" s="177">
        <v>0.55800000000000005</v>
      </c>
      <c r="T897" s="177">
        <v>68.132499999999993</v>
      </c>
      <c r="U897" s="177">
        <v>1.49</v>
      </c>
      <c r="V897" s="177">
        <v>62.1</v>
      </c>
      <c r="W897" s="177"/>
      <c r="X897" s="177">
        <v>6.0324999999999998</v>
      </c>
      <c r="Y897" s="177">
        <v>66.043400000000005</v>
      </c>
      <c r="Z897" s="177">
        <v>0.88500000000000001</v>
      </c>
    </row>
    <row r="898" spans="1:26" ht="16" hidden="1" x14ac:dyDescent="0.2">
      <c r="A898" s="171">
        <v>6106</v>
      </c>
      <c r="B898" s="172">
        <v>8</v>
      </c>
      <c r="C898" s="173" t="s">
        <v>258</v>
      </c>
      <c r="D898" s="173">
        <v>19</v>
      </c>
      <c r="E898" s="173">
        <v>12</v>
      </c>
      <c r="F898" s="173">
        <v>13</v>
      </c>
      <c r="G898" s="175" t="s">
        <v>266</v>
      </c>
      <c r="H898" s="176">
        <v>0.4</v>
      </c>
      <c r="I898" s="176">
        <v>5</v>
      </c>
      <c r="J898" s="176">
        <v>27.8</v>
      </c>
      <c r="K898" s="176">
        <v>95</v>
      </c>
      <c r="L898" s="173">
        <v>10.06</v>
      </c>
    </row>
    <row r="899" spans="1:26" ht="16" x14ac:dyDescent="0.2">
      <c r="A899" s="171">
        <v>6107</v>
      </c>
      <c r="B899" s="172">
        <v>8</v>
      </c>
      <c r="C899" s="173" t="s">
        <v>261</v>
      </c>
      <c r="D899" s="173">
        <v>2019</v>
      </c>
      <c r="E899" s="173">
        <v>12</v>
      </c>
      <c r="F899" s="173">
        <v>13</v>
      </c>
      <c r="G899" s="175" t="s">
        <v>266</v>
      </c>
      <c r="H899" s="176">
        <v>0.25</v>
      </c>
      <c r="I899" s="176">
        <v>3.5</v>
      </c>
      <c r="J899" s="176">
        <v>25.4</v>
      </c>
      <c r="K899" s="176">
        <v>99</v>
      </c>
      <c r="L899" s="173">
        <v>11</v>
      </c>
      <c r="M899" s="177">
        <v>0.74</v>
      </c>
      <c r="N899" s="177">
        <v>2.7</v>
      </c>
      <c r="O899" s="177">
        <v>1.87</v>
      </c>
      <c r="P899" s="176">
        <v>1.56</v>
      </c>
      <c r="Q899" s="177">
        <v>9.4060000000000006</v>
      </c>
      <c r="R899" s="177">
        <v>10.257999999999999</v>
      </c>
      <c r="S899" s="177">
        <v>0.22500000000000001</v>
      </c>
      <c r="T899" s="177">
        <v>32.137500000000003</v>
      </c>
      <c r="U899" s="177">
        <v>0.82399999999999995</v>
      </c>
      <c r="V899" s="177">
        <v>26.8</v>
      </c>
      <c r="W899" s="177"/>
      <c r="X899" s="177">
        <v>5.3375000000000004</v>
      </c>
      <c r="Y899" s="177">
        <v>42.834499999999998</v>
      </c>
      <c r="Z899" s="177">
        <v>0.61</v>
      </c>
    </row>
    <row r="900" spans="1:26" ht="16" hidden="1" x14ac:dyDescent="0.2">
      <c r="A900" s="171">
        <v>6108</v>
      </c>
      <c r="B900" s="172">
        <v>6</v>
      </c>
      <c r="C900" s="173" t="s">
        <v>258</v>
      </c>
      <c r="D900" s="173">
        <v>20</v>
      </c>
      <c r="E900" s="173">
        <v>1</v>
      </c>
      <c r="F900" s="173">
        <v>17</v>
      </c>
      <c r="G900" s="175" t="s">
        <v>274</v>
      </c>
      <c r="H900" s="176">
        <v>2</v>
      </c>
      <c r="I900" s="176">
        <v>3.8</v>
      </c>
      <c r="J900" s="176">
        <v>29.3</v>
      </c>
      <c r="K900" s="176">
        <v>83</v>
      </c>
      <c r="L900" s="173">
        <v>8.9600000000000009</v>
      </c>
    </row>
    <row r="901" spans="1:26" ht="16" x14ac:dyDescent="0.2">
      <c r="A901" s="171">
        <v>6109</v>
      </c>
      <c r="B901" s="172">
        <v>6</v>
      </c>
      <c r="C901" s="173" t="s">
        <v>261</v>
      </c>
      <c r="D901" s="173">
        <v>2020</v>
      </c>
      <c r="E901" s="173">
        <v>1</v>
      </c>
      <c r="F901" s="173">
        <v>17</v>
      </c>
      <c r="G901" s="175" t="s">
        <v>274</v>
      </c>
      <c r="H901" s="176">
        <v>0.25</v>
      </c>
      <c r="I901" s="176">
        <v>3.8</v>
      </c>
      <c r="J901" s="176">
        <v>29.4</v>
      </c>
      <c r="K901" s="176">
        <v>82</v>
      </c>
      <c r="L901" s="173">
        <v>8.7799999999999994</v>
      </c>
      <c r="M901" s="177">
        <v>0.94</v>
      </c>
      <c r="N901" s="177">
        <v>2.4</v>
      </c>
      <c r="O901" s="177">
        <v>0.87</v>
      </c>
      <c r="P901" s="176">
        <v>0.75419999999999998</v>
      </c>
      <c r="Q901" s="177">
        <v>0.71399999999999997</v>
      </c>
      <c r="R901" s="177">
        <v>1.4810000000000001</v>
      </c>
      <c r="S901" s="177">
        <v>0.30399999999999999</v>
      </c>
      <c r="T901" s="177">
        <v>17.694700000000001</v>
      </c>
      <c r="U901" s="177">
        <v>0.72599999999999998</v>
      </c>
      <c r="V901" s="177">
        <v>13.3</v>
      </c>
      <c r="W901" s="177"/>
      <c r="X901" s="177">
        <v>4.3947000000000003</v>
      </c>
      <c r="Y901" s="177">
        <v>36.066099999999999</v>
      </c>
      <c r="Z901" s="177">
        <v>0.48499999999999999</v>
      </c>
    </row>
    <row r="902" spans="1:26" ht="16" hidden="1" x14ac:dyDescent="0.2">
      <c r="A902" s="171">
        <v>6110</v>
      </c>
      <c r="B902" s="172">
        <v>7</v>
      </c>
      <c r="C902" s="173" t="s">
        <v>258</v>
      </c>
      <c r="D902" s="173">
        <v>20</v>
      </c>
      <c r="E902" s="173">
        <v>1</v>
      </c>
      <c r="F902" s="173">
        <v>17</v>
      </c>
      <c r="G902" s="175" t="s">
        <v>266</v>
      </c>
      <c r="H902" s="176">
        <v>0.75</v>
      </c>
      <c r="I902" s="176">
        <v>5.3</v>
      </c>
      <c r="J902" s="176">
        <v>25.5</v>
      </c>
      <c r="K902" s="176">
        <v>82</v>
      </c>
      <c r="L902" s="173">
        <v>8.73</v>
      </c>
    </row>
    <row r="903" spans="1:26" ht="16" x14ac:dyDescent="0.2">
      <c r="A903" s="171">
        <v>6111</v>
      </c>
      <c r="B903" s="172">
        <v>7</v>
      </c>
      <c r="C903" s="173" t="s">
        <v>261</v>
      </c>
      <c r="D903" s="173">
        <v>2020</v>
      </c>
      <c r="E903" s="173">
        <v>1</v>
      </c>
      <c r="F903" s="173">
        <v>17</v>
      </c>
      <c r="G903" s="175" t="s">
        <v>266</v>
      </c>
      <c r="H903" s="176">
        <v>0.25</v>
      </c>
      <c r="I903" s="176">
        <v>5.3</v>
      </c>
      <c r="J903" s="176">
        <v>25</v>
      </c>
      <c r="K903" s="176">
        <v>83</v>
      </c>
      <c r="L903" s="173">
        <v>9.1999999999999993</v>
      </c>
      <c r="M903" s="177">
        <v>1.1200000000000001</v>
      </c>
      <c r="N903" s="177">
        <v>2.6</v>
      </c>
      <c r="O903" s="177">
        <v>1.81</v>
      </c>
      <c r="P903" s="176">
        <v>1.9898</v>
      </c>
      <c r="Q903" s="177">
        <v>17.289000000000001</v>
      </c>
      <c r="R903" s="177">
        <v>28.265000000000001</v>
      </c>
      <c r="S903" s="177">
        <v>0.182</v>
      </c>
      <c r="T903" s="177">
        <v>33.7624</v>
      </c>
      <c r="U903" s="177">
        <v>1.18</v>
      </c>
      <c r="V903" s="177">
        <v>27</v>
      </c>
      <c r="W903" s="177"/>
      <c r="X903" s="177">
        <v>6.7624000000000004</v>
      </c>
      <c r="Y903" s="177">
        <v>53.466299999999997</v>
      </c>
      <c r="Z903" s="177">
        <v>0.36599999999999999</v>
      </c>
    </row>
    <row r="904" spans="1:26" ht="16" hidden="1" x14ac:dyDescent="0.2">
      <c r="A904" s="171">
        <v>6112</v>
      </c>
      <c r="B904" s="172">
        <v>8</v>
      </c>
      <c r="C904" s="173" t="s">
        <v>258</v>
      </c>
      <c r="D904" s="173">
        <v>20</v>
      </c>
      <c r="E904" s="173">
        <v>1</v>
      </c>
      <c r="F904" s="173">
        <v>17</v>
      </c>
      <c r="G904" s="175" t="s">
        <v>272</v>
      </c>
      <c r="H904" s="176">
        <v>0.75</v>
      </c>
      <c r="I904" s="176">
        <v>2.5</v>
      </c>
      <c r="J904" s="176">
        <v>27.8</v>
      </c>
      <c r="K904" s="176">
        <v>85</v>
      </c>
      <c r="L904" s="173">
        <v>9.5299999999999994</v>
      </c>
    </row>
    <row r="905" spans="1:26" ht="16" x14ac:dyDescent="0.2">
      <c r="A905" s="171">
        <v>6113</v>
      </c>
      <c r="B905" s="172">
        <v>8</v>
      </c>
      <c r="C905" s="173" t="s">
        <v>261</v>
      </c>
      <c r="D905" s="173">
        <v>2020</v>
      </c>
      <c r="E905" s="173">
        <v>1</v>
      </c>
      <c r="F905" s="173">
        <v>17</v>
      </c>
      <c r="G905" s="175" t="s">
        <v>272</v>
      </c>
      <c r="H905" s="176">
        <v>0.25</v>
      </c>
      <c r="I905" s="176">
        <v>2.5</v>
      </c>
      <c r="J905" s="176">
        <v>27.8</v>
      </c>
      <c r="K905" s="176">
        <v>86</v>
      </c>
      <c r="L905" s="173">
        <v>9.59</v>
      </c>
      <c r="M905" s="177">
        <v>0.86</v>
      </c>
      <c r="N905" s="177">
        <v>2.9</v>
      </c>
      <c r="O905" s="177">
        <v>1.91</v>
      </c>
      <c r="P905" s="176">
        <v>1.7060999999999999</v>
      </c>
      <c r="Q905" s="177">
        <v>4.3630000000000004</v>
      </c>
      <c r="R905" s="177">
        <v>5.2439999999999998</v>
      </c>
      <c r="S905" s="177">
        <v>0.16600000000000001</v>
      </c>
      <c r="T905" s="177">
        <v>19.975100000000001</v>
      </c>
      <c r="U905" s="177">
        <v>0.70899999999999996</v>
      </c>
      <c r="V905" s="177">
        <v>15.3</v>
      </c>
      <c r="W905" s="177"/>
      <c r="X905" s="177">
        <v>4.6750999999999996</v>
      </c>
      <c r="Y905" s="177">
        <v>42.857199999999999</v>
      </c>
      <c r="Z905" s="177">
        <v>0.29799999999999999</v>
      </c>
    </row>
    <row r="906" spans="1:26" ht="16" hidden="1" x14ac:dyDescent="0.2">
      <c r="A906" s="171">
        <v>6114</v>
      </c>
      <c r="B906" s="172">
        <v>6</v>
      </c>
      <c r="C906" s="173" t="s">
        <v>258</v>
      </c>
      <c r="D906" s="173">
        <v>20</v>
      </c>
      <c r="E906" s="173">
        <v>2</v>
      </c>
      <c r="F906" s="173">
        <v>16</v>
      </c>
      <c r="G906" s="175" t="s">
        <v>324</v>
      </c>
      <c r="H906" s="176">
        <v>4</v>
      </c>
      <c r="I906" s="176">
        <v>2.2000000000000002</v>
      </c>
      <c r="J906" s="176">
        <v>30.4</v>
      </c>
      <c r="K906" s="176">
        <v>97.1</v>
      </c>
      <c r="L906" s="173">
        <v>10.84</v>
      </c>
    </row>
    <row r="907" spans="1:26" ht="16" x14ac:dyDescent="0.2">
      <c r="A907" s="171">
        <v>6115</v>
      </c>
      <c r="B907" s="172">
        <v>6</v>
      </c>
      <c r="C907" s="173" t="s">
        <v>261</v>
      </c>
      <c r="D907" s="173">
        <v>2020</v>
      </c>
      <c r="E907" s="173">
        <v>2</v>
      </c>
      <c r="F907" s="173">
        <v>16</v>
      </c>
      <c r="G907" s="175" t="s">
        <v>324</v>
      </c>
      <c r="H907" s="176">
        <v>0.25</v>
      </c>
      <c r="I907" s="176">
        <v>2.2000000000000002</v>
      </c>
      <c r="J907" s="176">
        <v>30.4</v>
      </c>
      <c r="K907" s="176">
        <v>101.6</v>
      </c>
      <c r="L907" s="173">
        <v>11.34</v>
      </c>
      <c r="M907" s="177">
        <v>1.17</v>
      </c>
      <c r="N907" s="177">
        <v>2.5</v>
      </c>
      <c r="O907" s="177">
        <v>1.07</v>
      </c>
      <c r="P907" s="176">
        <v>1.3416999999999999</v>
      </c>
      <c r="Q907" s="177">
        <v>0.67400000000000004</v>
      </c>
      <c r="R907" s="177">
        <v>1.6919999999999999</v>
      </c>
      <c r="S907" s="177">
        <v>0.22800000000000001</v>
      </c>
      <c r="T907" s="177">
        <v>17.803599999999999</v>
      </c>
      <c r="U907" s="177">
        <v>0.63700000000000001</v>
      </c>
      <c r="V907" s="177">
        <v>15.2</v>
      </c>
      <c r="W907" s="177"/>
      <c r="X907" s="177">
        <v>2.6036000000000001</v>
      </c>
      <c r="Y907" s="177">
        <v>52.381700000000002</v>
      </c>
      <c r="Z907" s="177">
        <v>0.31</v>
      </c>
    </row>
    <row r="908" spans="1:26" ht="16" hidden="1" x14ac:dyDescent="0.2">
      <c r="A908" s="171">
        <v>6116</v>
      </c>
      <c r="B908" s="172">
        <v>7</v>
      </c>
      <c r="C908" s="173" t="s">
        <v>258</v>
      </c>
      <c r="D908" s="173">
        <v>20</v>
      </c>
      <c r="E908" s="173">
        <v>2</v>
      </c>
      <c r="F908" s="173">
        <v>16</v>
      </c>
      <c r="G908" s="175" t="s">
        <v>265</v>
      </c>
      <c r="H908" s="176">
        <v>0.75</v>
      </c>
      <c r="I908" s="176">
        <v>3.7</v>
      </c>
      <c r="J908" s="176">
        <v>22.1</v>
      </c>
      <c r="K908" s="176">
        <v>98.8</v>
      </c>
      <c r="L908" s="173">
        <v>11.22</v>
      </c>
    </row>
    <row r="909" spans="1:26" ht="16" x14ac:dyDescent="0.2">
      <c r="A909" s="171">
        <v>6117</v>
      </c>
      <c r="B909" s="172">
        <v>7</v>
      </c>
      <c r="C909" s="173" t="s">
        <v>261</v>
      </c>
      <c r="D909" s="173">
        <v>2020</v>
      </c>
      <c r="E909" s="173">
        <v>2</v>
      </c>
      <c r="F909" s="173">
        <v>16</v>
      </c>
      <c r="G909" s="175" t="s">
        <v>265</v>
      </c>
      <c r="H909" s="176">
        <v>0.25</v>
      </c>
      <c r="I909" s="176">
        <v>3.3</v>
      </c>
      <c r="J909" s="176">
        <v>11.8</v>
      </c>
      <c r="K909" s="176">
        <v>93.3</v>
      </c>
      <c r="L909" s="173">
        <v>11.35</v>
      </c>
      <c r="M909" s="177">
        <v>1.6</v>
      </c>
      <c r="N909" s="177">
        <v>1.5</v>
      </c>
      <c r="O909" s="177">
        <v>2.31</v>
      </c>
      <c r="P909" s="176">
        <v>2.3022</v>
      </c>
      <c r="Q909" s="177">
        <v>46.423000000000002</v>
      </c>
      <c r="R909" s="177">
        <v>24.812999999999999</v>
      </c>
      <c r="S909" s="177">
        <v>0.251</v>
      </c>
      <c r="T909" s="177">
        <v>55.346200000000003</v>
      </c>
      <c r="U909" s="177">
        <v>0.82199999999999995</v>
      </c>
      <c r="V909" s="177">
        <v>52.4</v>
      </c>
      <c r="W909" s="177"/>
      <c r="X909" s="177">
        <v>2.9462000000000002</v>
      </c>
      <c r="Y909" s="177">
        <v>48.792400000000001</v>
      </c>
      <c r="Z909" s="177">
        <v>0.13300000000000001</v>
      </c>
    </row>
    <row r="910" spans="1:26" ht="16" hidden="1" x14ac:dyDescent="0.2">
      <c r="A910" s="171">
        <v>6118</v>
      </c>
      <c r="B910" s="172">
        <v>8</v>
      </c>
      <c r="C910" s="173" t="s">
        <v>258</v>
      </c>
      <c r="D910" s="173">
        <v>20</v>
      </c>
      <c r="E910" s="173">
        <v>2</v>
      </c>
      <c r="F910" s="173">
        <v>16</v>
      </c>
      <c r="G910" s="175" t="s">
        <v>266</v>
      </c>
      <c r="H910" s="176">
        <v>0.5</v>
      </c>
      <c r="I910" s="176">
        <v>1.9</v>
      </c>
      <c r="J910" s="176">
        <v>28</v>
      </c>
      <c r="K910" s="176">
        <v>100.2</v>
      </c>
      <c r="L910" s="173">
        <v>11.6</v>
      </c>
    </row>
    <row r="911" spans="1:26" ht="16" x14ac:dyDescent="0.2">
      <c r="A911" s="171">
        <v>6119</v>
      </c>
      <c r="B911" s="172">
        <v>8</v>
      </c>
      <c r="C911" s="173" t="s">
        <v>261</v>
      </c>
      <c r="D911" s="173">
        <v>2020</v>
      </c>
      <c r="E911" s="173">
        <v>2</v>
      </c>
      <c r="F911" s="173">
        <v>16</v>
      </c>
      <c r="G911" s="175" t="s">
        <v>266</v>
      </c>
      <c r="H911" s="176">
        <v>0.25</v>
      </c>
      <c r="I911" s="176">
        <v>2</v>
      </c>
      <c r="J911" s="176">
        <v>27.8</v>
      </c>
      <c r="K911" s="176">
        <v>99.5</v>
      </c>
      <c r="L911" s="173">
        <v>11.33</v>
      </c>
      <c r="M911" s="177">
        <v>1.76</v>
      </c>
      <c r="N911" s="177">
        <v>1.7</v>
      </c>
      <c r="O911" s="177">
        <v>1.29</v>
      </c>
      <c r="P911" s="176">
        <v>1.28</v>
      </c>
      <c r="Q911" s="177">
        <v>8.2149999999999999</v>
      </c>
      <c r="R911" s="177">
        <v>7.1120000000000001</v>
      </c>
      <c r="S911" s="177">
        <v>0.13600000000000001</v>
      </c>
      <c r="T911" s="177">
        <v>15.268800000000001</v>
      </c>
      <c r="U911" s="177">
        <v>0.57099999999999995</v>
      </c>
      <c r="V911" s="177">
        <v>13.4</v>
      </c>
      <c r="W911" s="177"/>
      <c r="X911" s="177">
        <v>1.8688</v>
      </c>
      <c r="Y911" s="177">
        <v>42.138599999999997</v>
      </c>
      <c r="Z911" s="177">
        <v>0.32200000000000001</v>
      </c>
    </row>
    <row r="912" spans="1:26" ht="16" hidden="1" x14ac:dyDescent="0.2">
      <c r="A912" s="171">
        <v>6120</v>
      </c>
      <c r="B912" s="172">
        <v>6</v>
      </c>
      <c r="C912" s="173" t="s">
        <v>258</v>
      </c>
      <c r="D912" s="173">
        <v>20</v>
      </c>
      <c r="E912" s="173">
        <v>3</v>
      </c>
      <c r="F912" s="173">
        <v>13</v>
      </c>
      <c r="G912" s="175" t="s">
        <v>370</v>
      </c>
      <c r="H912" s="176">
        <v>2.75</v>
      </c>
      <c r="I912" s="176">
        <v>7.6</v>
      </c>
      <c r="J912" s="176">
        <v>29</v>
      </c>
      <c r="K912" s="176">
        <v>100</v>
      </c>
      <c r="L912" s="173">
        <v>10.06</v>
      </c>
    </row>
    <row r="913" spans="1:26" ht="16" x14ac:dyDescent="0.2">
      <c r="A913" s="171">
        <v>6121</v>
      </c>
      <c r="B913" s="172">
        <v>6</v>
      </c>
      <c r="C913" s="173" t="s">
        <v>261</v>
      </c>
      <c r="D913" s="173">
        <v>2020</v>
      </c>
      <c r="E913" s="173">
        <v>3</v>
      </c>
      <c r="F913" s="173">
        <v>13</v>
      </c>
      <c r="G913" s="175" t="s">
        <v>370</v>
      </c>
      <c r="H913" s="176">
        <v>0.25</v>
      </c>
      <c r="I913" s="176">
        <v>7</v>
      </c>
      <c r="J913" s="176">
        <v>28.9</v>
      </c>
      <c r="K913" s="176">
        <v>103</v>
      </c>
      <c r="L913" s="173">
        <v>10.23</v>
      </c>
      <c r="M913" s="177">
        <v>0.97</v>
      </c>
      <c r="N913" s="177">
        <v>2.2000000000000002</v>
      </c>
      <c r="O913" s="177">
        <v>0.92</v>
      </c>
      <c r="P913" s="176">
        <v>0.53339999999999999</v>
      </c>
      <c r="Q913" s="177">
        <v>0.38400000000000001</v>
      </c>
      <c r="R913" s="177">
        <v>0.94299999999999995</v>
      </c>
      <c r="S913" s="177">
        <v>0.10299999999999999</v>
      </c>
      <c r="T913" s="177">
        <v>19.325900000000001</v>
      </c>
      <c r="U913" s="177">
        <v>0.68300000000000005</v>
      </c>
      <c r="V913" s="177">
        <v>11.6</v>
      </c>
      <c r="W913" s="177"/>
      <c r="X913" s="177">
        <v>7.7259000000000002</v>
      </c>
      <c r="Y913" s="177">
        <v>115.6533</v>
      </c>
      <c r="Z913" s="177">
        <v>0.20100000000000001</v>
      </c>
    </row>
    <row r="914" spans="1:26" ht="16" hidden="1" x14ac:dyDescent="0.2">
      <c r="A914" s="171">
        <v>6122</v>
      </c>
      <c r="B914" s="172">
        <v>7</v>
      </c>
      <c r="C914" s="173" t="s">
        <v>258</v>
      </c>
      <c r="D914" s="173">
        <v>20</v>
      </c>
      <c r="E914" s="173">
        <v>3</v>
      </c>
      <c r="F914" s="173">
        <v>13</v>
      </c>
      <c r="G914" s="175" t="s">
        <v>326</v>
      </c>
      <c r="H914" s="176">
        <v>0.5</v>
      </c>
      <c r="I914" s="176">
        <v>7.8</v>
      </c>
      <c r="J914" s="176">
        <v>29</v>
      </c>
      <c r="K914" s="176">
        <v>99</v>
      </c>
      <c r="L914" s="173">
        <v>9.74</v>
      </c>
    </row>
    <row r="915" spans="1:26" ht="16" x14ac:dyDescent="0.2">
      <c r="A915" s="171">
        <v>6123</v>
      </c>
      <c r="B915" s="172">
        <v>7</v>
      </c>
      <c r="C915" s="173" t="s">
        <v>261</v>
      </c>
      <c r="D915" s="173">
        <v>2020</v>
      </c>
      <c r="E915" s="173">
        <v>3</v>
      </c>
      <c r="F915" s="173">
        <v>13</v>
      </c>
      <c r="G915" s="175" t="s">
        <v>326</v>
      </c>
      <c r="H915" s="176">
        <v>0.25</v>
      </c>
      <c r="I915" s="176">
        <v>7.8</v>
      </c>
      <c r="J915" s="176">
        <v>28.8</v>
      </c>
      <c r="K915" s="176">
        <v>99</v>
      </c>
      <c r="L915" s="173">
        <v>9.76</v>
      </c>
      <c r="M915" s="177">
        <v>0.8</v>
      </c>
      <c r="N915" s="177">
        <v>1.9</v>
      </c>
      <c r="O915" s="177">
        <v>1.1399999999999999</v>
      </c>
      <c r="P915" s="176">
        <v>1.8557999999999999</v>
      </c>
      <c r="Q915" s="177">
        <v>43.896000000000001</v>
      </c>
      <c r="R915" s="177">
        <v>64.876999999999995</v>
      </c>
      <c r="S915" s="177">
        <v>0.155</v>
      </c>
      <c r="T915" s="177">
        <v>61.090600000000002</v>
      </c>
      <c r="U915" s="177">
        <v>2.2400000000000002</v>
      </c>
      <c r="V915" s="177">
        <v>54.9</v>
      </c>
      <c r="W915" s="177"/>
      <c r="X915" s="177">
        <v>6.1905999999999999</v>
      </c>
      <c r="Y915" s="177">
        <v>57.865299999999998</v>
      </c>
      <c r="Z915" s="177">
        <v>0.28199999999999997</v>
      </c>
    </row>
    <row r="916" spans="1:26" ht="16" hidden="1" x14ac:dyDescent="0.2">
      <c r="A916" s="171">
        <v>6124</v>
      </c>
      <c r="B916" s="172">
        <v>8</v>
      </c>
      <c r="C916" s="173" t="s">
        <v>258</v>
      </c>
      <c r="D916" s="173">
        <v>20</v>
      </c>
      <c r="E916" s="173">
        <v>3</v>
      </c>
      <c r="F916" s="173">
        <v>13</v>
      </c>
      <c r="G916" s="175" t="s">
        <v>466</v>
      </c>
      <c r="H916" s="176">
        <v>0.75</v>
      </c>
      <c r="I916" s="176">
        <v>9.3000000000000007</v>
      </c>
      <c r="J916" s="176">
        <v>26</v>
      </c>
      <c r="K916" s="176">
        <v>107</v>
      </c>
      <c r="L916" s="173">
        <v>10.49</v>
      </c>
    </row>
    <row r="917" spans="1:26" ht="16" x14ac:dyDescent="0.2">
      <c r="A917" s="171">
        <v>6125</v>
      </c>
      <c r="B917" s="172">
        <v>8</v>
      </c>
      <c r="C917" s="173" t="s">
        <v>261</v>
      </c>
      <c r="D917" s="173">
        <v>2020</v>
      </c>
      <c r="E917" s="173">
        <v>3</v>
      </c>
      <c r="F917" s="173">
        <v>13</v>
      </c>
      <c r="G917" s="175" t="s">
        <v>466</v>
      </c>
      <c r="H917" s="176">
        <v>0.25</v>
      </c>
      <c r="I917" s="176">
        <v>9.6</v>
      </c>
      <c r="J917" s="176">
        <v>4.9000000000000004</v>
      </c>
      <c r="K917" s="176">
        <v>87</v>
      </c>
      <c r="L917" s="173">
        <v>9.51</v>
      </c>
      <c r="M917" s="177">
        <v>0.76</v>
      </c>
      <c r="N917" s="177">
        <v>2.1</v>
      </c>
      <c r="O917" s="177">
        <v>0.41</v>
      </c>
      <c r="P917" s="176">
        <v>0.74229999999999996</v>
      </c>
      <c r="Q917" s="177">
        <v>0.53600000000000003</v>
      </c>
      <c r="R917" s="177">
        <v>1.9330000000000001</v>
      </c>
      <c r="S917" s="177">
        <v>0.02</v>
      </c>
      <c r="T917" s="177">
        <v>17.808700000000002</v>
      </c>
      <c r="U917" s="177">
        <v>0.496</v>
      </c>
      <c r="V917" s="177">
        <v>12.5</v>
      </c>
      <c r="W917" s="177"/>
      <c r="X917" s="177">
        <v>5.3087</v>
      </c>
      <c r="Y917" s="177">
        <v>54.700200000000002</v>
      </c>
      <c r="Z917" s="177">
        <v>0.26100000000000001</v>
      </c>
    </row>
    <row r="918" spans="1:26" ht="16" hidden="1" x14ac:dyDescent="0.2">
      <c r="A918" s="171">
        <v>6126</v>
      </c>
      <c r="B918" s="172">
        <v>6</v>
      </c>
      <c r="C918" s="173" t="s">
        <v>258</v>
      </c>
      <c r="D918" s="173">
        <v>20</v>
      </c>
      <c r="E918" s="173">
        <v>4</v>
      </c>
      <c r="F918" s="173">
        <v>23</v>
      </c>
      <c r="G918" s="175" t="s">
        <v>364</v>
      </c>
      <c r="I918" s="176">
        <v>7</v>
      </c>
      <c r="J918" s="176">
        <v>29.7</v>
      </c>
      <c r="K918" s="176">
        <v>103.6</v>
      </c>
      <c r="L918" s="173">
        <v>10.34</v>
      </c>
    </row>
    <row r="919" spans="1:26" ht="16" x14ac:dyDescent="0.2">
      <c r="A919" s="171">
        <v>6127</v>
      </c>
      <c r="B919" s="172">
        <v>6</v>
      </c>
      <c r="C919" s="173" t="s">
        <v>261</v>
      </c>
      <c r="D919" s="173">
        <v>2020</v>
      </c>
      <c r="E919" s="173">
        <v>4</v>
      </c>
      <c r="F919" s="173">
        <v>23</v>
      </c>
      <c r="G919" s="175" t="s">
        <v>364</v>
      </c>
      <c r="H919" s="176">
        <v>0.25</v>
      </c>
      <c r="I919" s="176">
        <v>7</v>
      </c>
      <c r="J919" s="176">
        <v>29.8</v>
      </c>
      <c r="K919" s="176">
        <v>102.4</v>
      </c>
      <c r="L919" s="173">
        <v>10.210000000000001</v>
      </c>
      <c r="M919" s="177">
        <v>1.71</v>
      </c>
      <c r="N919" s="177">
        <v>2.6</v>
      </c>
      <c r="O919" s="177">
        <v>0.9</v>
      </c>
      <c r="P919" s="176">
        <v>0.54120000000000001</v>
      </c>
      <c r="Q919" s="177">
        <v>0.21199999999999999</v>
      </c>
      <c r="R919" s="177">
        <v>1.036</v>
      </c>
      <c r="S919" s="177">
        <v>0.14099999999999999</v>
      </c>
      <c r="T919" s="177">
        <v>14.3782</v>
      </c>
      <c r="U919" s="177">
        <v>0.89100000000000001</v>
      </c>
      <c r="V919" s="177">
        <v>7.98</v>
      </c>
      <c r="W919" s="177"/>
      <c r="X919" s="177">
        <v>6.3982000000000001</v>
      </c>
      <c r="Y919" s="177">
        <v>69.351200000000006</v>
      </c>
      <c r="Z919" s="177">
        <v>0.53100000000000003</v>
      </c>
    </row>
    <row r="920" spans="1:26" ht="16" hidden="1" x14ac:dyDescent="0.2">
      <c r="A920" s="171">
        <v>6128</v>
      </c>
      <c r="B920" s="172">
        <v>7</v>
      </c>
      <c r="C920" s="173" t="s">
        <v>258</v>
      </c>
      <c r="D920" s="173">
        <v>20</v>
      </c>
      <c r="E920" s="173">
        <v>4</v>
      </c>
      <c r="F920" s="173">
        <v>23</v>
      </c>
      <c r="G920" s="175" t="s">
        <v>334</v>
      </c>
      <c r="H920" s="176">
        <v>0.5</v>
      </c>
      <c r="I920" s="176">
        <v>11</v>
      </c>
      <c r="J920" s="176">
        <v>23.2</v>
      </c>
      <c r="K920" s="176">
        <v>134</v>
      </c>
    </row>
    <row r="921" spans="1:26" ht="16" x14ac:dyDescent="0.2">
      <c r="A921" s="171">
        <v>6129</v>
      </c>
      <c r="B921" s="172">
        <v>7</v>
      </c>
      <c r="C921" s="173" t="s">
        <v>261</v>
      </c>
      <c r="D921" s="173">
        <v>2020</v>
      </c>
      <c r="E921" s="173">
        <v>4</v>
      </c>
      <c r="F921" s="173">
        <v>23</v>
      </c>
      <c r="G921" s="175" t="s">
        <v>334</v>
      </c>
      <c r="H921" s="176">
        <v>0.25</v>
      </c>
      <c r="I921" s="176">
        <v>9</v>
      </c>
      <c r="J921" s="176">
        <v>9.5</v>
      </c>
      <c r="K921" s="176">
        <v>107.2</v>
      </c>
      <c r="L921" s="173">
        <v>16.440000000000001</v>
      </c>
      <c r="M921" s="177">
        <v>4.01</v>
      </c>
      <c r="N921" s="177">
        <v>8.3000000000000007</v>
      </c>
      <c r="O921" s="177">
        <v>0.05</v>
      </c>
      <c r="P921" s="176">
        <v>0.42609999999999998</v>
      </c>
      <c r="Q921" s="177">
        <v>32.139000000000003</v>
      </c>
      <c r="R921" s="177">
        <v>55.174999999999997</v>
      </c>
      <c r="S921" s="177">
        <v>7.0000000000000007E-2</v>
      </c>
      <c r="T921" s="177">
        <v>97.111400000000003</v>
      </c>
      <c r="U921" s="177">
        <v>3.84</v>
      </c>
      <c r="V921" s="177">
        <v>42.9</v>
      </c>
      <c r="W921" s="177"/>
      <c r="X921" s="177">
        <v>54.211399999999998</v>
      </c>
      <c r="Y921" s="177">
        <v>352.88819999999998</v>
      </c>
      <c r="Z921" s="177">
        <v>0.32600000000000001</v>
      </c>
    </row>
    <row r="922" spans="1:26" ht="16" hidden="1" x14ac:dyDescent="0.2">
      <c r="A922" s="171">
        <v>6130</v>
      </c>
      <c r="B922" s="172">
        <v>8</v>
      </c>
      <c r="C922" s="173" t="s">
        <v>258</v>
      </c>
      <c r="D922" s="173">
        <v>20</v>
      </c>
      <c r="E922" s="173">
        <v>4</v>
      </c>
      <c r="F922" s="173">
        <v>23</v>
      </c>
      <c r="G922" s="175" t="s">
        <v>324</v>
      </c>
      <c r="H922" s="176">
        <v>0.75</v>
      </c>
      <c r="I922" s="176">
        <v>8.4</v>
      </c>
      <c r="J922" s="176">
        <v>27.8</v>
      </c>
      <c r="K922" s="176">
        <v>91.1</v>
      </c>
      <c r="L922" s="173">
        <v>8.9</v>
      </c>
    </row>
    <row r="923" spans="1:26" ht="16" x14ac:dyDescent="0.2">
      <c r="A923" s="171">
        <v>6131</v>
      </c>
      <c r="B923" s="172">
        <v>8</v>
      </c>
      <c r="C923" s="173" t="s">
        <v>261</v>
      </c>
      <c r="D923" s="173">
        <v>2020</v>
      </c>
      <c r="E923" s="173">
        <v>4</v>
      </c>
      <c r="F923" s="173">
        <v>23</v>
      </c>
      <c r="G923" s="175" t="s">
        <v>324</v>
      </c>
      <c r="H923" s="176">
        <v>0.25</v>
      </c>
      <c r="I923" s="176">
        <v>7.2</v>
      </c>
      <c r="J923" s="176">
        <v>26.2</v>
      </c>
      <c r="K923" s="176">
        <v>101.8</v>
      </c>
      <c r="L923" s="173">
        <v>10.37</v>
      </c>
      <c r="M923" s="177">
        <v>0.79</v>
      </c>
      <c r="N923" s="177">
        <v>0.9</v>
      </c>
      <c r="O923" s="177">
        <v>0.41</v>
      </c>
      <c r="P923" s="176">
        <v>1.7203999999999999</v>
      </c>
      <c r="Q923" s="177">
        <v>10.141999999999999</v>
      </c>
      <c r="R923" s="177">
        <v>6.8780000000000001</v>
      </c>
      <c r="S923" s="177">
        <v>0.02</v>
      </c>
      <c r="T923" s="177">
        <v>25.475999999999999</v>
      </c>
      <c r="U923" s="177">
        <v>0.496</v>
      </c>
      <c r="V923" s="177">
        <v>18.100000000000001</v>
      </c>
      <c r="W923" s="177"/>
      <c r="X923" s="177">
        <v>7.3760000000000003</v>
      </c>
      <c r="Y923" s="177">
        <v>76.720500000000001</v>
      </c>
      <c r="Z923" s="177">
        <v>0.23100000000000001</v>
      </c>
    </row>
    <row r="924" spans="1:26" ht="16" x14ac:dyDescent="0.2">
      <c r="A924" s="171">
        <v>6143</v>
      </c>
      <c r="B924" s="172">
        <v>3</v>
      </c>
      <c r="C924" s="173" t="s">
        <v>261</v>
      </c>
      <c r="D924" s="173">
        <v>2020</v>
      </c>
      <c r="E924" s="173">
        <v>5</v>
      </c>
      <c r="F924" s="173">
        <v>22</v>
      </c>
      <c r="G924" s="175" t="s">
        <v>396</v>
      </c>
      <c r="H924" s="176">
        <v>0.25</v>
      </c>
      <c r="I924" s="176">
        <v>16.899999999999999</v>
      </c>
      <c r="J924" s="176">
        <v>28.29</v>
      </c>
      <c r="K924" s="176">
        <v>73.8</v>
      </c>
      <c r="L924" s="173">
        <v>6</v>
      </c>
      <c r="M924" s="177">
        <v>3.7</v>
      </c>
      <c r="N924" s="177">
        <v>8.35</v>
      </c>
      <c r="O924" s="177">
        <v>2.62</v>
      </c>
      <c r="P924" s="176">
        <v>0.34260000000000002</v>
      </c>
      <c r="Q924" s="177">
        <v>0.11899999999999999</v>
      </c>
      <c r="R924" s="177">
        <v>1.0660000000000001</v>
      </c>
      <c r="S924" s="177">
        <v>0.02</v>
      </c>
      <c r="T924" s="177">
        <v>45.807299999999998</v>
      </c>
      <c r="U924" s="177">
        <v>2.23</v>
      </c>
      <c r="V924" s="177">
        <v>19.899999999999999</v>
      </c>
      <c r="W924" s="177"/>
      <c r="X924" s="177">
        <v>25.907299999999999</v>
      </c>
      <c r="Y924" s="177">
        <v>194.87780000000001</v>
      </c>
      <c r="Z924" s="177">
        <v>0.79100000000000004</v>
      </c>
    </row>
    <row r="925" spans="1:26" ht="16" x14ac:dyDescent="0.2">
      <c r="A925" s="171">
        <v>6144</v>
      </c>
      <c r="B925" s="172">
        <v>4</v>
      </c>
      <c r="C925" s="173" t="s">
        <v>261</v>
      </c>
      <c r="D925" s="173">
        <v>2020</v>
      </c>
      <c r="E925" s="173">
        <v>5</v>
      </c>
      <c r="F925" s="173">
        <v>22</v>
      </c>
      <c r="G925" s="175" t="s">
        <v>405</v>
      </c>
      <c r="H925" s="176">
        <v>0.25</v>
      </c>
      <c r="I925" s="176">
        <v>17.399999999999999</v>
      </c>
      <c r="J925" s="176">
        <v>26.52</v>
      </c>
      <c r="K925" s="176">
        <v>64.900000000000006</v>
      </c>
      <c r="L925" s="173">
        <v>5.32</v>
      </c>
      <c r="M925" s="177">
        <v>3.51</v>
      </c>
      <c r="N925" s="177">
        <v>7.28</v>
      </c>
      <c r="O925" s="177">
        <v>2.36</v>
      </c>
      <c r="P925" s="176">
        <v>2.3932000000000002</v>
      </c>
      <c r="Q925" s="177">
        <v>5.077</v>
      </c>
      <c r="R925" s="177">
        <v>15.911</v>
      </c>
      <c r="S925" s="177">
        <v>9.9000000000000005E-2</v>
      </c>
      <c r="T925" s="177">
        <v>48.768700000000003</v>
      </c>
      <c r="U925" s="177">
        <v>1.38</v>
      </c>
      <c r="V925" s="177">
        <v>32.299999999999997</v>
      </c>
      <c r="W925" s="177"/>
      <c r="X925" s="177">
        <v>16.468699999999998</v>
      </c>
      <c r="Y925" s="177">
        <v>107.79859999999999</v>
      </c>
      <c r="Z925" s="177">
        <v>0.94099999999999995</v>
      </c>
    </row>
    <row r="926" spans="1:26" ht="16" x14ac:dyDescent="0.2">
      <c r="A926" s="171">
        <v>6145</v>
      </c>
      <c r="B926" s="172">
        <v>5</v>
      </c>
      <c r="C926" s="173" t="s">
        <v>261</v>
      </c>
      <c r="D926" s="173">
        <v>2020</v>
      </c>
      <c r="E926" s="173">
        <v>5</v>
      </c>
      <c r="F926" s="173">
        <v>22</v>
      </c>
      <c r="G926" s="175" t="s">
        <v>474</v>
      </c>
      <c r="H926" s="176">
        <v>0.25</v>
      </c>
      <c r="I926" s="176">
        <v>14.1</v>
      </c>
      <c r="J926" s="176">
        <v>0.56000000000000005</v>
      </c>
      <c r="K926" s="176">
        <v>75</v>
      </c>
      <c r="L926" s="173">
        <v>7.76</v>
      </c>
      <c r="M926" s="177">
        <v>1.46</v>
      </c>
      <c r="N926" s="177">
        <v>3.17</v>
      </c>
      <c r="O926" s="177">
        <v>2.61</v>
      </c>
      <c r="P926" s="176">
        <v>0.84289999999999998</v>
      </c>
      <c r="Q926" s="177">
        <v>16.178000000000001</v>
      </c>
      <c r="R926" s="177">
        <v>52.798999999999999</v>
      </c>
      <c r="S926" s="177">
        <v>0.18</v>
      </c>
      <c r="T926" s="177">
        <v>34.025199999999998</v>
      </c>
      <c r="U926" s="177">
        <v>0.80200000000000005</v>
      </c>
      <c r="V926" s="177">
        <v>27.2</v>
      </c>
      <c r="W926" s="177"/>
      <c r="X926" s="177">
        <v>6.8251999999999997</v>
      </c>
      <c r="Y926" s="177">
        <v>70.343299999999999</v>
      </c>
      <c r="Z926" s="177">
        <v>0.29299999999999998</v>
      </c>
    </row>
    <row r="927" spans="1:26" ht="16" x14ac:dyDescent="0.2">
      <c r="A927" s="171">
        <v>6140</v>
      </c>
      <c r="B927" s="172">
        <v>6</v>
      </c>
      <c r="C927" s="173" t="s">
        <v>261</v>
      </c>
      <c r="D927" s="173">
        <v>2020</v>
      </c>
      <c r="E927" s="173">
        <v>5</v>
      </c>
      <c r="F927" s="173">
        <v>22</v>
      </c>
      <c r="G927" s="175" t="s">
        <v>475</v>
      </c>
      <c r="H927" s="176">
        <v>0.25</v>
      </c>
      <c r="I927" s="176">
        <v>14.9</v>
      </c>
      <c r="J927" s="176">
        <v>30.52</v>
      </c>
      <c r="K927" s="176">
        <v>81.7</v>
      </c>
      <c r="L927" s="173">
        <v>6.82</v>
      </c>
      <c r="M927" s="177">
        <v>1.7</v>
      </c>
      <c r="N927" s="177">
        <v>2.33</v>
      </c>
      <c r="O927" s="177">
        <v>1.48</v>
      </c>
      <c r="P927" s="176">
        <v>1.3112999999999999</v>
      </c>
      <c r="Q927" s="177">
        <v>1.3</v>
      </c>
      <c r="R927" s="177">
        <v>5.7729999999999997</v>
      </c>
      <c r="S927" s="177">
        <v>0.29399999999999998</v>
      </c>
      <c r="T927" s="177">
        <v>22.5625</v>
      </c>
      <c r="U927" s="177">
        <v>0.97499999999999998</v>
      </c>
      <c r="V927" s="177">
        <v>16.399999999999999</v>
      </c>
      <c r="W927" s="177"/>
      <c r="X927" s="177">
        <v>6.1624999999999996</v>
      </c>
      <c r="Y927" s="177">
        <v>55.568800000000003</v>
      </c>
      <c r="Z927" s="177">
        <v>0.70099999999999996</v>
      </c>
    </row>
    <row r="928" spans="1:26" ht="16" x14ac:dyDescent="0.2">
      <c r="A928" s="171">
        <v>6141</v>
      </c>
      <c r="B928" s="172">
        <v>7</v>
      </c>
      <c r="C928" s="173" t="s">
        <v>261</v>
      </c>
      <c r="D928" s="173">
        <v>2020</v>
      </c>
      <c r="E928" s="173">
        <v>5</v>
      </c>
      <c r="F928" s="173">
        <v>22</v>
      </c>
      <c r="G928" s="175" t="s">
        <v>476</v>
      </c>
      <c r="H928" s="176">
        <v>0.25</v>
      </c>
      <c r="I928" s="176">
        <v>13.5</v>
      </c>
      <c r="J928" s="176">
        <v>3.87</v>
      </c>
      <c r="K928" s="176">
        <v>73.599999999999994</v>
      </c>
      <c r="L928" s="173">
        <v>7.49</v>
      </c>
      <c r="M928" s="177">
        <v>1.67</v>
      </c>
      <c r="N928" s="177">
        <v>2.89</v>
      </c>
      <c r="O928" s="177">
        <v>2.02</v>
      </c>
      <c r="P928" s="176">
        <v>1.1840999999999999</v>
      </c>
      <c r="Q928" s="177">
        <v>67.575000000000003</v>
      </c>
      <c r="R928" s="177">
        <v>81.606999999999999</v>
      </c>
      <c r="S928" s="177">
        <v>0.316</v>
      </c>
      <c r="T928" s="177">
        <v>85.907799999999995</v>
      </c>
      <c r="U928" s="177">
        <v>1.1299999999999999</v>
      </c>
      <c r="V928" s="177">
        <v>78.400000000000006</v>
      </c>
      <c r="W928" s="177"/>
      <c r="X928" s="177">
        <v>7.5077999999999996</v>
      </c>
      <c r="Y928" s="177">
        <v>64.938500000000005</v>
      </c>
      <c r="Z928" s="177">
        <v>0.48399999999999999</v>
      </c>
    </row>
    <row r="929" spans="1:26" ht="16" x14ac:dyDescent="0.2">
      <c r="A929" s="171">
        <v>6142</v>
      </c>
      <c r="B929" s="172">
        <v>8</v>
      </c>
      <c r="C929" s="173" t="s">
        <v>261</v>
      </c>
      <c r="D929" s="173">
        <v>2020</v>
      </c>
      <c r="E929" s="173">
        <v>5</v>
      </c>
      <c r="F929" s="173">
        <v>22</v>
      </c>
      <c r="G929" s="175" t="s">
        <v>477</v>
      </c>
      <c r="H929" s="176">
        <v>0.25</v>
      </c>
      <c r="I929" s="176">
        <v>16.7</v>
      </c>
      <c r="J929" s="176">
        <v>27.38</v>
      </c>
      <c r="K929" s="176">
        <v>105</v>
      </c>
      <c r="L929" s="173">
        <v>8.6300000000000008</v>
      </c>
      <c r="M929" s="177">
        <v>1.73</v>
      </c>
      <c r="N929" s="177">
        <v>2.74</v>
      </c>
      <c r="O929" s="177">
        <v>1.1100000000000001</v>
      </c>
      <c r="P929" s="176">
        <v>1.9933000000000001</v>
      </c>
      <c r="Q929" s="177">
        <v>9.0980000000000008</v>
      </c>
      <c r="R929" s="177">
        <v>9.4890000000000008</v>
      </c>
      <c r="S929" s="177">
        <v>0.02</v>
      </c>
      <c r="T929" s="177">
        <v>40.090600000000002</v>
      </c>
      <c r="U929" s="177">
        <v>0.88600000000000001</v>
      </c>
      <c r="V929" s="177">
        <v>30.2</v>
      </c>
      <c r="W929" s="177"/>
      <c r="X929" s="177">
        <v>9.8905999999999992</v>
      </c>
      <c r="Y929" s="177">
        <v>76.609700000000004</v>
      </c>
      <c r="Z929" s="177">
        <v>0.54800000000000004</v>
      </c>
    </row>
    <row r="930" spans="1:26" ht="16" hidden="1" x14ac:dyDescent="0.2">
      <c r="A930" s="171">
        <v>6132</v>
      </c>
      <c r="B930" s="172">
        <v>1</v>
      </c>
      <c r="C930" s="173" t="s">
        <v>258</v>
      </c>
      <c r="D930" s="173">
        <v>20</v>
      </c>
      <c r="E930" s="173">
        <v>5</v>
      </c>
      <c r="F930" s="173">
        <v>24</v>
      </c>
      <c r="G930" s="175" t="s">
        <v>479</v>
      </c>
      <c r="H930" s="176">
        <v>1.5</v>
      </c>
      <c r="I930" s="176">
        <v>15</v>
      </c>
      <c r="J930" s="176">
        <v>28.2</v>
      </c>
      <c r="K930" s="176">
        <v>70.5</v>
      </c>
      <c r="L930" s="173">
        <v>5.97</v>
      </c>
    </row>
    <row r="931" spans="1:26" ht="16" x14ac:dyDescent="0.2">
      <c r="A931" s="171">
        <v>6133</v>
      </c>
      <c r="B931" s="172">
        <v>1</v>
      </c>
      <c r="C931" s="173" t="s">
        <v>261</v>
      </c>
      <c r="D931" s="173">
        <v>2020</v>
      </c>
      <c r="E931" s="173">
        <v>5</v>
      </c>
      <c r="F931" s="173">
        <v>24</v>
      </c>
      <c r="G931" s="175" t="s">
        <v>479</v>
      </c>
      <c r="H931" s="176">
        <v>0.25</v>
      </c>
      <c r="I931" s="176">
        <v>15</v>
      </c>
      <c r="J931" s="176">
        <v>27.4</v>
      </c>
      <c r="K931" s="176">
        <v>71.099999999999994</v>
      </c>
      <c r="L931" s="173">
        <v>6.05</v>
      </c>
      <c r="M931" s="177">
        <v>4.3099999999999996</v>
      </c>
      <c r="N931" s="177">
        <v>2.74</v>
      </c>
      <c r="O931" s="177">
        <v>1.49</v>
      </c>
      <c r="P931" s="176">
        <v>2.5669</v>
      </c>
      <c r="Q931" s="177">
        <v>6.4169999999999998</v>
      </c>
      <c r="R931" s="177">
        <v>15.733000000000001</v>
      </c>
      <c r="S931" s="177">
        <v>0.159</v>
      </c>
      <c r="T931" s="177">
        <v>29.777699999999999</v>
      </c>
      <c r="U931" s="177">
        <v>0.95599999999999996</v>
      </c>
      <c r="V931" s="177">
        <v>24.5</v>
      </c>
      <c r="W931" s="177"/>
      <c r="X931" s="177">
        <v>5.2777000000000003</v>
      </c>
      <c r="Y931" s="177">
        <v>44.951999999999998</v>
      </c>
      <c r="Z931" s="177">
        <v>0.48599999999999999</v>
      </c>
    </row>
    <row r="932" spans="1:26" ht="16" hidden="1" x14ac:dyDescent="0.2">
      <c r="A932" s="171">
        <v>6134</v>
      </c>
      <c r="B932" s="172">
        <v>2</v>
      </c>
      <c r="C932" s="173" t="s">
        <v>258</v>
      </c>
      <c r="D932" s="173">
        <v>20</v>
      </c>
      <c r="E932" s="173">
        <v>5</v>
      </c>
      <c r="F932" s="173">
        <v>24</v>
      </c>
      <c r="G932" s="175" t="s">
        <v>480</v>
      </c>
      <c r="H932" s="176">
        <v>2</v>
      </c>
      <c r="I932" s="176">
        <v>15.3</v>
      </c>
      <c r="J932" s="176">
        <v>29.9</v>
      </c>
      <c r="K932" s="176">
        <v>51.8</v>
      </c>
      <c r="L932" s="173">
        <v>4.3</v>
      </c>
    </row>
    <row r="933" spans="1:26" ht="16" x14ac:dyDescent="0.2">
      <c r="A933" s="171">
        <v>6135</v>
      </c>
      <c r="B933" s="172">
        <v>2</v>
      </c>
      <c r="C933" s="173" t="s">
        <v>261</v>
      </c>
      <c r="D933" s="173">
        <v>2020</v>
      </c>
      <c r="E933" s="173">
        <v>5</v>
      </c>
      <c r="F933" s="173">
        <v>24</v>
      </c>
      <c r="G933" s="175" t="s">
        <v>480</v>
      </c>
      <c r="H933" s="176">
        <v>0.25</v>
      </c>
      <c r="I933" s="176">
        <v>15.8</v>
      </c>
      <c r="J933" s="176">
        <v>29.4</v>
      </c>
      <c r="K933" s="176">
        <v>57.6</v>
      </c>
      <c r="L933" s="173">
        <v>4.79</v>
      </c>
      <c r="M933" s="177">
        <v>2.15</v>
      </c>
      <c r="N933" s="177">
        <v>3.81</v>
      </c>
      <c r="O933" s="177">
        <v>1.39</v>
      </c>
      <c r="P933" s="176">
        <v>2.3685</v>
      </c>
      <c r="Q933" s="177">
        <v>0.29599999999999999</v>
      </c>
      <c r="R933" s="177">
        <v>6.2320000000000002</v>
      </c>
      <c r="S933" s="177">
        <v>0.24299999999999999</v>
      </c>
      <c r="T933" s="177">
        <v>23.710999999999999</v>
      </c>
      <c r="U933" s="177">
        <v>1.18</v>
      </c>
      <c r="V933" s="177">
        <v>17.3</v>
      </c>
      <c r="W933" s="177"/>
      <c r="X933" s="177">
        <v>6.4109999999999996</v>
      </c>
      <c r="Y933" s="177">
        <v>50.8506</v>
      </c>
      <c r="Z933" s="177">
        <v>0.79700000000000004</v>
      </c>
    </row>
    <row r="934" spans="1:26" ht="16" hidden="1" x14ac:dyDescent="0.2">
      <c r="A934" s="171">
        <v>6136</v>
      </c>
      <c r="B934" s="172">
        <v>9</v>
      </c>
      <c r="C934" s="173" t="s">
        <v>258</v>
      </c>
      <c r="D934" s="173">
        <v>20</v>
      </c>
      <c r="E934" s="173">
        <v>5</v>
      </c>
      <c r="F934" s="173">
        <v>24</v>
      </c>
      <c r="G934" s="175" t="s">
        <v>330</v>
      </c>
      <c r="H934" s="176">
        <v>1.5</v>
      </c>
      <c r="I934" s="176">
        <v>14.2</v>
      </c>
      <c r="J934" s="176">
        <v>29.5</v>
      </c>
      <c r="K934" s="176">
        <v>88.4</v>
      </c>
      <c r="L934" s="173">
        <v>7.56</v>
      </c>
    </row>
    <row r="935" spans="1:26" ht="16" x14ac:dyDescent="0.2">
      <c r="A935" s="171">
        <v>6137</v>
      </c>
      <c r="B935" s="172">
        <v>9</v>
      </c>
      <c r="C935" s="173" t="s">
        <v>261</v>
      </c>
      <c r="D935" s="173">
        <v>2020</v>
      </c>
      <c r="E935" s="173">
        <v>5</v>
      </c>
      <c r="F935" s="173">
        <v>24</v>
      </c>
      <c r="G935" s="175" t="s">
        <v>330</v>
      </c>
      <c r="H935" s="176">
        <v>0.25</v>
      </c>
      <c r="I935" s="176">
        <v>14.3</v>
      </c>
      <c r="J935" s="176">
        <v>29.2</v>
      </c>
      <c r="K935" s="176">
        <v>86.5</v>
      </c>
      <c r="L935" s="173">
        <v>7.4</v>
      </c>
      <c r="M935" s="177">
        <v>2.11</v>
      </c>
      <c r="N935" s="177">
        <v>2.62</v>
      </c>
      <c r="O935" s="177">
        <v>1.01</v>
      </c>
      <c r="P935" s="176">
        <v>0.95730000000000004</v>
      </c>
      <c r="Q935" s="177">
        <v>0.46600000000000003</v>
      </c>
      <c r="R935" s="177">
        <v>4.6310000000000002</v>
      </c>
      <c r="S935" s="177">
        <v>0.154</v>
      </c>
      <c r="T935" s="177">
        <v>21.297599999999999</v>
      </c>
      <c r="U935" s="177">
        <v>0.89</v>
      </c>
      <c r="V935" s="177">
        <v>16.399999999999999</v>
      </c>
      <c r="W935" s="177"/>
      <c r="X935" s="177">
        <v>4.8975999999999997</v>
      </c>
      <c r="Y935" s="177">
        <v>37.729599999999998</v>
      </c>
      <c r="Z935" s="177">
        <v>0.51700000000000002</v>
      </c>
    </row>
    <row r="936" spans="1:26" ht="16" hidden="1" x14ac:dyDescent="0.2">
      <c r="A936" s="171">
        <v>6138</v>
      </c>
      <c r="B936" s="172">
        <v>10</v>
      </c>
      <c r="C936" s="173" t="s">
        <v>258</v>
      </c>
      <c r="D936" s="173">
        <v>20</v>
      </c>
      <c r="E936" s="173">
        <v>5</v>
      </c>
      <c r="F936" s="173">
        <v>24</v>
      </c>
      <c r="G936" s="175" t="s">
        <v>481</v>
      </c>
      <c r="H936" s="176">
        <v>1.5</v>
      </c>
      <c r="I936" s="176">
        <v>14.3</v>
      </c>
      <c r="J936" s="176">
        <v>30.9</v>
      </c>
      <c r="K936" s="176">
        <v>76.599999999999994</v>
      </c>
      <c r="L936" s="173">
        <v>6.39</v>
      </c>
    </row>
    <row r="937" spans="1:26" ht="16" x14ac:dyDescent="0.2">
      <c r="A937" s="171">
        <v>6139</v>
      </c>
      <c r="B937" s="172">
        <v>10</v>
      </c>
      <c r="C937" s="173" t="s">
        <v>261</v>
      </c>
      <c r="D937" s="173">
        <v>2020</v>
      </c>
      <c r="E937" s="173">
        <v>5</v>
      </c>
      <c r="F937" s="173">
        <v>24</v>
      </c>
      <c r="G937" s="175" t="s">
        <v>481</v>
      </c>
      <c r="H937" s="176">
        <v>0.25</v>
      </c>
      <c r="I937" s="176">
        <v>14.7</v>
      </c>
      <c r="J937" s="176">
        <v>26.9</v>
      </c>
      <c r="K937" s="176">
        <v>76.900000000000006</v>
      </c>
      <c r="L937" s="173">
        <v>6.61</v>
      </c>
      <c r="M937" s="177">
        <v>2.13</v>
      </c>
      <c r="N937" s="177">
        <v>3</v>
      </c>
      <c r="O937" s="177">
        <v>1.51</v>
      </c>
      <c r="P937" s="176">
        <v>1.2090000000000001</v>
      </c>
      <c r="Q937" s="177">
        <v>1.431</v>
      </c>
      <c r="R937" s="177">
        <v>10.491</v>
      </c>
      <c r="S937" s="177">
        <v>0.16600000000000001</v>
      </c>
      <c r="T937" s="177">
        <v>26.901599999999998</v>
      </c>
      <c r="U937" s="177">
        <v>1.0900000000000001</v>
      </c>
      <c r="V937" s="177">
        <v>20.5</v>
      </c>
      <c r="W937" s="177"/>
      <c r="X937" s="177">
        <v>6.4016000000000002</v>
      </c>
      <c r="Y937" s="177">
        <v>45.533700000000003</v>
      </c>
      <c r="Z937" s="177">
        <v>0.50800000000000001</v>
      </c>
    </row>
    <row r="938" spans="1:26" ht="16" hidden="1" x14ac:dyDescent="0.2">
      <c r="A938" s="171">
        <v>6158</v>
      </c>
      <c r="B938" s="172">
        <v>1</v>
      </c>
      <c r="C938" s="173" t="s">
        <v>258</v>
      </c>
      <c r="D938" s="173">
        <v>20</v>
      </c>
      <c r="E938" s="173">
        <v>6</v>
      </c>
      <c r="F938" s="173">
        <v>8</v>
      </c>
      <c r="G938" s="175" t="s">
        <v>410</v>
      </c>
      <c r="H938" s="176">
        <v>2.75</v>
      </c>
      <c r="I938" s="176">
        <v>19.2</v>
      </c>
      <c r="J938" s="176">
        <v>30.3</v>
      </c>
      <c r="K938" s="176">
        <v>74</v>
      </c>
      <c r="L938" s="173">
        <v>5.7</v>
      </c>
    </row>
    <row r="939" spans="1:26" ht="16" x14ac:dyDescent="0.2">
      <c r="A939" s="171">
        <v>6159</v>
      </c>
      <c r="B939" s="172">
        <v>1</v>
      </c>
      <c r="C939" s="173" t="s">
        <v>261</v>
      </c>
      <c r="D939" s="173">
        <v>2020</v>
      </c>
      <c r="E939" s="173">
        <v>6</v>
      </c>
      <c r="F939" s="173">
        <v>8</v>
      </c>
      <c r="G939" s="175" t="s">
        <v>410</v>
      </c>
      <c r="H939" s="176">
        <v>0.25</v>
      </c>
      <c r="I939" s="176">
        <v>20</v>
      </c>
      <c r="J939" s="176">
        <v>24.8</v>
      </c>
      <c r="K939" s="176">
        <v>81.2</v>
      </c>
      <c r="L939" s="173">
        <v>6.29</v>
      </c>
      <c r="M939" s="177">
        <v>2.59</v>
      </c>
      <c r="N939" s="177">
        <v>4.9800000000000004</v>
      </c>
      <c r="O939" s="177">
        <v>2.97</v>
      </c>
      <c r="P939" s="176">
        <v>0.37409999999999999</v>
      </c>
      <c r="Q939" s="177">
        <v>2.6</v>
      </c>
      <c r="R939" s="177">
        <v>17.082999999999998</v>
      </c>
      <c r="S939" s="177">
        <v>5.8000000000000003E-2</v>
      </c>
      <c r="T939" s="177">
        <v>30.129000000000001</v>
      </c>
      <c r="U939" s="177">
        <v>1.3</v>
      </c>
      <c r="V939" s="177">
        <v>20.100000000000001</v>
      </c>
      <c r="W939" s="177"/>
      <c r="X939" s="177">
        <v>10.029</v>
      </c>
      <c r="Y939" s="177">
        <v>79.185500000000005</v>
      </c>
      <c r="Z939" s="177">
        <v>0.42</v>
      </c>
    </row>
    <row r="940" spans="1:26" ht="16" hidden="1" x14ac:dyDescent="0.2">
      <c r="A940" s="171">
        <v>6160</v>
      </c>
      <c r="B940" s="172">
        <v>2</v>
      </c>
      <c r="C940" s="173" t="s">
        <v>258</v>
      </c>
      <c r="D940" s="173">
        <v>20</v>
      </c>
      <c r="E940" s="173">
        <v>6</v>
      </c>
      <c r="F940" s="173">
        <v>8</v>
      </c>
      <c r="G940" s="175" t="s">
        <v>483</v>
      </c>
      <c r="H940" s="176">
        <v>2</v>
      </c>
      <c r="I940" s="176">
        <v>19.399999999999999</v>
      </c>
      <c r="J940" s="176">
        <v>29.9</v>
      </c>
      <c r="K940" s="176">
        <v>58.2</v>
      </c>
      <c r="L940" s="173">
        <v>4.41</v>
      </c>
    </row>
    <row r="941" spans="1:26" ht="16" x14ac:dyDescent="0.2">
      <c r="A941" s="171">
        <v>6161</v>
      </c>
      <c r="B941" s="172">
        <v>2</v>
      </c>
      <c r="C941" s="173" t="s">
        <v>261</v>
      </c>
      <c r="D941" s="173">
        <v>2020</v>
      </c>
      <c r="E941" s="173">
        <v>6</v>
      </c>
      <c r="F941" s="173">
        <v>8</v>
      </c>
      <c r="G941" s="175" t="s">
        <v>483</v>
      </c>
      <c r="H941" s="176">
        <v>0.25</v>
      </c>
      <c r="I941" s="176">
        <v>19.600000000000001</v>
      </c>
      <c r="J941" s="176">
        <v>29.3</v>
      </c>
      <c r="K941" s="176">
        <v>83.7</v>
      </c>
      <c r="L941" s="173">
        <v>6.46</v>
      </c>
      <c r="M941" s="177">
        <v>2.4700000000000002</v>
      </c>
      <c r="N941" s="177">
        <v>3.68</v>
      </c>
      <c r="O941" s="177">
        <v>1.48</v>
      </c>
      <c r="P941" s="176">
        <v>0.73119999999999996</v>
      </c>
      <c r="Q941" s="177">
        <v>0.214</v>
      </c>
      <c r="R941" s="177">
        <v>12.297000000000001</v>
      </c>
      <c r="S941" s="177">
        <v>6.8000000000000005E-2</v>
      </c>
      <c r="T941" s="177">
        <v>23.119299999999999</v>
      </c>
      <c r="U941" s="177">
        <v>1.06</v>
      </c>
      <c r="V941" s="177">
        <v>16.399999999999999</v>
      </c>
      <c r="W941" s="177"/>
      <c r="X941" s="177">
        <v>6.7192999999999996</v>
      </c>
      <c r="Y941" s="177">
        <v>61.775599999999997</v>
      </c>
      <c r="Z941" s="177">
        <v>0.42599999999999999</v>
      </c>
    </row>
    <row r="942" spans="1:26" ht="16" hidden="1" x14ac:dyDescent="0.2">
      <c r="A942" s="171">
        <v>6152</v>
      </c>
      <c r="B942" s="172">
        <v>3</v>
      </c>
      <c r="C942" s="173" t="s">
        <v>258</v>
      </c>
      <c r="D942" s="173">
        <v>20</v>
      </c>
      <c r="E942" s="173">
        <v>6</v>
      </c>
      <c r="F942" s="173">
        <v>8</v>
      </c>
      <c r="G942" s="175" t="s">
        <v>484</v>
      </c>
      <c r="H942" s="176">
        <v>0.75</v>
      </c>
      <c r="I942" s="176">
        <v>19.899999999999999</v>
      </c>
      <c r="J942" s="176">
        <v>30.44</v>
      </c>
      <c r="K942" s="176">
        <v>65.3</v>
      </c>
      <c r="L942" s="173">
        <v>4.97</v>
      </c>
    </row>
    <row r="943" spans="1:26" ht="16" x14ac:dyDescent="0.2">
      <c r="A943" s="171">
        <v>6153</v>
      </c>
      <c r="B943" s="172">
        <v>3</v>
      </c>
      <c r="C943" s="173" t="s">
        <v>261</v>
      </c>
      <c r="D943" s="173">
        <v>2020</v>
      </c>
      <c r="E943" s="173">
        <v>6</v>
      </c>
      <c r="F943" s="173">
        <v>8</v>
      </c>
      <c r="G943" s="175" t="s">
        <v>484</v>
      </c>
      <c r="H943" s="176">
        <v>0.25</v>
      </c>
      <c r="I943" s="176">
        <v>20.100000000000001</v>
      </c>
      <c r="J943" s="176">
        <v>30.08</v>
      </c>
      <c r="K943" s="176">
        <v>78.5</v>
      </c>
      <c r="L943" s="173">
        <v>5.97</v>
      </c>
      <c r="M943" s="177">
        <v>1.75</v>
      </c>
      <c r="N943" s="177">
        <v>2.44</v>
      </c>
      <c r="O943" s="177">
        <v>1.67</v>
      </c>
      <c r="P943" s="176">
        <v>0.73070000000000002</v>
      </c>
      <c r="Q943" s="177">
        <v>0.05</v>
      </c>
      <c r="R943" s="177">
        <v>8.6850000000000005</v>
      </c>
      <c r="S943" s="177">
        <v>9.0999999999999998E-2</v>
      </c>
      <c r="T943" s="177">
        <v>36.0379</v>
      </c>
      <c r="U943" s="177">
        <v>1.2</v>
      </c>
      <c r="V943" s="177">
        <v>25.2</v>
      </c>
      <c r="W943" s="177"/>
      <c r="X943" s="177">
        <v>10.837899999999999</v>
      </c>
      <c r="Y943" s="177">
        <v>79.16</v>
      </c>
      <c r="Z943" s="177">
        <v>0.92400000000000004</v>
      </c>
    </row>
    <row r="944" spans="1:26" ht="16" hidden="1" x14ac:dyDescent="0.2">
      <c r="A944" s="171">
        <v>6154</v>
      </c>
      <c r="B944" s="172">
        <v>4</v>
      </c>
      <c r="C944" s="173" t="s">
        <v>258</v>
      </c>
      <c r="D944" s="173">
        <v>20</v>
      </c>
      <c r="E944" s="173">
        <v>6</v>
      </c>
      <c r="F944" s="173">
        <v>8</v>
      </c>
      <c r="G944" s="175" t="s">
        <v>410</v>
      </c>
      <c r="H944" s="176">
        <v>0.5</v>
      </c>
      <c r="I944" s="176">
        <v>20.3</v>
      </c>
      <c r="J944" s="176">
        <v>28.1</v>
      </c>
      <c r="K944" s="176">
        <v>68.8</v>
      </c>
      <c r="L944" s="173">
        <v>5.28</v>
      </c>
    </row>
    <row r="945" spans="1:26" ht="16" x14ac:dyDescent="0.2">
      <c r="A945" s="171">
        <v>6155</v>
      </c>
      <c r="B945" s="172">
        <v>4</v>
      </c>
      <c r="C945" s="173" t="s">
        <v>261</v>
      </c>
      <c r="D945" s="173">
        <v>2020</v>
      </c>
      <c r="E945" s="173">
        <v>6</v>
      </c>
      <c r="F945" s="173">
        <v>8</v>
      </c>
      <c r="G945" s="175" t="s">
        <v>410</v>
      </c>
      <c r="H945" s="176">
        <v>0.25</v>
      </c>
      <c r="I945" s="176">
        <v>19.5</v>
      </c>
      <c r="J945" s="176">
        <v>26.9</v>
      </c>
      <c r="K945" s="176">
        <v>47.6</v>
      </c>
      <c r="L945" s="173">
        <v>3.74</v>
      </c>
      <c r="M945" s="177">
        <v>1.93</v>
      </c>
      <c r="N945" s="177">
        <v>2.57</v>
      </c>
      <c r="O945" s="177">
        <v>1.53</v>
      </c>
      <c r="P945" s="176">
        <v>1.6236999999999999</v>
      </c>
      <c r="Q945" s="177">
        <v>1.762</v>
      </c>
      <c r="R945" s="177">
        <v>14.84</v>
      </c>
      <c r="S945" s="177">
        <v>0.125</v>
      </c>
      <c r="T945" s="177">
        <v>46.040799999999997</v>
      </c>
      <c r="U945" s="177">
        <v>0.94799999999999995</v>
      </c>
      <c r="V945" s="177">
        <v>35.1</v>
      </c>
      <c r="W945" s="177"/>
      <c r="X945" s="177">
        <v>10.940799999999999</v>
      </c>
      <c r="Y945" s="177">
        <v>82.838499999999996</v>
      </c>
      <c r="Z945" s="177">
        <v>0.60699999999999998</v>
      </c>
    </row>
    <row r="946" spans="1:26" ht="16" hidden="1" x14ac:dyDescent="0.2">
      <c r="A946" s="171">
        <v>6156</v>
      </c>
      <c r="B946" s="172">
        <v>5</v>
      </c>
      <c r="C946" s="173" t="s">
        <v>258</v>
      </c>
      <c r="D946" s="173">
        <v>20</v>
      </c>
      <c r="E946" s="173">
        <v>6</v>
      </c>
      <c r="F946" s="173">
        <v>8</v>
      </c>
      <c r="G946" s="175" t="s">
        <v>297</v>
      </c>
      <c r="H946" s="176">
        <v>0.4</v>
      </c>
      <c r="I946" s="176">
        <v>18.899999999999999</v>
      </c>
      <c r="J946" s="176">
        <v>10.74</v>
      </c>
      <c r="K946" s="176">
        <v>81.3</v>
      </c>
      <c r="L946" s="173">
        <v>7.24</v>
      </c>
    </row>
    <row r="947" spans="1:26" ht="16" x14ac:dyDescent="0.2">
      <c r="A947" s="171">
        <v>6157</v>
      </c>
      <c r="B947" s="172">
        <v>5</v>
      </c>
      <c r="C947" s="173" t="s">
        <v>261</v>
      </c>
      <c r="D947" s="173">
        <v>2020</v>
      </c>
      <c r="E947" s="173">
        <v>6</v>
      </c>
      <c r="F947" s="173">
        <v>8</v>
      </c>
      <c r="G947" s="175" t="s">
        <v>297</v>
      </c>
      <c r="H947" s="176">
        <v>0.25</v>
      </c>
      <c r="I947" s="176">
        <v>17.600000000000001</v>
      </c>
      <c r="J947" s="176">
        <v>7.36</v>
      </c>
      <c r="K947" s="176">
        <v>78.8</v>
      </c>
      <c r="L947" s="173">
        <v>7.2</v>
      </c>
      <c r="M947" s="177">
        <v>0.89</v>
      </c>
      <c r="N947" s="177">
        <v>1.88</v>
      </c>
      <c r="O947" s="177">
        <v>2.64</v>
      </c>
      <c r="P947" s="176">
        <v>2.5508999999999999</v>
      </c>
      <c r="Q947" s="177">
        <v>17.334</v>
      </c>
      <c r="R947" s="177">
        <v>84.966999999999999</v>
      </c>
      <c r="S947" s="177">
        <v>9.9000000000000005E-2</v>
      </c>
      <c r="T947" s="177">
        <v>40.011400000000002</v>
      </c>
      <c r="U947" s="177">
        <v>0.70099999999999996</v>
      </c>
      <c r="V947" s="177">
        <v>32.9</v>
      </c>
      <c r="W947" s="177"/>
      <c r="X947" s="177">
        <v>7.1113999999999997</v>
      </c>
      <c r="Y947" s="177">
        <v>66.279300000000006</v>
      </c>
      <c r="Z947" s="177">
        <v>0.20799999999999999</v>
      </c>
    </row>
    <row r="948" spans="1:26" ht="16" hidden="1" x14ac:dyDescent="0.2">
      <c r="A948" s="171">
        <v>6146</v>
      </c>
      <c r="B948" s="172">
        <v>6</v>
      </c>
      <c r="C948" s="173" t="s">
        <v>258</v>
      </c>
      <c r="D948" s="173">
        <v>20</v>
      </c>
      <c r="E948" s="173">
        <v>6</v>
      </c>
      <c r="F948" s="173">
        <v>8</v>
      </c>
      <c r="G948" s="175" t="s">
        <v>405</v>
      </c>
      <c r="H948" s="176">
        <v>1.75</v>
      </c>
      <c r="I948" s="176">
        <v>18.2</v>
      </c>
      <c r="J948" s="176">
        <v>31.27</v>
      </c>
      <c r="K948" s="176">
        <v>80</v>
      </c>
      <c r="L948" s="173">
        <v>6.22</v>
      </c>
    </row>
    <row r="949" spans="1:26" ht="16" x14ac:dyDescent="0.2">
      <c r="A949" s="171">
        <v>6147</v>
      </c>
      <c r="B949" s="172">
        <v>6</v>
      </c>
      <c r="C949" s="173" t="s">
        <v>261</v>
      </c>
      <c r="D949" s="173">
        <v>2020</v>
      </c>
      <c r="E949" s="173">
        <v>6</v>
      </c>
      <c r="F949" s="173">
        <v>8</v>
      </c>
      <c r="G949" s="175" t="s">
        <v>405</v>
      </c>
      <c r="H949" s="176">
        <v>0.25</v>
      </c>
      <c r="I949" s="176">
        <v>18.100000000000001</v>
      </c>
      <c r="J949" s="176">
        <v>31.19</v>
      </c>
      <c r="K949" s="176">
        <v>80.400000000000006</v>
      </c>
      <c r="L949" s="173">
        <v>6.29</v>
      </c>
      <c r="M949" s="177">
        <v>2.36</v>
      </c>
      <c r="N949" s="177">
        <v>4.32</v>
      </c>
      <c r="O949" s="177">
        <v>2.48</v>
      </c>
      <c r="P949" s="176">
        <v>1.2213000000000001</v>
      </c>
      <c r="Q949" s="177">
        <v>0.97799999999999998</v>
      </c>
      <c r="R949" s="177">
        <v>8.16</v>
      </c>
      <c r="S949" s="177">
        <v>0.29099999999999998</v>
      </c>
      <c r="T949" s="177">
        <v>29.377500000000001</v>
      </c>
      <c r="U949" s="177">
        <v>1.2</v>
      </c>
      <c r="V949" s="177">
        <v>16.8</v>
      </c>
      <c r="W949" s="177"/>
      <c r="X949" s="177">
        <v>12.577500000000001</v>
      </c>
      <c r="Y949" s="177">
        <v>103.2384</v>
      </c>
      <c r="Z949" s="177">
        <v>0.58899999999999997</v>
      </c>
    </row>
    <row r="950" spans="1:26" ht="16" hidden="1" x14ac:dyDescent="0.2">
      <c r="A950" s="171">
        <v>6148</v>
      </c>
      <c r="B950" s="172">
        <v>7</v>
      </c>
      <c r="C950" s="173" t="s">
        <v>258</v>
      </c>
      <c r="D950" s="173">
        <v>20</v>
      </c>
      <c r="E950" s="173">
        <v>6</v>
      </c>
      <c r="F950" s="173">
        <v>8</v>
      </c>
      <c r="G950" s="175" t="s">
        <v>330</v>
      </c>
      <c r="H950" s="176">
        <v>0.5</v>
      </c>
      <c r="I950" s="176">
        <v>20</v>
      </c>
      <c r="J950" s="176">
        <v>25.84</v>
      </c>
      <c r="K950" s="176">
        <v>63.1</v>
      </c>
      <c r="L950" s="173">
        <v>4.9400000000000004</v>
      </c>
    </row>
    <row r="951" spans="1:26" ht="16" x14ac:dyDescent="0.2">
      <c r="A951" s="171">
        <v>6149</v>
      </c>
      <c r="B951" s="172">
        <v>7</v>
      </c>
      <c r="C951" s="173" t="s">
        <v>261</v>
      </c>
      <c r="D951" s="173">
        <v>2020</v>
      </c>
      <c r="E951" s="173">
        <v>6</v>
      </c>
      <c r="F951" s="173">
        <v>8</v>
      </c>
      <c r="G951" s="175" t="s">
        <v>330</v>
      </c>
      <c r="H951" s="176">
        <v>0.25</v>
      </c>
      <c r="I951" s="176">
        <v>19.399999999999999</v>
      </c>
      <c r="J951" s="176">
        <v>23.35</v>
      </c>
      <c r="K951" s="176">
        <v>67.599999999999994</v>
      </c>
      <c r="L951" s="173">
        <v>5.44</v>
      </c>
      <c r="M951" s="177">
        <v>1.98</v>
      </c>
      <c r="N951" s="177">
        <v>6.36</v>
      </c>
      <c r="O951" s="177">
        <v>4.7300000000000004</v>
      </c>
      <c r="P951" s="176">
        <v>2.7995000000000001</v>
      </c>
      <c r="Q951" s="177">
        <v>14.835000000000001</v>
      </c>
      <c r="R951" s="177">
        <v>47.317</v>
      </c>
      <c r="S951" s="177">
        <v>0.21</v>
      </c>
      <c r="T951" s="177">
        <v>51.0916</v>
      </c>
      <c r="U951" s="177">
        <v>1.61</v>
      </c>
      <c r="V951" s="177">
        <v>36.6</v>
      </c>
      <c r="W951" s="177"/>
      <c r="X951" s="177">
        <v>14.4916</v>
      </c>
      <c r="Y951" s="177">
        <v>99.002200000000002</v>
      </c>
      <c r="Z951" s="177">
        <v>0.52900000000000003</v>
      </c>
    </row>
    <row r="952" spans="1:26" ht="16" hidden="1" x14ac:dyDescent="0.2">
      <c r="A952" s="171">
        <v>6150</v>
      </c>
      <c r="B952" s="172">
        <v>8</v>
      </c>
      <c r="C952" s="173" t="s">
        <v>258</v>
      </c>
      <c r="D952" s="173">
        <v>20</v>
      </c>
      <c r="E952" s="173">
        <v>6</v>
      </c>
      <c r="F952" s="173">
        <v>8</v>
      </c>
      <c r="G952" s="175" t="s">
        <v>446</v>
      </c>
      <c r="H952" s="176">
        <v>0.75</v>
      </c>
      <c r="I952" s="176">
        <v>18.8</v>
      </c>
      <c r="J952" s="176">
        <v>31.63</v>
      </c>
      <c r="K952" s="176">
        <v>68</v>
      </c>
      <c r="L952" s="173">
        <v>5.22</v>
      </c>
    </row>
    <row r="953" spans="1:26" ht="16" x14ac:dyDescent="0.2">
      <c r="A953" s="171">
        <v>6151</v>
      </c>
      <c r="B953" s="172">
        <v>8</v>
      </c>
      <c r="C953" s="173" t="s">
        <v>261</v>
      </c>
      <c r="D953" s="173">
        <v>2020</v>
      </c>
      <c r="E953" s="173">
        <v>6</v>
      </c>
      <c r="F953" s="173">
        <v>8</v>
      </c>
      <c r="G953" s="175" t="s">
        <v>446</v>
      </c>
      <c r="H953" s="176">
        <v>0.25</v>
      </c>
      <c r="I953" s="176">
        <v>18.7</v>
      </c>
      <c r="J953" s="176">
        <v>29.53</v>
      </c>
      <c r="K953" s="176">
        <v>85.4</v>
      </c>
      <c r="L953" s="173">
        <v>6.67</v>
      </c>
      <c r="M953" s="177">
        <v>1.22</v>
      </c>
      <c r="N953" s="177">
        <v>2.52</v>
      </c>
      <c r="O953" s="177">
        <v>1.71</v>
      </c>
      <c r="P953" s="176">
        <v>1.7997000000000001</v>
      </c>
      <c r="Q953" s="177">
        <v>2.3220000000000001</v>
      </c>
      <c r="R953" s="177">
        <v>10.314</v>
      </c>
      <c r="S953" s="177">
        <v>5.8000000000000003E-2</v>
      </c>
      <c r="T953" s="177">
        <v>35.125300000000003</v>
      </c>
      <c r="U953" s="177">
        <v>1.1599999999999999</v>
      </c>
      <c r="V953" s="177">
        <v>25.2</v>
      </c>
      <c r="W953" s="177"/>
      <c r="X953" s="177">
        <v>9.9253</v>
      </c>
      <c r="Y953" s="177">
        <v>75.245000000000005</v>
      </c>
      <c r="Z953" s="177">
        <v>0.51500000000000001</v>
      </c>
    </row>
    <row r="954" spans="1:26" ht="16" hidden="1" x14ac:dyDescent="0.2">
      <c r="A954" s="171">
        <v>6162</v>
      </c>
      <c r="B954" s="172">
        <v>9</v>
      </c>
      <c r="C954" s="173" t="s">
        <v>258</v>
      </c>
      <c r="D954" s="173">
        <v>20</v>
      </c>
      <c r="E954" s="173">
        <v>6</v>
      </c>
      <c r="F954" s="173">
        <v>8</v>
      </c>
      <c r="G954" s="175" t="s">
        <v>485</v>
      </c>
      <c r="H954" s="176">
        <v>1.5</v>
      </c>
      <c r="I954" s="176">
        <v>18.600000000000001</v>
      </c>
      <c r="J954" s="176">
        <v>29.8</v>
      </c>
      <c r="K954" s="176">
        <v>100.1</v>
      </c>
      <c r="L954" s="173">
        <v>7.84</v>
      </c>
    </row>
    <row r="955" spans="1:26" ht="16" x14ac:dyDescent="0.2">
      <c r="A955" s="171">
        <v>6163</v>
      </c>
      <c r="B955" s="172">
        <v>9</v>
      </c>
      <c r="C955" s="173" t="s">
        <v>261</v>
      </c>
      <c r="D955" s="173">
        <v>2020</v>
      </c>
      <c r="E955" s="173">
        <v>6</v>
      </c>
      <c r="F955" s="173">
        <v>8</v>
      </c>
      <c r="G955" s="175" t="s">
        <v>485</v>
      </c>
      <c r="H955" s="176">
        <v>0.25</v>
      </c>
      <c r="I955" s="176">
        <v>18.600000000000001</v>
      </c>
      <c r="J955" s="176">
        <v>29.6</v>
      </c>
      <c r="K955" s="176">
        <v>99.6</v>
      </c>
      <c r="L955" s="173">
        <v>7.81</v>
      </c>
      <c r="M955" s="177">
        <v>1.32</v>
      </c>
      <c r="N955" s="177">
        <v>2.59</v>
      </c>
      <c r="O955" s="177">
        <v>1.1000000000000001</v>
      </c>
      <c r="P955" s="176">
        <v>0.4753</v>
      </c>
      <c r="Q955" s="177">
        <v>5.6000000000000001E-2</v>
      </c>
      <c r="R955" s="177">
        <v>5.92</v>
      </c>
      <c r="S955" s="177">
        <v>7.2999999999999995E-2</v>
      </c>
      <c r="T955" s="177">
        <v>19.8553</v>
      </c>
      <c r="U955" s="177">
        <v>0.877</v>
      </c>
      <c r="V955" s="177">
        <v>13.6</v>
      </c>
      <c r="W955" s="177"/>
      <c r="X955" s="177">
        <v>6.2553000000000001</v>
      </c>
      <c r="Y955" s="177">
        <v>48.551299999999998</v>
      </c>
      <c r="Z955" s="177">
        <v>0.45800000000000002</v>
      </c>
    </row>
    <row r="956" spans="1:26" ht="16" hidden="1" x14ac:dyDescent="0.2">
      <c r="A956" s="171">
        <v>6164</v>
      </c>
      <c r="B956" s="172">
        <v>10</v>
      </c>
      <c r="C956" s="173" t="s">
        <v>258</v>
      </c>
      <c r="D956" s="173">
        <v>20</v>
      </c>
      <c r="E956" s="173">
        <v>6</v>
      </c>
      <c r="F956" s="173">
        <v>8</v>
      </c>
      <c r="G956" s="175" t="s">
        <v>321</v>
      </c>
      <c r="H956" s="176">
        <v>1.5</v>
      </c>
      <c r="I956" s="176">
        <v>18.8</v>
      </c>
      <c r="J956" s="176">
        <v>31</v>
      </c>
      <c r="K956" s="176">
        <v>57</v>
      </c>
      <c r="L956" s="173">
        <v>4.37</v>
      </c>
    </row>
    <row r="957" spans="1:26" ht="16" x14ac:dyDescent="0.2">
      <c r="A957" s="171">
        <v>6165</v>
      </c>
      <c r="B957" s="172">
        <v>10</v>
      </c>
      <c r="C957" s="173" t="s">
        <v>261</v>
      </c>
      <c r="D957" s="173">
        <v>2020</v>
      </c>
      <c r="E957" s="173">
        <v>6</v>
      </c>
      <c r="F957" s="173">
        <v>8</v>
      </c>
      <c r="G957" s="175" t="s">
        <v>321</v>
      </c>
      <c r="H957" s="176">
        <v>0.25</v>
      </c>
      <c r="I957" s="176">
        <v>19.5</v>
      </c>
      <c r="J957" s="176">
        <v>28.3</v>
      </c>
      <c r="K957" s="176">
        <v>77.5</v>
      </c>
      <c r="L957" s="173">
        <v>6.04</v>
      </c>
      <c r="M957" s="177">
        <v>3.05</v>
      </c>
      <c r="N957" s="177">
        <v>3.14</v>
      </c>
      <c r="O957" s="177">
        <v>2.04</v>
      </c>
      <c r="P957" s="176">
        <v>0.60009999999999997</v>
      </c>
      <c r="Q957" s="177">
        <v>0.65</v>
      </c>
      <c r="R957" s="177">
        <v>14.75</v>
      </c>
      <c r="S957" s="177">
        <v>8.4000000000000005E-2</v>
      </c>
      <c r="T957" s="177">
        <v>33.472999999999999</v>
      </c>
      <c r="U957" s="177">
        <v>1.1000000000000001</v>
      </c>
      <c r="V957" s="177">
        <v>22.9</v>
      </c>
      <c r="W957" s="177"/>
      <c r="X957" s="177">
        <v>10.573</v>
      </c>
      <c r="Y957" s="177">
        <v>68.632199999999997</v>
      </c>
      <c r="Z957" s="177">
        <v>0.54400000000000004</v>
      </c>
    </row>
    <row r="958" spans="1:26" ht="16" hidden="1" x14ac:dyDescent="0.2">
      <c r="A958" s="171">
        <v>6166</v>
      </c>
      <c r="B958" s="172">
        <v>1</v>
      </c>
      <c r="C958" s="173" t="s">
        <v>258</v>
      </c>
      <c r="D958" s="173">
        <v>20</v>
      </c>
      <c r="E958" s="173">
        <v>6</v>
      </c>
      <c r="F958" s="173">
        <v>22</v>
      </c>
      <c r="G958" s="175" t="s">
        <v>487</v>
      </c>
      <c r="H958" s="176">
        <v>2</v>
      </c>
      <c r="I958" s="176">
        <v>24.7</v>
      </c>
      <c r="J958" s="176">
        <v>27.3</v>
      </c>
      <c r="K958" s="176">
        <v>73.900000000000006</v>
      </c>
      <c r="L958" s="173">
        <v>5.23</v>
      </c>
    </row>
    <row r="959" spans="1:26" ht="16" x14ac:dyDescent="0.2">
      <c r="A959" s="171">
        <v>6167</v>
      </c>
      <c r="B959" s="172">
        <v>1</v>
      </c>
      <c r="C959" s="173" t="s">
        <v>261</v>
      </c>
      <c r="D959" s="173">
        <v>2020</v>
      </c>
      <c r="E959" s="173">
        <v>6</v>
      </c>
      <c r="F959" s="173">
        <v>22</v>
      </c>
      <c r="G959" s="175" t="s">
        <v>487</v>
      </c>
      <c r="H959" s="176">
        <v>0.25</v>
      </c>
      <c r="I959" s="176">
        <v>24.6</v>
      </c>
      <c r="J959" s="176">
        <v>20.8</v>
      </c>
      <c r="K959" s="176">
        <v>97.3</v>
      </c>
      <c r="L959" s="173">
        <v>7.18</v>
      </c>
      <c r="M959" s="177">
        <v>2.79</v>
      </c>
      <c r="N959" s="177">
        <v>10.8</v>
      </c>
      <c r="O959" s="177">
        <v>3.34</v>
      </c>
      <c r="P959" s="176">
        <v>0.34420000000000001</v>
      </c>
      <c r="Q959" s="177">
        <v>2.0270000000000001</v>
      </c>
      <c r="R959" s="177">
        <v>27.564</v>
      </c>
      <c r="S959" s="177">
        <v>6.4000000000000001E-2</v>
      </c>
      <c r="T959" s="177">
        <v>36.193600000000004</v>
      </c>
      <c r="U959" s="177">
        <v>1.52</v>
      </c>
      <c r="V959" s="177">
        <v>22.8</v>
      </c>
      <c r="W959" s="177"/>
      <c r="X959" s="177">
        <v>13.393599999999999</v>
      </c>
      <c r="Y959" s="177">
        <v>96.739000000000004</v>
      </c>
      <c r="Z959" s="177">
        <v>0.45</v>
      </c>
    </row>
    <row r="960" spans="1:26" ht="16" hidden="1" x14ac:dyDescent="0.2">
      <c r="A960" s="171">
        <v>6168</v>
      </c>
      <c r="B960" s="172">
        <v>2</v>
      </c>
      <c r="C960" s="173" t="s">
        <v>258</v>
      </c>
      <c r="D960" s="173">
        <v>20</v>
      </c>
      <c r="E960" s="173">
        <v>6</v>
      </c>
      <c r="F960" s="173">
        <v>22</v>
      </c>
      <c r="G960" s="175" t="s">
        <v>350</v>
      </c>
      <c r="H960" s="176">
        <v>2</v>
      </c>
      <c r="I960" s="176">
        <v>24.5</v>
      </c>
      <c r="J960" s="176">
        <v>29.6</v>
      </c>
      <c r="K960" s="176">
        <v>39.4</v>
      </c>
      <c r="L960" s="173">
        <v>2.76</v>
      </c>
    </row>
    <row r="961" spans="1:26" ht="16" x14ac:dyDescent="0.2">
      <c r="A961" s="171">
        <v>6169</v>
      </c>
      <c r="B961" s="172">
        <v>2</v>
      </c>
      <c r="C961" s="173" t="s">
        <v>261</v>
      </c>
      <c r="D961" s="173">
        <v>2020</v>
      </c>
      <c r="E961" s="173">
        <v>6</v>
      </c>
      <c r="F961" s="173">
        <v>22</v>
      </c>
      <c r="G961" s="175" t="s">
        <v>350</v>
      </c>
      <c r="H961" s="176">
        <v>0.25</v>
      </c>
      <c r="I961" s="176">
        <v>24.5</v>
      </c>
      <c r="J961" s="176">
        <v>24.8</v>
      </c>
      <c r="K961" s="176">
        <v>110.7</v>
      </c>
      <c r="L961" s="173">
        <v>8.07</v>
      </c>
      <c r="M961" s="177">
        <v>2.84</v>
      </c>
      <c r="N961" s="177">
        <v>17.09</v>
      </c>
      <c r="O961" s="177">
        <v>2.96</v>
      </c>
      <c r="P961" s="176">
        <v>0.63529999999999998</v>
      </c>
      <c r="Q961" s="177">
        <v>0.13400000000000001</v>
      </c>
      <c r="R961" s="177">
        <v>27.100999999999999</v>
      </c>
      <c r="S961" s="177">
        <v>7.9000000000000001E-2</v>
      </c>
      <c r="T961" s="177">
        <v>37.86</v>
      </c>
      <c r="U961" s="177">
        <v>1.97</v>
      </c>
      <c r="V961" s="177">
        <v>21.7</v>
      </c>
      <c r="W961" s="177"/>
      <c r="X961" s="177">
        <v>16.16</v>
      </c>
      <c r="Y961" s="177">
        <v>125.0981</v>
      </c>
      <c r="Z961" s="177">
        <v>0.44900000000000001</v>
      </c>
    </row>
    <row r="962" spans="1:26" ht="16" hidden="1" x14ac:dyDescent="0.2">
      <c r="A962" s="171">
        <v>6180</v>
      </c>
      <c r="B962" s="172">
        <v>3</v>
      </c>
      <c r="C962" s="173" t="s">
        <v>258</v>
      </c>
      <c r="D962" s="173">
        <v>20</v>
      </c>
      <c r="E962" s="173">
        <v>6</v>
      </c>
      <c r="F962" s="173">
        <v>22</v>
      </c>
      <c r="G962" s="175" t="s">
        <v>272</v>
      </c>
      <c r="H962" s="176">
        <v>0.75</v>
      </c>
      <c r="I962" s="176">
        <v>25.4</v>
      </c>
      <c r="J962" s="176">
        <v>30.61</v>
      </c>
      <c r="K962" s="176">
        <v>62.9</v>
      </c>
      <c r="L962" s="173">
        <v>4.33</v>
      </c>
    </row>
    <row r="963" spans="1:26" ht="16" x14ac:dyDescent="0.2">
      <c r="A963" s="171">
        <v>6181</v>
      </c>
      <c r="B963" s="172">
        <v>3</v>
      </c>
      <c r="C963" s="173" t="s">
        <v>261</v>
      </c>
      <c r="D963" s="173">
        <v>2020</v>
      </c>
      <c r="E963" s="173">
        <v>6</v>
      </c>
      <c r="F963" s="173">
        <v>22</v>
      </c>
      <c r="G963" s="175" t="s">
        <v>272</v>
      </c>
      <c r="H963" s="176">
        <v>0.25</v>
      </c>
      <c r="I963" s="176">
        <v>25.1</v>
      </c>
      <c r="J963" s="176">
        <v>29.43</v>
      </c>
      <c r="K963" s="176">
        <v>82.3</v>
      </c>
      <c r="L963" s="173">
        <v>5.74</v>
      </c>
      <c r="M963" s="177">
        <v>1.95</v>
      </c>
      <c r="N963" s="177">
        <v>6.7</v>
      </c>
      <c r="O963" s="177">
        <v>1.33</v>
      </c>
      <c r="P963" s="176">
        <v>0.31590000000000001</v>
      </c>
      <c r="Q963" s="177">
        <v>0.222</v>
      </c>
      <c r="R963" s="177">
        <v>3.5649999999999999</v>
      </c>
      <c r="S963" s="177">
        <v>0.11700000000000001</v>
      </c>
      <c r="T963" s="177">
        <v>46.929499999999997</v>
      </c>
      <c r="U963" s="177">
        <v>1.31</v>
      </c>
      <c r="V963" s="177">
        <v>34.5</v>
      </c>
      <c r="W963" s="177"/>
      <c r="X963" s="177">
        <v>12.429500000000001</v>
      </c>
      <c r="Y963" s="177">
        <v>81.456999999999994</v>
      </c>
      <c r="Z963" s="177">
        <v>1.0900000000000001</v>
      </c>
    </row>
    <row r="964" spans="1:26" ht="16" hidden="1" x14ac:dyDescent="0.2">
      <c r="A964" s="171">
        <v>6182</v>
      </c>
      <c r="B964" s="172">
        <v>4</v>
      </c>
      <c r="C964" s="173" t="s">
        <v>258</v>
      </c>
      <c r="D964" s="173">
        <v>20</v>
      </c>
      <c r="E964" s="173">
        <v>6</v>
      </c>
      <c r="F964" s="173">
        <v>22</v>
      </c>
      <c r="G964" s="175" t="s">
        <v>278</v>
      </c>
      <c r="H964" s="176">
        <v>0.5</v>
      </c>
      <c r="I964" s="176">
        <v>26</v>
      </c>
      <c r="J964" s="176">
        <v>29.3</v>
      </c>
      <c r="K964" s="176">
        <v>57.2</v>
      </c>
      <c r="L964" s="173">
        <v>3.94</v>
      </c>
    </row>
    <row r="965" spans="1:26" ht="16" x14ac:dyDescent="0.2">
      <c r="A965" s="171">
        <v>6183</v>
      </c>
      <c r="B965" s="172">
        <v>4</v>
      </c>
      <c r="C965" s="173" t="s">
        <v>261</v>
      </c>
      <c r="D965" s="173">
        <v>2020</v>
      </c>
      <c r="E965" s="173">
        <v>6</v>
      </c>
      <c r="F965" s="173">
        <v>22</v>
      </c>
      <c r="G965" s="175" t="s">
        <v>278</v>
      </c>
      <c r="H965" s="176">
        <v>0.25</v>
      </c>
      <c r="I965" s="176">
        <v>25.8</v>
      </c>
      <c r="J965" s="176">
        <v>28.96</v>
      </c>
      <c r="K965" s="176">
        <v>54</v>
      </c>
      <c r="L965" s="173">
        <v>3.73</v>
      </c>
      <c r="M965" s="177">
        <v>3.03</v>
      </c>
      <c r="N965" s="177">
        <v>6.77</v>
      </c>
      <c r="O965" s="177">
        <v>1.6</v>
      </c>
      <c r="P965" s="176">
        <v>0.86760000000000004</v>
      </c>
      <c r="Q965" s="177">
        <v>1.401</v>
      </c>
      <c r="R965" s="177">
        <v>18.975000000000001</v>
      </c>
      <c r="S965" s="177">
        <v>8.1000000000000003E-2</v>
      </c>
      <c r="T965" s="177">
        <v>51.773000000000003</v>
      </c>
      <c r="U965" s="177">
        <v>0.755</v>
      </c>
      <c r="V965" s="177">
        <v>38.5</v>
      </c>
      <c r="W965" s="177"/>
      <c r="X965" s="177">
        <v>13.273</v>
      </c>
      <c r="Y965" s="177">
        <v>87.930999999999997</v>
      </c>
      <c r="Z965" s="177">
        <v>0.68500000000000005</v>
      </c>
    </row>
    <row r="966" spans="1:26" ht="16" hidden="1" x14ac:dyDescent="0.2">
      <c r="A966" s="171">
        <v>6184</v>
      </c>
      <c r="B966" s="172">
        <v>5</v>
      </c>
      <c r="C966" s="173" t="s">
        <v>258</v>
      </c>
      <c r="D966" s="173">
        <v>20</v>
      </c>
      <c r="E966" s="173">
        <v>6</v>
      </c>
      <c r="F966" s="173">
        <v>22</v>
      </c>
      <c r="G966" s="175" t="s">
        <v>274</v>
      </c>
      <c r="H966" s="176">
        <v>0.4</v>
      </c>
      <c r="I966" s="176">
        <v>19.899999999999999</v>
      </c>
      <c r="J966" s="176">
        <v>1.03</v>
      </c>
      <c r="K966" s="176">
        <v>72.400000000000006</v>
      </c>
      <c r="L966" s="173">
        <v>6.57</v>
      </c>
    </row>
    <row r="967" spans="1:26" ht="16" x14ac:dyDescent="0.2">
      <c r="A967" s="171">
        <v>6185</v>
      </c>
      <c r="B967" s="172">
        <v>5</v>
      </c>
      <c r="C967" s="173" t="s">
        <v>261</v>
      </c>
      <c r="D967" s="173">
        <v>2020</v>
      </c>
      <c r="E967" s="173">
        <v>6</v>
      </c>
      <c r="F967" s="173">
        <v>22</v>
      </c>
      <c r="G967" s="175" t="s">
        <v>274</v>
      </c>
      <c r="H967" s="176">
        <v>0.25</v>
      </c>
      <c r="I967" s="176">
        <v>19.8</v>
      </c>
      <c r="J967" s="176">
        <v>0.71</v>
      </c>
      <c r="K967" s="176">
        <v>76.3</v>
      </c>
      <c r="L967" s="173">
        <v>6.94</v>
      </c>
      <c r="M967" s="177">
        <v>1.69</v>
      </c>
      <c r="N967" s="177">
        <v>3.25</v>
      </c>
      <c r="O967" s="177">
        <v>1.91</v>
      </c>
      <c r="P967" s="176">
        <v>1.4950000000000001</v>
      </c>
      <c r="Q967" s="177">
        <v>17.568000000000001</v>
      </c>
      <c r="R967" s="177">
        <v>27.952000000000002</v>
      </c>
      <c r="S967" s="177">
        <v>0.216</v>
      </c>
      <c r="T967" s="177">
        <v>36.145200000000003</v>
      </c>
      <c r="U967" s="177">
        <v>0.78300000000000003</v>
      </c>
      <c r="V967" s="177">
        <v>29.8</v>
      </c>
      <c r="W967" s="177"/>
      <c r="X967" s="177">
        <v>6.3452000000000002</v>
      </c>
      <c r="Y967" s="177">
        <v>53.527000000000001</v>
      </c>
      <c r="Z967" s="177">
        <v>0.31</v>
      </c>
    </row>
    <row r="968" spans="1:26" ht="16" hidden="1" x14ac:dyDescent="0.2">
      <c r="A968" s="171">
        <v>6174</v>
      </c>
      <c r="B968" s="172">
        <v>6</v>
      </c>
      <c r="C968" s="173" t="s">
        <v>258</v>
      </c>
      <c r="D968" s="173">
        <v>20</v>
      </c>
      <c r="E968" s="173">
        <v>6</v>
      </c>
      <c r="F968" s="173">
        <v>22</v>
      </c>
      <c r="G968" s="175" t="s">
        <v>488</v>
      </c>
      <c r="H968" s="176">
        <v>1.5</v>
      </c>
      <c r="I968" s="176">
        <v>22.6</v>
      </c>
      <c r="J968" s="176">
        <v>31.04</v>
      </c>
      <c r="K968" s="176">
        <v>80.2</v>
      </c>
      <c r="L968" s="173">
        <v>5.8</v>
      </c>
    </row>
    <row r="969" spans="1:26" ht="16" x14ac:dyDescent="0.2">
      <c r="A969" s="171">
        <v>6175</v>
      </c>
      <c r="B969" s="172">
        <v>6</v>
      </c>
      <c r="C969" s="173" t="s">
        <v>261</v>
      </c>
      <c r="D969" s="173">
        <v>2020</v>
      </c>
      <c r="E969" s="173">
        <v>6</v>
      </c>
      <c r="F969" s="173">
        <v>22</v>
      </c>
      <c r="G969" s="175" t="s">
        <v>488</v>
      </c>
      <c r="H969" s="176">
        <v>0.25</v>
      </c>
      <c r="I969" s="176">
        <v>22.6</v>
      </c>
      <c r="J969" s="176">
        <v>31.02</v>
      </c>
      <c r="K969" s="176">
        <v>82.2</v>
      </c>
      <c r="L969" s="173">
        <v>5.93</v>
      </c>
      <c r="M969" s="177">
        <v>2.61</v>
      </c>
      <c r="N969" s="177">
        <v>4.97</v>
      </c>
      <c r="O969" s="177">
        <v>1.98</v>
      </c>
      <c r="P969" s="176">
        <v>1.0804</v>
      </c>
      <c r="Q969" s="177">
        <v>0.92300000000000004</v>
      </c>
      <c r="R969" s="177">
        <v>9.1999999999999993</v>
      </c>
      <c r="S969" s="177">
        <v>0.19700000000000001</v>
      </c>
      <c r="T969" s="177">
        <v>35.565800000000003</v>
      </c>
      <c r="U969" s="177">
        <v>1.27</v>
      </c>
      <c r="V969" s="177">
        <v>22.6</v>
      </c>
      <c r="W969" s="177"/>
      <c r="X969" s="177">
        <v>12.9658</v>
      </c>
      <c r="Y969" s="177">
        <v>94.248599999999996</v>
      </c>
      <c r="Z969" s="177">
        <v>0.65200000000000002</v>
      </c>
    </row>
    <row r="970" spans="1:26" ht="16" hidden="1" x14ac:dyDescent="0.2">
      <c r="A970" s="171">
        <v>6176</v>
      </c>
      <c r="B970" s="172">
        <v>7</v>
      </c>
      <c r="C970" s="173" t="s">
        <v>258</v>
      </c>
      <c r="D970" s="173">
        <v>20</v>
      </c>
      <c r="E970" s="173">
        <v>6</v>
      </c>
      <c r="F970" s="173">
        <v>22</v>
      </c>
      <c r="G970" s="175" t="s">
        <v>283</v>
      </c>
      <c r="H970" s="176">
        <v>0.6</v>
      </c>
      <c r="I970" s="176">
        <v>25.3</v>
      </c>
      <c r="J970" s="176">
        <v>28.15</v>
      </c>
      <c r="K970" s="176">
        <v>48.6</v>
      </c>
      <c r="L970" s="173">
        <v>3.41</v>
      </c>
    </row>
    <row r="971" spans="1:26" ht="16" x14ac:dyDescent="0.2">
      <c r="A971" s="171">
        <v>6177</v>
      </c>
      <c r="B971" s="172">
        <v>7</v>
      </c>
      <c r="C971" s="173" t="s">
        <v>261</v>
      </c>
      <c r="D971" s="173">
        <v>2020</v>
      </c>
      <c r="E971" s="173">
        <v>6</v>
      </c>
      <c r="F971" s="173">
        <v>22</v>
      </c>
      <c r="G971" s="175" t="s">
        <v>283</v>
      </c>
      <c r="H971" s="176">
        <v>0.25</v>
      </c>
      <c r="I971" s="176">
        <v>23.8</v>
      </c>
      <c r="J971" s="176">
        <v>20.239999999999998</v>
      </c>
      <c r="K971" s="176">
        <v>75.599999999999994</v>
      </c>
      <c r="L971" s="173">
        <v>5.7</v>
      </c>
      <c r="M971" s="177">
        <v>2.2400000000000002</v>
      </c>
      <c r="N971" s="177">
        <v>14.25</v>
      </c>
      <c r="O971" s="177">
        <v>4.5</v>
      </c>
      <c r="P971" s="176">
        <v>1.5979000000000001</v>
      </c>
      <c r="Q971" s="177">
        <v>21.565999999999999</v>
      </c>
      <c r="R971" s="177">
        <v>31.678999999999998</v>
      </c>
      <c r="S971" s="177">
        <v>0.20399999999999999</v>
      </c>
      <c r="T971" s="177">
        <v>74.0745</v>
      </c>
      <c r="U971" s="177">
        <v>1.83</v>
      </c>
      <c r="V971" s="177">
        <v>54.1</v>
      </c>
      <c r="W971" s="177"/>
      <c r="X971" s="177">
        <v>19.974499999999999</v>
      </c>
      <c r="Y971" s="177">
        <v>125.13930000000001</v>
      </c>
      <c r="Z971" s="177">
        <v>0.92200000000000004</v>
      </c>
    </row>
    <row r="972" spans="1:26" ht="16" hidden="1" x14ac:dyDescent="0.2">
      <c r="A972" s="171">
        <v>6178</v>
      </c>
      <c r="B972" s="172">
        <v>8</v>
      </c>
      <c r="C972" s="173" t="s">
        <v>258</v>
      </c>
      <c r="D972" s="173">
        <v>20</v>
      </c>
      <c r="E972" s="173">
        <v>6</v>
      </c>
      <c r="F972" s="173">
        <v>22</v>
      </c>
      <c r="G972" s="175" t="s">
        <v>489</v>
      </c>
      <c r="H972" s="176">
        <v>0.75</v>
      </c>
      <c r="I972" s="176">
        <v>24.3</v>
      </c>
      <c r="J972" s="176">
        <v>31.71</v>
      </c>
      <c r="K972" s="176">
        <v>33</v>
      </c>
      <c r="L972" s="173">
        <v>2.31</v>
      </c>
    </row>
    <row r="973" spans="1:26" ht="16" x14ac:dyDescent="0.2">
      <c r="A973" s="171">
        <v>6179</v>
      </c>
      <c r="B973" s="172">
        <v>8</v>
      </c>
      <c r="C973" s="173" t="s">
        <v>261</v>
      </c>
      <c r="D973" s="173">
        <v>2020</v>
      </c>
      <c r="E973" s="173">
        <v>6</v>
      </c>
      <c r="F973" s="173">
        <v>22</v>
      </c>
      <c r="G973" s="175" t="s">
        <v>489</v>
      </c>
      <c r="H973" s="176">
        <v>0.25</v>
      </c>
      <c r="I973" s="176">
        <v>25.2</v>
      </c>
      <c r="J973" s="176">
        <v>29.81</v>
      </c>
      <c r="K973" s="176">
        <v>81.400000000000006</v>
      </c>
      <c r="L973" s="173">
        <v>5.68</v>
      </c>
      <c r="M973" s="177">
        <v>1.46</v>
      </c>
      <c r="N973" s="177">
        <v>8.6199999999999992</v>
      </c>
      <c r="O973" s="177">
        <v>2.29</v>
      </c>
      <c r="P973" s="176">
        <v>1.1067</v>
      </c>
      <c r="Q973" s="177">
        <v>0.34499999999999997</v>
      </c>
      <c r="R973" s="177">
        <v>1.8859999999999999</v>
      </c>
      <c r="S973" s="177">
        <v>7.1999999999999995E-2</v>
      </c>
      <c r="T973" s="177">
        <v>30.065999999999999</v>
      </c>
      <c r="U973" s="177">
        <v>1.26</v>
      </c>
      <c r="V973" s="177">
        <v>24.2</v>
      </c>
      <c r="W973" s="177"/>
      <c r="X973" s="177">
        <v>6.8659999999999997</v>
      </c>
      <c r="Y973" s="177">
        <v>72.426000000000002</v>
      </c>
      <c r="Z973" s="177">
        <v>0.85799999999999998</v>
      </c>
    </row>
    <row r="974" spans="1:26" ht="16" hidden="1" x14ac:dyDescent="0.2">
      <c r="A974" s="171">
        <v>6170</v>
      </c>
      <c r="B974" s="172">
        <v>9</v>
      </c>
      <c r="C974" s="173" t="s">
        <v>258</v>
      </c>
      <c r="D974" s="173">
        <v>20</v>
      </c>
      <c r="E974" s="173">
        <v>6</v>
      </c>
      <c r="F974" s="173">
        <v>22</v>
      </c>
      <c r="G974" s="175" t="s">
        <v>302</v>
      </c>
      <c r="H974" s="176">
        <v>1.75</v>
      </c>
      <c r="I974" s="176">
        <v>23.5</v>
      </c>
      <c r="J974" s="176">
        <v>30.6</v>
      </c>
      <c r="K974" s="176">
        <v>90</v>
      </c>
      <c r="L974" s="173">
        <v>6.39</v>
      </c>
    </row>
    <row r="975" spans="1:26" ht="16" x14ac:dyDescent="0.2">
      <c r="A975" s="171">
        <v>6171</v>
      </c>
      <c r="B975" s="172">
        <v>9</v>
      </c>
      <c r="C975" s="173" t="s">
        <v>261</v>
      </c>
      <c r="D975" s="173">
        <v>2020</v>
      </c>
      <c r="E975" s="173">
        <v>6</v>
      </c>
      <c r="F975" s="173">
        <v>22</v>
      </c>
      <c r="G975" s="175" t="s">
        <v>302</v>
      </c>
      <c r="H975" s="176">
        <v>0.25</v>
      </c>
      <c r="I975" s="176">
        <v>24</v>
      </c>
      <c r="J975" s="176">
        <v>30.5</v>
      </c>
      <c r="K975" s="176">
        <v>83.4</v>
      </c>
      <c r="L975" s="173">
        <v>5.88</v>
      </c>
      <c r="M975" s="177">
        <v>3.76</v>
      </c>
      <c r="N975" s="177">
        <v>4.68</v>
      </c>
      <c r="O975" s="177">
        <v>2.37</v>
      </c>
      <c r="P975" s="176">
        <v>0.89970000000000006</v>
      </c>
      <c r="Q975" s="177">
        <v>0.14499999999999999</v>
      </c>
      <c r="R975" s="177">
        <v>9.2119999999999997</v>
      </c>
      <c r="S975" s="177">
        <v>0.108</v>
      </c>
      <c r="T975" s="177">
        <v>32.572600000000001</v>
      </c>
      <c r="U975" s="177">
        <v>1.26</v>
      </c>
      <c r="V975" s="177">
        <v>21.8</v>
      </c>
      <c r="W975" s="177"/>
      <c r="X975" s="177">
        <v>10.772600000000001</v>
      </c>
      <c r="Y975" s="177">
        <v>73.498199999999997</v>
      </c>
      <c r="Z975" s="177">
        <v>0.60499999999999998</v>
      </c>
    </row>
    <row r="976" spans="1:26" ht="16" hidden="1" x14ac:dyDescent="0.2">
      <c r="A976" s="171">
        <v>6172</v>
      </c>
      <c r="B976" s="172">
        <v>10</v>
      </c>
      <c r="C976" s="173" t="s">
        <v>258</v>
      </c>
      <c r="D976" s="173">
        <v>20</v>
      </c>
      <c r="E976" s="173">
        <v>6</v>
      </c>
      <c r="F976" s="173">
        <v>22</v>
      </c>
      <c r="G976" s="175" t="s">
        <v>458</v>
      </c>
      <c r="H976" s="176">
        <v>1.5</v>
      </c>
      <c r="I976" s="176">
        <v>24.9</v>
      </c>
      <c r="J976" s="176">
        <v>29.7</v>
      </c>
      <c r="K976" s="176">
        <v>33.700000000000003</v>
      </c>
      <c r="L976" s="173">
        <v>2.34</v>
      </c>
    </row>
    <row r="977" spans="1:26" ht="16" x14ac:dyDescent="0.2">
      <c r="A977" s="171">
        <v>6173</v>
      </c>
      <c r="B977" s="172">
        <v>10</v>
      </c>
      <c r="C977" s="173" t="s">
        <v>261</v>
      </c>
      <c r="D977" s="173">
        <v>2020</v>
      </c>
      <c r="E977" s="173">
        <v>6</v>
      </c>
      <c r="F977" s="173">
        <v>22</v>
      </c>
      <c r="G977" s="175" t="s">
        <v>458</v>
      </c>
      <c r="H977" s="176">
        <v>0.25</v>
      </c>
      <c r="I977" s="176">
        <v>24.7</v>
      </c>
      <c r="J977" s="176">
        <v>28.5</v>
      </c>
      <c r="K977" s="176">
        <v>76.2</v>
      </c>
      <c r="L977" s="173">
        <v>5.32</v>
      </c>
      <c r="M977" s="177">
        <v>1.99</v>
      </c>
      <c r="N977" s="177">
        <v>9.5500000000000007</v>
      </c>
      <c r="O977" s="177">
        <v>2.58</v>
      </c>
      <c r="P977" s="176">
        <v>0.5161</v>
      </c>
      <c r="Q977" s="177">
        <v>7.6999999999999999E-2</v>
      </c>
      <c r="R977" s="177">
        <v>19.222999999999999</v>
      </c>
      <c r="S977" s="177">
        <v>0.02</v>
      </c>
      <c r="T977" s="177">
        <v>32.838299999999997</v>
      </c>
      <c r="U977" s="177">
        <v>1.8</v>
      </c>
      <c r="V977" s="177">
        <v>16.899999999999999</v>
      </c>
      <c r="W977" s="177"/>
      <c r="X977" s="177">
        <v>15.9383</v>
      </c>
      <c r="Y977" s="177">
        <v>104.15309999999999</v>
      </c>
      <c r="Z977" s="177">
        <v>0.36</v>
      </c>
    </row>
    <row r="978" spans="1:26" ht="16" hidden="1" x14ac:dyDescent="0.2">
      <c r="A978" s="171">
        <v>6200</v>
      </c>
      <c r="B978" s="172">
        <v>3</v>
      </c>
      <c r="C978" s="173" t="s">
        <v>258</v>
      </c>
      <c r="D978" s="173">
        <v>20</v>
      </c>
      <c r="E978" s="173">
        <v>7</v>
      </c>
      <c r="F978" s="173">
        <v>8</v>
      </c>
      <c r="G978" s="175" t="s">
        <v>262</v>
      </c>
      <c r="H978" s="176">
        <v>1</v>
      </c>
      <c r="I978" s="176">
        <v>23.8</v>
      </c>
      <c r="J978" s="176">
        <v>31.17</v>
      </c>
      <c r="K978" s="176">
        <v>56.9</v>
      </c>
      <c r="L978" s="173">
        <v>4.03</v>
      </c>
    </row>
    <row r="979" spans="1:26" ht="16" x14ac:dyDescent="0.2">
      <c r="A979" s="171">
        <v>6201</v>
      </c>
      <c r="B979" s="172">
        <v>3</v>
      </c>
      <c r="C979" s="173" t="s">
        <v>261</v>
      </c>
      <c r="D979" s="173">
        <v>2020</v>
      </c>
      <c r="E979" s="173">
        <v>7</v>
      </c>
      <c r="F979" s="173">
        <v>8</v>
      </c>
      <c r="G979" s="175" t="s">
        <v>262</v>
      </c>
      <c r="H979" s="176">
        <v>0.25</v>
      </c>
      <c r="I979" s="176">
        <v>23.8</v>
      </c>
      <c r="J979" s="176">
        <v>31.06</v>
      </c>
      <c r="K979" s="176">
        <v>60.1</v>
      </c>
      <c r="L979" s="173">
        <v>4.25</v>
      </c>
      <c r="M979" s="177">
        <v>2.2999999999999998</v>
      </c>
      <c r="N979" s="177">
        <v>7.22</v>
      </c>
      <c r="O979" s="177">
        <v>2.79</v>
      </c>
      <c r="P979" s="176">
        <v>0.78339999999999999</v>
      </c>
      <c r="Q979" s="177">
        <v>8.8999999999999996E-2</v>
      </c>
      <c r="R979" s="177">
        <v>16.71</v>
      </c>
      <c r="S979" s="177">
        <v>0.28199999999999997</v>
      </c>
      <c r="T979" s="177">
        <v>35.616999999999997</v>
      </c>
      <c r="U979" s="177">
        <v>2.23</v>
      </c>
      <c r="V979" s="177">
        <v>23.9</v>
      </c>
      <c r="W979" s="177"/>
      <c r="X979" s="177">
        <v>11.717000000000001</v>
      </c>
      <c r="Y979" s="177">
        <v>186.07599999999999</v>
      </c>
      <c r="Z979" s="177">
        <v>1.03</v>
      </c>
    </row>
    <row r="980" spans="1:26" ht="16" hidden="1" x14ac:dyDescent="0.2">
      <c r="A980" s="171">
        <v>6202</v>
      </c>
      <c r="B980" s="172">
        <v>4</v>
      </c>
      <c r="C980" s="173" t="s">
        <v>258</v>
      </c>
      <c r="D980" s="173">
        <v>20</v>
      </c>
      <c r="E980" s="173">
        <v>7</v>
      </c>
      <c r="F980" s="173">
        <v>8</v>
      </c>
      <c r="G980" s="175" t="s">
        <v>265</v>
      </c>
      <c r="H980" s="176">
        <v>0.75</v>
      </c>
      <c r="I980" s="176">
        <v>24.1</v>
      </c>
      <c r="J980" s="176">
        <v>30.4</v>
      </c>
      <c r="K980" s="176">
        <v>43.4</v>
      </c>
      <c r="L980" s="173">
        <v>3.06</v>
      </c>
    </row>
    <row r="981" spans="1:26" ht="16" x14ac:dyDescent="0.2">
      <c r="A981" s="171">
        <v>6203</v>
      </c>
      <c r="B981" s="172">
        <v>4</v>
      </c>
      <c r="C981" s="173" t="s">
        <v>261</v>
      </c>
      <c r="D981" s="173">
        <v>2020</v>
      </c>
      <c r="E981" s="173">
        <v>7</v>
      </c>
      <c r="F981" s="173">
        <v>8</v>
      </c>
      <c r="G981" s="175" t="s">
        <v>265</v>
      </c>
      <c r="H981" s="176">
        <v>0.25</v>
      </c>
      <c r="I981" s="176">
        <v>24.1</v>
      </c>
      <c r="J981" s="176">
        <v>30.33</v>
      </c>
      <c r="K981" s="176">
        <v>44.6</v>
      </c>
      <c r="L981" s="173">
        <v>3.13</v>
      </c>
      <c r="M981" s="177">
        <v>1.86</v>
      </c>
      <c r="N981" s="177">
        <v>6.37</v>
      </c>
      <c r="O981" s="177">
        <v>2.0699999999999998</v>
      </c>
      <c r="P981" s="176">
        <v>2.1608000000000001</v>
      </c>
      <c r="Q981" s="177">
        <v>0.23799999999999999</v>
      </c>
      <c r="R981" s="177">
        <v>30.178999999999998</v>
      </c>
      <c r="S981" s="177">
        <v>0.18099999999999999</v>
      </c>
      <c r="T981" s="177">
        <v>47.873199999999997</v>
      </c>
      <c r="U981" s="177">
        <v>1.45</v>
      </c>
      <c r="V981" s="177">
        <v>35.1</v>
      </c>
      <c r="W981" s="177"/>
      <c r="X981" s="177">
        <v>12.773199999999999</v>
      </c>
      <c r="Y981" s="177">
        <v>87.768600000000006</v>
      </c>
      <c r="Z981" s="177">
        <v>1.23</v>
      </c>
    </row>
    <row r="982" spans="1:26" ht="16" hidden="1" x14ac:dyDescent="0.2">
      <c r="A982" s="171">
        <v>6204</v>
      </c>
      <c r="B982" s="172">
        <v>5</v>
      </c>
      <c r="C982" s="173" t="s">
        <v>258</v>
      </c>
      <c r="D982" s="173">
        <v>20</v>
      </c>
      <c r="E982" s="173">
        <v>7</v>
      </c>
      <c r="F982" s="173">
        <v>8</v>
      </c>
      <c r="G982" s="175" t="s">
        <v>320</v>
      </c>
      <c r="H982" s="176">
        <v>0.5</v>
      </c>
      <c r="I982" s="176">
        <v>22.1</v>
      </c>
      <c r="J982" s="176">
        <v>8.3000000000000007</v>
      </c>
      <c r="K982" s="176">
        <v>87.1</v>
      </c>
      <c r="L982" s="173">
        <v>7.26</v>
      </c>
    </row>
    <row r="983" spans="1:26" ht="16" x14ac:dyDescent="0.2">
      <c r="A983" s="171">
        <v>6205</v>
      </c>
      <c r="B983" s="172">
        <v>5</v>
      </c>
      <c r="C983" s="173" t="s">
        <v>261</v>
      </c>
      <c r="D983" s="173">
        <v>2020</v>
      </c>
      <c r="E983" s="173">
        <v>7</v>
      </c>
      <c r="F983" s="173">
        <v>8</v>
      </c>
      <c r="G983" s="175" t="s">
        <v>320</v>
      </c>
      <c r="H983" s="176">
        <v>0.25</v>
      </c>
      <c r="I983" s="176">
        <v>21.8</v>
      </c>
      <c r="J983" s="176">
        <v>7.56</v>
      </c>
      <c r="K983" s="176">
        <v>88.5</v>
      </c>
      <c r="L983" s="173">
        <v>7.46</v>
      </c>
      <c r="M983" s="177">
        <v>1.71</v>
      </c>
      <c r="N983" s="177">
        <v>6.93</v>
      </c>
      <c r="O983" s="177">
        <v>1.83</v>
      </c>
      <c r="P983" s="176">
        <v>1.1711</v>
      </c>
      <c r="Q983" s="177">
        <v>8.0690000000000008</v>
      </c>
      <c r="R983" s="177">
        <v>87.808999999999997</v>
      </c>
      <c r="S983" s="177">
        <v>7.8E-2</v>
      </c>
      <c r="T983" s="177">
        <v>41.831600000000002</v>
      </c>
      <c r="U983" s="177">
        <v>1.18</v>
      </c>
      <c r="V983" s="177">
        <v>27</v>
      </c>
      <c r="W983" s="177"/>
      <c r="X983" s="177">
        <v>14.8316</v>
      </c>
      <c r="Y983" s="177">
        <v>96.316800000000001</v>
      </c>
      <c r="Z983" s="177">
        <v>0.57399999999999995</v>
      </c>
    </row>
    <row r="984" spans="1:26" ht="16" hidden="1" x14ac:dyDescent="0.2">
      <c r="A984" s="171">
        <v>6194</v>
      </c>
      <c r="B984" s="172">
        <v>6</v>
      </c>
      <c r="C984" s="173" t="s">
        <v>258</v>
      </c>
      <c r="D984" s="173">
        <v>20</v>
      </c>
      <c r="E984" s="173">
        <v>7</v>
      </c>
      <c r="F984" s="173">
        <v>8</v>
      </c>
      <c r="G984" s="175" t="s">
        <v>491</v>
      </c>
      <c r="H984" s="176">
        <v>2</v>
      </c>
      <c r="I984" s="176">
        <v>22.6</v>
      </c>
      <c r="J984" s="176">
        <v>32.35</v>
      </c>
      <c r="K984" s="176">
        <v>81.900000000000006</v>
      </c>
      <c r="L984" s="173">
        <v>5.88</v>
      </c>
    </row>
    <row r="985" spans="1:26" ht="16" x14ac:dyDescent="0.2">
      <c r="A985" s="171">
        <v>6195</v>
      </c>
      <c r="B985" s="172">
        <v>6</v>
      </c>
      <c r="C985" s="173" t="s">
        <v>261</v>
      </c>
      <c r="D985" s="173">
        <v>2020</v>
      </c>
      <c r="E985" s="173">
        <v>7</v>
      </c>
      <c r="F985" s="173">
        <v>8</v>
      </c>
      <c r="G985" s="175" t="s">
        <v>491</v>
      </c>
      <c r="H985" s="176">
        <v>0.25</v>
      </c>
      <c r="I985" s="176">
        <v>22.5</v>
      </c>
      <c r="J985" s="176">
        <v>32.07</v>
      </c>
      <c r="K985" s="176">
        <v>83</v>
      </c>
      <c r="L985" s="173">
        <v>5.98</v>
      </c>
      <c r="M985" s="177">
        <v>1.74</v>
      </c>
      <c r="N985" s="177">
        <v>3.34</v>
      </c>
      <c r="O985" s="177">
        <v>3.56</v>
      </c>
      <c r="P985" s="176">
        <v>0.47889999999999999</v>
      </c>
      <c r="Q985" s="177">
        <v>1.1319999999999999</v>
      </c>
      <c r="R985" s="177">
        <v>4.3079999999999998</v>
      </c>
      <c r="S985" s="177">
        <v>0.42199999999999999</v>
      </c>
      <c r="T985" s="177">
        <v>42.648600000000002</v>
      </c>
      <c r="U985" s="177">
        <v>1.66</v>
      </c>
      <c r="V985" s="177">
        <v>26.5</v>
      </c>
      <c r="W985" s="177"/>
      <c r="X985" s="177">
        <v>16.148599999999998</v>
      </c>
      <c r="Y985" s="177">
        <v>137.47309999999999</v>
      </c>
      <c r="Z985" s="177">
        <v>1.54</v>
      </c>
    </row>
    <row r="986" spans="1:26" ht="16" hidden="1" x14ac:dyDescent="0.2">
      <c r="A986" s="171">
        <v>6196</v>
      </c>
      <c r="B986" s="172">
        <v>7</v>
      </c>
      <c r="C986" s="173" t="s">
        <v>258</v>
      </c>
      <c r="D986" s="173">
        <v>20</v>
      </c>
      <c r="E986" s="173">
        <v>7</v>
      </c>
      <c r="F986" s="173">
        <v>8</v>
      </c>
      <c r="G986" s="175" t="s">
        <v>492</v>
      </c>
      <c r="H986" s="176">
        <v>0.8</v>
      </c>
      <c r="I986" s="176">
        <v>24.7</v>
      </c>
      <c r="J986" s="176">
        <v>27.68</v>
      </c>
      <c r="K986" s="176">
        <v>51.1</v>
      </c>
      <c r="L986" s="173">
        <v>3.63</v>
      </c>
    </row>
    <row r="987" spans="1:26" ht="16" x14ac:dyDescent="0.2">
      <c r="A987" s="171">
        <v>6197</v>
      </c>
      <c r="B987" s="172">
        <v>7</v>
      </c>
      <c r="C987" s="173" t="s">
        <v>261</v>
      </c>
      <c r="D987" s="173">
        <v>2020</v>
      </c>
      <c r="E987" s="173">
        <v>7</v>
      </c>
      <c r="F987" s="173">
        <v>8</v>
      </c>
      <c r="G987" s="175" t="s">
        <v>492</v>
      </c>
      <c r="H987" s="176">
        <v>0.25</v>
      </c>
      <c r="I987" s="176">
        <v>20.9</v>
      </c>
      <c r="J987" s="176">
        <v>9.6300000000000008</v>
      </c>
      <c r="K987" s="176">
        <v>83.8</v>
      </c>
      <c r="L987" s="173">
        <v>6.96</v>
      </c>
      <c r="M987" s="177">
        <v>0.85</v>
      </c>
      <c r="N987" s="177">
        <v>8.65</v>
      </c>
      <c r="O987" s="177">
        <v>2.35</v>
      </c>
      <c r="P987" s="176">
        <v>3.6467000000000001</v>
      </c>
      <c r="Q987" s="177">
        <v>38.548000000000002</v>
      </c>
      <c r="R987" s="177">
        <v>72.927999999999997</v>
      </c>
      <c r="S987" s="177">
        <v>0.372</v>
      </c>
      <c r="T987" s="177">
        <v>82.336500000000001</v>
      </c>
      <c r="U987" s="177">
        <v>2</v>
      </c>
      <c r="V987" s="177">
        <v>66.2</v>
      </c>
      <c r="W987" s="177"/>
      <c r="X987" s="177">
        <v>16.136500000000002</v>
      </c>
      <c r="Y987" s="177">
        <v>95.907300000000006</v>
      </c>
      <c r="Z987" s="177">
        <v>1.24</v>
      </c>
    </row>
    <row r="988" spans="1:26" ht="16" hidden="1" x14ac:dyDescent="0.2">
      <c r="A988" s="171">
        <v>6198</v>
      </c>
      <c r="B988" s="172">
        <v>8</v>
      </c>
      <c r="C988" s="173" t="s">
        <v>258</v>
      </c>
      <c r="D988" s="173">
        <v>20</v>
      </c>
      <c r="E988" s="173">
        <v>7</v>
      </c>
      <c r="F988" s="173">
        <v>8</v>
      </c>
      <c r="G988" s="175" t="s">
        <v>493</v>
      </c>
      <c r="H988" s="176">
        <v>0.75</v>
      </c>
      <c r="I988" s="176">
        <v>23.9</v>
      </c>
      <c r="J988" s="176">
        <v>31.13</v>
      </c>
      <c r="K988" s="176">
        <v>65.2</v>
      </c>
      <c r="L988" s="173">
        <v>4.5999999999999996</v>
      </c>
    </row>
    <row r="989" spans="1:26" ht="16" x14ac:dyDescent="0.2">
      <c r="A989" s="171">
        <v>6199</v>
      </c>
      <c r="B989" s="172">
        <v>8</v>
      </c>
      <c r="C989" s="173" t="s">
        <v>261</v>
      </c>
      <c r="D989" s="173">
        <v>2020</v>
      </c>
      <c r="E989" s="173">
        <v>7</v>
      </c>
      <c r="F989" s="173">
        <v>8</v>
      </c>
      <c r="G989" s="175" t="s">
        <v>493</v>
      </c>
      <c r="H989" s="176">
        <v>0.25</v>
      </c>
      <c r="I989" s="176">
        <v>23.9</v>
      </c>
      <c r="J989" s="176">
        <v>31.07</v>
      </c>
      <c r="K989" s="176">
        <v>68.400000000000006</v>
      </c>
      <c r="L989" s="173">
        <v>4.83</v>
      </c>
      <c r="M989" s="177">
        <v>2.1800000000000002</v>
      </c>
      <c r="N989" s="177">
        <v>7.02</v>
      </c>
      <c r="O989" s="177">
        <v>2.86</v>
      </c>
      <c r="P989" s="176">
        <v>0.92720000000000002</v>
      </c>
      <c r="Q989" s="177">
        <v>8.3000000000000004E-2</v>
      </c>
      <c r="R989" s="177">
        <v>6.62</v>
      </c>
      <c r="S989" s="177">
        <v>0.20799999999999999</v>
      </c>
      <c r="T989" s="177">
        <v>47.744599999999998</v>
      </c>
      <c r="U989" s="177">
        <v>1.95</v>
      </c>
      <c r="V989" s="177">
        <v>32.200000000000003</v>
      </c>
      <c r="W989" s="177"/>
      <c r="X989" s="177">
        <v>15.544600000000001</v>
      </c>
      <c r="Y989" s="177">
        <v>101.28400000000001</v>
      </c>
      <c r="Z989" s="177">
        <v>1.81</v>
      </c>
    </row>
    <row r="990" spans="1:26" ht="16" hidden="1" x14ac:dyDescent="0.2">
      <c r="A990" s="171">
        <v>6186</v>
      </c>
      <c r="B990" s="172">
        <v>1</v>
      </c>
      <c r="C990" s="173" t="s">
        <v>258</v>
      </c>
      <c r="D990" s="173">
        <v>20</v>
      </c>
      <c r="E990" s="173">
        <v>7</v>
      </c>
      <c r="F990" s="173">
        <v>9</v>
      </c>
      <c r="G990" s="175" t="s">
        <v>495</v>
      </c>
      <c r="H990" s="176">
        <v>1.25</v>
      </c>
      <c r="I990" s="176">
        <v>25</v>
      </c>
      <c r="J990" s="176">
        <v>28.8</v>
      </c>
      <c r="K990" s="176">
        <v>67.400000000000006</v>
      </c>
      <c r="L990" s="173">
        <v>4.74</v>
      </c>
    </row>
    <row r="991" spans="1:26" ht="16" x14ac:dyDescent="0.2">
      <c r="A991" s="171">
        <v>6187</v>
      </c>
      <c r="B991" s="172">
        <v>1</v>
      </c>
      <c r="C991" s="173" t="s">
        <v>261</v>
      </c>
      <c r="D991" s="173">
        <v>2020</v>
      </c>
      <c r="E991" s="173">
        <v>7</v>
      </c>
      <c r="F991" s="173">
        <v>9</v>
      </c>
      <c r="G991" s="175" t="s">
        <v>495</v>
      </c>
      <c r="H991" s="176">
        <v>0.25</v>
      </c>
      <c r="I991" s="176">
        <v>25.3</v>
      </c>
      <c r="J991" s="176">
        <v>25.6</v>
      </c>
      <c r="K991" s="176">
        <v>81.099999999999994</v>
      </c>
      <c r="L991" s="173">
        <v>5.78</v>
      </c>
      <c r="M991" s="177">
        <v>2</v>
      </c>
      <c r="N991" s="177">
        <v>13.58</v>
      </c>
      <c r="O991" s="177">
        <v>3.44</v>
      </c>
      <c r="P991" s="176">
        <v>0.21629999999999999</v>
      </c>
      <c r="Q991" s="177">
        <v>1.514</v>
      </c>
      <c r="R991" s="177">
        <v>24.405000000000001</v>
      </c>
      <c r="S991" s="177">
        <v>0.107</v>
      </c>
      <c r="T991" s="177">
        <v>43.367800000000003</v>
      </c>
      <c r="U991" s="177">
        <v>2.39</v>
      </c>
      <c r="V991" s="177">
        <v>22.5</v>
      </c>
      <c r="W991" s="177"/>
      <c r="X991" s="177">
        <v>20.867799999999999</v>
      </c>
      <c r="Y991" s="177">
        <v>131.03569999999999</v>
      </c>
      <c r="Z991" s="177">
        <v>0.68400000000000005</v>
      </c>
    </row>
    <row r="992" spans="1:26" ht="16" hidden="1" x14ac:dyDescent="0.2">
      <c r="A992" s="171">
        <v>6190</v>
      </c>
      <c r="B992" s="172">
        <v>2</v>
      </c>
      <c r="C992" s="173" t="s">
        <v>258</v>
      </c>
      <c r="D992" s="173">
        <v>20</v>
      </c>
      <c r="E992" s="173">
        <v>7</v>
      </c>
      <c r="F992" s="173">
        <v>9</v>
      </c>
      <c r="G992" s="175" t="s">
        <v>483</v>
      </c>
      <c r="H992" s="176">
        <v>2</v>
      </c>
      <c r="I992" s="176">
        <v>24.9</v>
      </c>
      <c r="J992" s="176">
        <v>29.9</v>
      </c>
      <c r="K992" s="176">
        <v>47.3</v>
      </c>
      <c r="L992" s="173">
        <v>3.31</v>
      </c>
    </row>
    <row r="993" spans="1:26" ht="16" x14ac:dyDescent="0.2">
      <c r="A993" s="171">
        <v>6191</v>
      </c>
      <c r="B993" s="172">
        <v>2</v>
      </c>
      <c r="C993" s="173" t="s">
        <v>261</v>
      </c>
      <c r="D993" s="173">
        <v>2020</v>
      </c>
      <c r="E993" s="173">
        <v>7</v>
      </c>
      <c r="F993" s="173">
        <v>9</v>
      </c>
      <c r="G993" s="175" t="s">
        <v>483</v>
      </c>
      <c r="H993" s="176">
        <v>0.25</v>
      </c>
      <c r="I993" s="176">
        <v>24.7</v>
      </c>
      <c r="J993" s="176">
        <v>25.6</v>
      </c>
      <c r="K993" s="176">
        <v>75.400000000000006</v>
      </c>
      <c r="L993" s="173">
        <v>5.46</v>
      </c>
      <c r="M993" s="177">
        <v>1.77</v>
      </c>
      <c r="N993" s="177">
        <v>11.02</v>
      </c>
      <c r="O993" s="177">
        <v>2.85</v>
      </c>
      <c r="P993" s="176">
        <v>0.30840000000000001</v>
      </c>
      <c r="Q993" s="177">
        <v>0.246</v>
      </c>
      <c r="R993" s="177">
        <v>36.116</v>
      </c>
      <c r="S993" s="177">
        <v>0.13900000000000001</v>
      </c>
      <c r="T993" s="177">
        <v>33.213200000000001</v>
      </c>
      <c r="U993" s="177">
        <v>2.04</v>
      </c>
      <c r="V993" s="177">
        <v>15.2</v>
      </c>
      <c r="W993" s="177"/>
      <c r="X993" s="177">
        <v>18.013200000000001</v>
      </c>
      <c r="Y993" s="177">
        <v>110.1126</v>
      </c>
      <c r="Z993" s="177">
        <v>0.41099999999999998</v>
      </c>
    </row>
    <row r="994" spans="1:26" ht="16" hidden="1" x14ac:dyDescent="0.2">
      <c r="A994" s="171">
        <v>6188</v>
      </c>
      <c r="B994" s="172">
        <v>9</v>
      </c>
      <c r="C994" s="173" t="s">
        <v>258</v>
      </c>
      <c r="D994" s="173">
        <v>20</v>
      </c>
      <c r="E994" s="173">
        <v>7</v>
      </c>
      <c r="F994" s="173">
        <v>9</v>
      </c>
      <c r="G994" s="175" t="s">
        <v>268</v>
      </c>
      <c r="H994" s="176">
        <v>1.5</v>
      </c>
      <c r="I994" s="176">
        <v>23.8</v>
      </c>
      <c r="J994" s="176">
        <v>31.1</v>
      </c>
      <c r="K994" s="176">
        <v>94.4</v>
      </c>
      <c r="L994" s="173">
        <v>6.66</v>
      </c>
    </row>
    <row r="995" spans="1:26" ht="16" x14ac:dyDescent="0.2">
      <c r="A995" s="171">
        <v>6189</v>
      </c>
      <c r="B995" s="172">
        <v>9</v>
      </c>
      <c r="C995" s="173" t="s">
        <v>261</v>
      </c>
      <c r="D995" s="173">
        <v>2020</v>
      </c>
      <c r="E995" s="173">
        <v>7</v>
      </c>
      <c r="F995" s="173">
        <v>9</v>
      </c>
      <c r="G995" s="175" t="s">
        <v>268</v>
      </c>
      <c r="H995" s="176">
        <v>0.25</v>
      </c>
      <c r="I995" s="176">
        <v>23.9</v>
      </c>
      <c r="J995" s="176">
        <v>30.9</v>
      </c>
      <c r="K995" s="176">
        <v>96.1</v>
      </c>
      <c r="L995" s="173">
        <v>6.79</v>
      </c>
      <c r="M995" s="177">
        <v>1.74</v>
      </c>
      <c r="N995" s="177">
        <v>3.03</v>
      </c>
      <c r="O995" s="177">
        <v>1.64</v>
      </c>
      <c r="P995" s="176">
        <v>0.503</v>
      </c>
      <c r="Q995" s="177">
        <v>0.05</v>
      </c>
      <c r="R995" s="177">
        <v>7.2889999999999997</v>
      </c>
      <c r="S995" s="177">
        <v>0.29899999999999999</v>
      </c>
      <c r="T995" s="177">
        <v>23.695799999999998</v>
      </c>
      <c r="U995" s="177">
        <v>1.36</v>
      </c>
      <c r="V995" s="177">
        <v>16.2</v>
      </c>
      <c r="W995" s="177"/>
      <c r="X995" s="177">
        <v>7.4958</v>
      </c>
      <c r="Y995" s="177">
        <v>52.786900000000003</v>
      </c>
      <c r="Z995" s="177">
        <v>0.79400000000000004</v>
      </c>
    </row>
    <row r="996" spans="1:26" ht="16" hidden="1" x14ac:dyDescent="0.2">
      <c r="A996" s="171">
        <v>6192</v>
      </c>
      <c r="B996" s="172">
        <v>10</v>
      </c>
      <c r="C996" s="173" t="s">
        <v>258</v>
      </c>
      <c r="D996" s="173">
        <v>20</v>
      </c>
      <c r="E996" s="173">
        <v>7</v>
      </c>
      <c r="F996" s="173">
        <v>9</v>
      </c>
      <c r="G996" s="175" t="s">
        <v>332</v>
      </c>
      <c r="H996" s="176">
        <v>1.75</v>
      </c>
      <c r="I996" s="176">
        <v>24.5</v>
      </c>
      <c r="J996" s="176">
        <v>30.2</v>
      </c>
      <c r="K996" s="176">
        <v>85.1</v>
      </c>
      <c r="L996" s="173">
        <v>5.97</v>
      </c>
    </row>
    <row r="997" spans="1:26" ht="16" x14ac:dyDescent="0.2">
      <c r="A997" s="171">
        <v>6193</v>
      </c>
      <c r="B997" s="172">
        <v>10</v>
      </c>
      <c r="C997" s="173" t="s">
        <v>261</v>
      </c>
      <c r="D997" s="173">
        <v>2020</v>
      </c>
      <c r="E997" s="173">
        <v>7</v>
      </c>
      <c r="F997" s="173">
        <v>9</v>
      </c>
      <c r="G997" s="175" t="s">
        <v>332</v>
      </c>
      <c r="H997" s="176">
        <v>0.25</v>
      </c>
      <c r="I997" s="176">
        <v>24.5</v>
      </c>
      <c r="J997" s="176">
        <v>28.8</v>
      </c>
      <c r="K997" s="176">
        <v>86.8</v>
      </c>
      <c r="L997" s="173">
        <v>6.14</v>
      </c>
      <c r="M997" s="177">
        <v>2.12</v>
      </c>
      <c r="N997" s="177">
        <v>8.35</v>
      </c>
      <c r="O997" s="177">
        <v>2.35</v>
      </c>
      <c r="P997" s="176">
        <v>0.66290000000000004</v>
      </c>
      <c r="Q997" s="177">
        <v>0.19</v>
      </c>
      <c r="R997" s="177">
        <v>27.672000000000001</v>
      </c>
      <c r="S997" s="177">
        <v>0.20499999999999999</v>
      </c>
      <c r="T997" s="177">
        <v>33.775500000000001</v>
      </c>
      <c r="U997" s="177">
        <v>1.99</v>
      </c>
      <c r="V997" s="177">
        <v>18.2</v>
      </c>
      <c r="W997" s="177"/>
      <c r="X997" s="177">
        <v>15.5755</v>
      </c>
      <c r="Y997" s="177">
        <v>99.581000000000003</v>
      </c>
      <c r="Z997" s="177">
        <v>0.68100000000000005</v>
      </c>
    </row>
    <row r="998" spans="1:26" ht="16" hidden="1" x14ac:dyDescent="0.2">
      <c r="A998" s="171">
        <v>6212</v>
      </c>
      <c r="B998" s="172">
        <v>1</v>
      </c>
      <c r="C998" s="173" t="s">
        <v>258</v>
      </c>
      <c r="D998" s="173">
        <v>20</v>
      </c>
      <c r="E998" s="173">
        <v>7</v>
      </c>
      <c r="F998" s="173">
        <v>24</v>
      </c>
      <c r="G998" s="175" t="s">
        <v>274</v>
      </c>
      <c r="H998" s="176">
        <v>2</v>
      </c>
      <c r="I998" s="176">
        <v>27</v>
      </c>
      <c r="J998" s="176">
        <v>29.3</v>
      </c>
      <c r="K998" s="176">
        <v>65</v>
      </c>
      <c r="L998" s="173">
        <v>4.58</v>
      </c>
    </row>
    <row r="999" spans="1:26" ht="16" x14ac:dyDescent="0.2">
      <c r="A999" s="171">
        <v>6213</v>
      </c>
      <c r="B999" s="172">
        <v>1</v>
      </c>
      <c r="C999" s="173" t="s">
        <v>261</v>
      </c>
      <c r="D999" s="173">
        <v>2020</v>
      </c>
      <c r="E999" s="173">
        <v>7</v>
      </c>
      <c r="F999" s="173">
        <v>24</v>
      </c>
      <c r="G999" s="175" t="s">
        <v>274</v>
      </c>
      <c r="H999" s="176">
        <v>0.25</v>
      </c>
      <c r="I999" s="176">
        <v>27.1</v>
      </c>
      <c r="J999" s="176">
        <v>26.2</v>
      </c>
      <c r="K999" s="176">
        <v>79.099999999999994</v>
      </c>
      <c r="L999" s="173">
        <v>5.1100000000000003</v>
      </c>
      <c r="M999" s="177">
        <v>2.17</v>
      </c>
      <c r="N999" s="177">
        <v>20.51</v>
      </c>
      <c r="O999" s="177">
        <v>5.08</v>
      </c>
      <c r="P999" s="176">
        <v>0.40229999999999999</v>
      </c>
      <c r="Q999" s="177">
        <v>0.74299999999999999</v>
      </c>
      <c r="R999" s="177">
        <v>16.88</v>
      </c>
      <c r="S999" s="177">
        <v>0.13500000000000001</v>
      </c>
      <c r="T999" s="177">
        <v>32.642600000000002</v>
      </c>
      <c r="U999" s="177">
        <v>2.41</v>
      </c>
      <c r="V999" s="177">
        <v>19.2</v>
      </c>
      <c r="W999" s="177"/>
      <c r="X999" s="177">
        <v>13.442600000000001</v>
      </c>
      <c r="Y999" s="177">
        <v>114.7671</v>
      </c>
      <c r="Z999" s="177">
        <v>0.497</v>
      </c>
    </row>
    <row r="1000" spans="1:26" ht="16" hidden="1" x14ac:dyDescent="0.2">
      <c r="A1000" s="171">
        <v>6214</v>
      </c>
      <c r="B1000" s="172">
        <v>2</v>
      </c>
      <c r="C1000" s="173" t="s">
        <v>258</v>
      </c>
      <c r="D1000" s="173">
        <v>20</v>
      </c>
      <c r="E1000" s="173">
        <v>7</v>
      </c>
      <c r="F1000" s="173">
        <v>24</v>
      </c>
      <c r="G1000" s="175" t="s">
        <v>295</v>
      </c>
      <c r="H1000" s="176">
        <v>2.25</v>
      </c>
      <c r="I1000" s="176">
        <v>26.8</v>
      </c>
      <c r="J1000" s="176">
        <v>30.4</v>
      </c>
      <c r="K1000" s="176">
        <v>63.5</v>
      </c>
      <c r="L1000" s="173">
        <v>4.24</v>
      </c>
    </row>
    <row r="1001" spans="1:26" ht="16" x14ac:dyDescent="0.2">
      <c r="A1001" s="171">
        <v>6215</v>
      </c>
      <c r="B1001" s="172">
        <v>2</v>
      </c>
      <c r="C1001" s="173" t="s">
        <v>261</v>
      </c>
      <c r="D1001" s="173">
        <v>2020</v>
      </c>
      <c r="E1001" s="173">
        <v>7</v>
      </c>
      <c r="F1001" s="173">
        <v>24</v>
      </c>
      <c r="G1001" s="175" t="s">
        <v>295</v>
      </c>
      <c r="H1001" s="176">
        <v>0.25</v>
      </c>
      <c r="I1001" s="176">
        <v>27.1</v>
      </c>
      <c r="J1001" s="176">
        <v>29.5</v>
      </c>
      <c r="K1001" s="176">
        <v>71.2</v>
      </c>
      <c r="L1001" s="173">
        <v>4.82</v>
      </c>
      <c r="M1001" s="177">
        <v>1.95</v>
      </c>
      <c r="N1001" s="177">
        <v>18.63</v>
      </c>
      <c r="O1001" s="177">
        <v>3.27</v>
      </c>
      <c r="P1001" s="176">
        <v>0.14960000000000001</v>
      </c>
      <c r="Q1001" s="177">
        <v>0.15</v>
      </c>
      <c r="R1001" s="177">
        <v>12.840999999999999</v>
      </c>
      <c r="S1001" s="177">
        <v>0.41</v>
      </c>
      <c r="T1001" s="177">
        <v>32.068199999999997</v>
      </c>
      <c r="U1001" s="177">
        <v>2.91</v>
      </c>
      <c r="V1001" s="177">
        <v>18.7</v>
      </c>
      <c r="W1001" s="177"/>
      <c r="X1001" s="177">
        <v>13.3682</v>
      </c>
      <c r="Y1001" s="177">
        <v>108.43899999999999</v>
      </c>
      <c r="Z1001" s="177">
        <v>1.0900000000000001</v>
      </c>
    </row>
    <row r="1002" spans="1:26" ht="16" hidden="1" x14ac:dyDescent="0.2">
      <c r="A1002" s="171">
        <v>6206</v>
      </c>
      <c r="B1002" s="172">
        <v>6</v>
      </c>
      <c r="C1002" s="173" t="s">
        <v>258</v>
      </c>
      <c r="D1002" s="173">
        <v>20</v>
      </c>
      <c r="E1002" s="173">
        <v>7</v>
      </c>
      <c r="F1002" s="173">
        <v>24</v>
      </c>
      <c r="G1002" s="175" t="s">
        <v>497</v>
      </c>
      <c r="H1002" s="176">
        <v>2</v>
      </c>
      <c r="I1002" s="176">
        <v>24.7</v>
      </c>
      <c r="J1002" s="176">
        <v>31.1</v>
      </c>
      <c r="K1002" s="176">
        <v>87</v>
      </c>
      <c r="L1002" s="173">
        <v>6.11</v>
      </c>
    </row>
    <row r="1003" spans="1:26" ht="16" x14ac:dyDescent="0.2">
      <c r="A1003" s="171">
        <v>6207</v>
      </c>
      <c r="B1003" s="172">
        <v>6</v>
      </c>
      <c r="C1003" s="173" t="s">
        <v>261</v>
      </c>
      <c r="D1003" s="173">
        <v>2020</v>
      </c>
      <c r="E1003" s="173">
        <v>7</v>
      </c>
      <c r="F1003" s="173">
        <v>24</v>
      </c>
      <c r="G1003" s="175" t="s">
        <v>497</v>
      </c>
      <c r="H1003" s="176">
        <v>0.25</v>
      </c>
      <c r="I1003" s="176">
        <v>24.7</v>
      </c>
      <c r="J1003" s="176">
        <v>31.1</v>
      </c>
      <c r="K1003" s="176">
        <v>85</v>
      </c>
      <c r="L1003" s="173">
        <v>5.92</v>
      </c>
      <c r="M1003" s="177">
        <v>0.76</v>
      </c>
      <c r="N1003" s="177">
        <v>2.92</v>
      </c>
      <c r="O1003" s="177">
        <v>1.41</v>
      </c>
      <c r="P1003" s="176">
        <v>0.72589999999999999</v>
      </c>
      <c r="Q1003" s="177">
        <v>1.516</v>
      </c>
      <c r="R1003" s="177">
        <v>0.97799999999999998</v>
      </c>
      <c r="S1003" s="177">
        <v>0.58599999999999997</v>
      </c>
      <c r="T1003" s="177">
        <v>19.566600000000001</v>
      </c>
      <c r="U1003" s="177">
        <v>1.24</v>
      </c>
      <c r="V1003" s="177">
        <v>15.3</v>
      </c>
      <c r="W1003" s="177"/>
      <c r="X1003" s="177">
        <v>4.2666000000000004</v>
      </c>
      <c r="Y1003" s="177">
        <v>49.062399999999997</v>
      </c>
      <c r="Z1003" s="177">
        <v>1.23</v>
      </c>
    </row>
    <row r="1004" spans="1:26" ht="16" hidden="1" x14ac:dyDescent="0.2">
      <c r="A1004" s="171">
        <v>6208</v>
      </c>
      <c r="B1004" s="172">
        <v>7</v>
      </c>
      <c r="C1004" s="173" t="s">
        <v>258</v>
      </c>
      <c r="D1004" s="173">
        <v>20</v>
      </c>
      <c r="E1004" s="173">
        <v>7</v>
      </c>
      <c r="F1004" s="173">
        <v>24</v>
      </c>
      <c r="G1004" s="175" t="s">
        <v>270</v>
      </c>
      <c r="H1004" s="176">
        <v>0.7</v>
      </c>
      <c r="I1004" s="176">
        <v>27.3</v>
      </c>
      <c r="J1004" s="176">
        <v>27.8</v>
      </c>
      <c r="K1004" s="176">
        <v>26</v>
      </c>
      <c r="L1004" s="173">
        <v>1.77</v>
      </c>
    </row>
    <row r="1005" spans="1:26" ht="16" x14ac:dyDescent="0.2">
      <c r="A1005" s="171">
        <v>6209</v>
      </c>
      <c r="B1005" s="172">
        <v>7</v>
      </c>
      <c r="C1005" s="173" t="s">
        <v>261</v>
      </c>
      <c r="D1005" s="173">
        <v>2020</v>
      </c>
      <c r="E1005" s="173">
        <v>7</v>
      </c>
      <c r="F1005" s="173">
        <v>24</v>
      </c>
      <c r="G1005" s="175" t="s">
        <v>270</v>
      </c>
      <c r="H1005" s="176">
        <v>0.25</v>
      </c>
      <c r="I1005" s="176">
        <v>27</v>
      </c>
      <c r="J1005" s="176">
        <v>25.6</v>
      </c>
      <c r="K1005" s="176">
        <v>46</v>
      </c>
      <c r="L1005" s="173">
        <v>3.14</v>
      </c>
      <c r="M1005" s="177">
        <v>3.49</v>
      </c>
      <c r="N1005" s="177">
        <v>33.76</v>
      </c>
      <c r="O1005" s="177">
        <v>7.42</v>
      </c>
      <c r="P1005" s="176">
        <v>2.3250999999999999</v>
      </c>
      <c r="Q1005" s="177">
        <v>11.173</v>
      </c>
      <c r="R1005" s="177">
        <v>47.798999999999999</v>
      </c>
      <c r="S1005" s="177">
        <v>0.47799999999999998</v>
      </c>
      <c r="T1005" s="177">
        <v>63.1509</v>
      </c>
      <c r="U1005" s="177">
        <v>5.01</v>
      </c>
      <c r="V1005" s="177">
        <v>34.299999999999997</v>
      </c>
      <c r="W1005" s="177"/>
      <c r="X1005" s="177">
        <v>28.850899999999999</v>
      </c>
      <c r="Y1005" s="177">
        <v>202.50569999999999</v>
      </c>
      <c r="Z1005" s="177">
        <v>1.78</v>
      </c>
    </row>
    <row r="1006" spans="1:26" ht="16" hidden="1" x14ac:dyDescent="0.2">
      <c r="A1006" s="171">
        <v>6210</v>
      </c>
      <c r="B1006" s="172">
        <v>8</v>
      </c>
      <c r="C1006" s="173" t="s">
        <v>258</v>
      </c>
      <c r="D1006" s="173">
        <v>20</v>
      </c>
      <c r="E1006" s="173">
        <v>7</v>
      </c>
      <c r="F1006" s="173">
        <v>24</v>
      </c>
      <c r="G1006" s="175" t="s">
        <v>320</v>
      </c>
      <c r="H1006" s="176">
        <v>0.6</v>
      </c>
      <c r="I1006" s="176">
        <v>26.5</v>
      </c>
      <c r="J1006" s="176">
        <v>31.3</v>
      </c>
      <c r="K1006" s="176">
        <v>32</v>
      </c>
      <c r="L1006" s="173">
        <v>2.1</v>
      </c>
    </row>
    <row r="1007" spans="1:26" ht="16" x14ac:dyDescent="0.2">
      <c r="A1007" s="171">
        <v>6211</v>
      </c>
      <c r="B1007" s="172">
        <v>8</v>
      </c>
      <c r="C1007" s="173" t="s">
        <v>261</v>
      </c>
      <c r="D1007" s="173">
        <v>2020</v>
      </c>
      <c r="E1007" s="173">
        <v>7</v>
      </c>
      <c r="F1007" s="173">
        <v>24</v>
      </c>
      <c r="G1007" s="175" t="s">
        <v>320</v>
      </c>
      <c r="H1007" s="176">
        <v>0.25</v>
      </c>
      <c r="I1007" s="176">
        <v>26.7</v>
      </c>
      <c r="J1007" s="176">
        <v>30.3</v>
      </c>
      <c r="K1007" s="176">
        <v>60</v>
      </c>
      <c r="L1007" s="173">
        <v>4.0999999999999996</v>
      </c>
      <c r="M1007" s="177">
        <v>1.96</v>
      </c>
      <c r="N1007" s="177">
        <v>11.94</v>
      </c>
      <c r="O1007" s="177">
        <v>3.56</v>
      </c>
      <c r="P1007" s="176">
        <v>1.2241</v>
      </c>
      <c r="Q1007" s="177">
        <v>2.403</v>
      </c>
      <c r="R1007" s="177">
        <v>1.425</v>
      </c>
      <c r="S1007" s="177">
        <v>8.1000000000000003E-2</v>
      </c>
      <c r="T1007" s="177">
        <v>38.905999999999999</v>
      </c>
      <c r="U1007" s="177">
        <v>2.14</v>
      </c>
      <c r="V1007" s="177">
        <v>27.6</v>
      </c>
      <c r="W1007" s="177"/>
      <c r="X1007" s="177">
        <v>11.305999999999999</v>
      </c>
      <c r="Y1007" s="177">
        <v>101.9301</v>
      </c>
      <c r="Z1007" s="177">
        <v>1.1000000000000001</v>
      </c>
    </row>
    <row r="1008" spans="1:26" ht="16" hidden="1" x14ac:dyDescent="0.2">
      <c r="A1008" s="171">
        <v>6216</v>
      </c>
      <c r="B1008" s="172">
        <v>9</v>
      </c>
      <c r="C1008" s="173" t="s">
        <v>258</v>
      </c>
      <c r="D1008" s="173">
        <v>20</v>
      </c>
      <c r="E1008" s="173">
        <v>7</v>
      </c>
      <c r="F1008" s="173">
        <v>24</v>
      </c>
      <c r="G1008" s="175" t="s">
        <v>266</v>
      </c>
      <c r="H1008" s="176">
        <v>2.5</v>
      </c>
      <c r="I1008" s="176">
        <v>26.1</v>
      </c>
      <c r="J1008" s="176">
        <v>30.5</v>
      </c>
      <c r="K1008" s="176">
        <v>95.6</v>
      </c>
      <c r="L1008" s="173">
        <v>6.54</v>
      </c>
    </row>
    <row r="1009" spans="1:26" ht="16" x14ac:dyDescent="0.2">
      <c r="A1009" s="171">
        <v>6217</v>
      </c>
      <c r="B1009" s="172">
        <v>9</v>
      </c>
      <c r="C1009" s="173" t="s">
        <v>261</v>
      </c>
      <c r="D1009" s="173">
        <v>2020</v>
      </c>
      <c r="E1009" s="173">
        <v>7</v>
      </c>
      <c r="F1009" s="173">
        <v>24</v>
      </c>
      <c r="G1009" s="175" t="s">
        <v>266</v>
      </c>
      <c r="H1009" s="176">
        <v>0.25</v>
      </c>
      <c r="I1009" s="176">
        <v>26.1</v>
      </c>
      <c r="J1009" s="176">
        <v>30.4</v>
      </c>
      <c r="K1009" s="176">
        <v>97.2</v>
      </c>
      <c r="L1009" s="173">
        <v>6.62</v>
      </c>
      <c r="M1009" s="177">
        <v>1.34</v>
      </c>
      <c r="N1009" s="177">
        <v>8.31</v>
      </c>
      <c r="O1009" s="177">
        <v>1.98</v>
      </c>
      <c r="P1009" s="176">
        <v>0.30409999999999998</v>
      </c>
      <c r="Q1009" s="177">
        <v>0.185</v>
      </c>
      <c r="R1009" s="177">
        <v>2.82</v>
      </c>
      <c r="S1009" s="177">
        <v>0.20300000000000001</v>
      </c>
      <c r="T1009" s="177">
        <v>27.6264</v>
      </c>
      <c r="U1009" s="177">
        <v>1.62</v>
      </c>
      <c r="V1009" s="177">
        <v>18.8</v>
      </c>
      <c r="W1009" s="177"/>
      <c r="X1009" s="177">
        <v>8.8263999999999996</v>
      </c>
      <c r="Y1009" s="177">
        <v>83.256600000000006</v>
      </c>
      <c r="Z1009" s="177">
        <v>1.23</v>
      </c>
    </row>
    <row r="1010" spans="1:26" ht="16" hidden="1" x14ac:dyDescent="0.2">
      <c r="A1010" s="171">
        <v>6218</v>
      </c>
      <c r="B1010" s="172">
        <v>10</v>
      </c>
      <c r="C1010" s="173" t="s">
        <v>258</v>
      </c>
      <c r="D1010" s="173">
        <v>20</v>
      </c>
      <c r="E1010" s="173">
        <v>7</v>
      </c>
      <c r="F1010" s="173">
        <v>24</v>
      </c>
      <c r="G1010" s="175" t="s">
        <v>454</v>
      </c>
      <c r="H1010" s="176">
        <v>1.5</v>
      </c>
      <c r="I1010" s="176">
        <v>26.1</v>
      </c>
      <c r="J1010" s="176">
        <v>30.9</v>
      </c>
      <c r="K1010" s="176">
        <v>43.3</v>
      </c>
      <c r="L1010" s="173">
        <v>3.06</v>
      </c>
    </row>
    <row r="1011" spans="1:26" ht="16" x14ac:dyDescent="0.2">
      <c r="A1011" s="171">
        <v>6219</v>
      </c>
      <c r="B1011" s="172">
        <v>10</v>
      </c>
      <c r="C1011" s="173" t="s">
        <v>261</v>
      </c>
      <c r="D1011" s="173">
        <v>2020</v>
      </c>
      <c r="E1011" s="173">
        <v>7</v>
      </c>
      <c r="F1011" s="173">
        <v>24</v>
      </c>
      <c r="G1011" s="175" t="s">
        <v>454</v>
      </c>
      <c r="H1011" s="176">
        <v>0.25</v>
      </c>
      <c r="I1011" s="176">
        <v>26.5</v>
      </c>
      <c r="J1011" s="176">
        <v>29.1</v>
      </c>
      <c r="K1011" s="176">
        <v>75.2</v>
      </c>
      <c r="L1011" s="173">
        <v>4.75</v>
      </c>
      <c r="M1011" s="177">
        <v>2.0099999999999998</v>
      </c>
      <c r="N1011" s="177">
        <v>10.6</v>
      </c>
      <c r="O1011" s="177">
        <v>2.74</v>
      </c>
      <c r="P1011" s="176">
        <v>0.1767</v>
      </c>
      <c r="Q1011" s="177">
        <v>0.18099999999999999</v>
      </c>
      <c r="R1011" s="177">
        <v>12.365</v>
      </c>
      <c r="S1011" s="177">
        <v>0.16200000000000001</v>
      </c>
      <c r="T1011" s="177">
        <v>35.671799999999998</v>
      </c>
      <c r="U1011" s="177">
        <v>2.5299999999999998</v>
      </c>
      <c r="V1011" s="177">
        <v>23.6</v>
      </c>
      <c r="W1011" s="177"/>
      <c r="X1011" s="177">
        <v>12.0718</v>
      </c>
      <c r="Y1011" s="177">
        <v>101.7714</v>
      </c>
      <c r="Z1011" s="177">
        <v>1.18</v>
      </c>
    </row>
    <row r="1012" spans="1:26" ht="16" hidden="1" x14ac:dyDescent="0.2">
      <c r="A1012" s="171">
        <v>6226</v>
      </c>
      <c r="B1012" s="172">
        <v>3</v>
      </c>
      <c r="C1012" s="173" t="s">
        <v>258</v>
      </c>
      <c r="D1012" s="173">
        <v>20</v>
      </c>
      <c r="E1012" s="173">
        <v>8</v>
      </c>
      <c r="F1012" s="173">
        <v>7</v>
      </c>
      <c r="G1012" s="175" t="s">
        <v>297</v>
      </c>
      <c r="H1012" s="176">
        <v>0.75</v>
      </c>
      <c r="I1012" s="176">
        <v>25.9</v>
      </c>
      <c r="J1012" s="176">
        <v>30.7</v>
      </c>
      <c r="K1012" s="176">
        <v>57.5</v>
      </c>
      <c r="L1012" s="173">
        <v>3.8</v>
      </c>
    </row>
    <row r="1013" spans="1:26" ht="16" x14ac:dyDescent="0.2">
      <c r="A1013" s="171">
        <v>6227</v>
      </c>
      <c r="B1013" s="172">
        <v>3</v>
      </c>
      <c r="C1013" s="173" t="s">
        <v>261</v>
      </c>
      <c r="D1013" s="173">
        <v>2020</v>
      </c>
      <c r="E1013" s="173">
        <v>8</v>
      </c>
      <c r="F1013" s="173">
        <v>7</v>
      </c>
      <c r="G1013" s="175" t="s">
        <v>297</v>
      </c>
      <c r="H1013" s="176">
        <v>0.25</v>
      </c>
      <c r="I1013" s="176">
        <v>25.9</v>
      </c>
      <c r="J1013" s="176">
        <v>30.7</v>
      </c>
      <c r="K1013" s="176">
        <v>56.8</v>
      </c>
      <c r="L1013" s="173">
        <v>3.75</v>
      </c>
      <c r="M1013" s="177">
        <v>2.33</v>
      </c>
      <c r="N1013" s="177">
        <v>14.62</v>
      </c>
      <c r="O1013" s="177">
        <v>3.55</v>
      </c>
      <c r="P1013" s="176">
        <v>0.23419999999999999</v>
      </c>
      <c r="Q1013" s="177">
        <v>0.74299999999999999</v>
      </c>
      <c r="R1013" s="177">
        <v>25.87</v>
      </c>
      <c r="S1013" s="177">
        <v>0.02</v>
      </c>
      <c r="T1013" s="177">
        <v>40.273499999999999</v>
      </c>
      <c r="U1013" s="177">
        <v>2.4900000000000002</v>
      </c>
      <c r="V1013" s="177">
        <v>21.8</v>
      </c>
      <c r="W1013" s="177"/>
      <c r="X1013" s="177">
        <v>18.473500000000001</v>
      </c>
      <c r="Y1013" s="177">
        <v>127.2839</v>
      </c>
      <c r="Z1013" s="177">
        <v>0.60599999999999998</v>
      </c>
    </row>
    <row r="1014" spans="1:26" ht="16" hidden="1" x14ac:dyDescent="0.2">
      <c r="A1014" s="171">
        <v>6228</v>
      </c>
      <c r="B1014" s="172">
        <v>4</v>
      </c>
      <c r="C1014" s="173" t="s">
        <v>258</v>
      </c>
      <c r="D1014" s="173">
        <v>20</v>
      </c>
      <c r="E1014" s="173">
        <v>8</v>
      </c>
      <c r="F1014" s="173">
        <v>7</v>
      </c>
      <c r="G1014" s="175" t="s">
        <v>364</v>
      </c>
      <c r="H1014" s="176">
        <v>0.5</v>
      </c>
      <c r="I1014" s="176">
        <v>26.9</v>
      </c>
      <c r="J1014" s="176">
        <v>30.6</v>
      </c>
      <c r="K1014" s="176">
        <v>44.1</v>
      </c>
      <c r="L1014" s="173">
        <v>2.95</v>
      </c>
    </row>
    <row r="1015" spans="1:26" ht="16" x14ac:dyDescent="0.2">
      <c r="A1015" s="171">
        <v>6229</v>
      </c>
      <c r="B1015" s="172">
        <v>4</v>
      </c>
      <c r="C1015" s="173" t="s">
        <v>261</v>
      </c>
      <c r="D1015" s="173">
        <v>2020</v>
      </c>
      <c r="E1015" s="173">
        <v>8</v>
      </c>
      <c r="F1015" s="173">
        <v>7</v>
      </c>
      <c r="G1015" s="175" t="s">
        <v>364</v>
      </c>
      <c r="H1015" s="176">
        <v>0.25</v>
      </c>
      <c r="I1015" s="176">
        <v>26.8</v>
      </c>
      <c r="J1015" s="176">
        <v>30.2</v>
      </c>
      <c r="K1015" s="176">
        <v>46.2</v>
      </c>
      <c r="L1015" s="173">
        <v>3.1</v>
      </c>
      <c r="M1015" s="177">
        <v>5.82</v>
      </c>
      <c r="N1015" s="177">
        <v>15.12</v>
      </c>
      <c r="O1015" s="177">
        <v>5.4</v>
      </c>
      <c r="P1015" s="176">
        <v>1.5443</v>
      </c>
      <c r="Q1015" s="177">
        <v>0.78400000000000003</v>
      </c>
      <c r="R1015" s="177">
        <v>55.970999999999997</v>
      </c>
      <c r="S1015" s="177">
        <v>0.21199999999999999</v>
      </c>
      <c r="T1015" s="177">
        <v>51.619900000000001</v>
      </c>
      <c r="U1015" s="177">
        <v>2.58</v>
      </c>
      <c r="V1015" s="177">
        <v>31.1</v>
      </c>
      <c r="W1015" s="177"/>
      <c r="X1015" s="177">
        <v>20.5199</v>
      </c>
      <c r="Y1015" s="177">
        <v>136.20760000000001</v>
      </c>
      <c r="Z1015" s="177">
        <v>0.85099999999999998</v>
      </c>
    </row>
    <row r="1016" spans="1:26" ht="16" hidden="1" x14ac:dyDescent="0.2">
      <c r="A1016" s="171">
        <v>6230</v>
      </c>
      <c r="B1016" s="172">
        <v>5</v>
      </c>
      <c r="C1016" s="173" t="s">
        <v>258</v>
      </c>
      <c r="D1016" s="173">
        <v>20</v>
      </c>
      <c r="E1016" s="173">
        <v>8</v>
      </c>
      <c r="F1016" s="173">
        <v>7</v>
      </c>
      <c r="G1016" s="175" t="s">
        <v>280</v>
      </c>
      <c r="H1016" s="176">
        <v>0.5</v>
      </c>
      <c r="I1016" s="176">
        <v>24.7</v>
      </c>
      <c r="J1016" s="176">
        <v>10.199999999999999</v>
      </c>
      <c r="K1016" s="176">
        <v>75.099999999999994</v>
      </c>
      <c r="L1016" s="173">
        <v>6.1</v>
      </c>
    </row>
    <row r="1017" spans="1:26" ht="16" x14ac:dyDescent="0.2">
      <c r="A1017" s="171">
        <v>6231</v>
      </c>
      <c r="B1017" s="172">
        <v>5</v>
      </c>
      <c r="C1017" s="173" t="s">
        <v>261</v>
      </c>
      <c r="D1017" s="173">
        <v>2020</v>
      </c>
      <c r="E1017" s="173">
        <v>8</v>
      </c>
      <c r="F1017" s="173">
        <v>7</v>
      </c>
      <c r="G1017" s="175" t="s">
        <v>280</v>
      </c>
      <c r="H1017" s="176">
        <v>0.25</v>
      </c>
      <c r="I1017" s="176">
        <v>20.100000000000001</v>
      </c>
      <c r="J1017" s="176">
        <v>1.5</v>
      </c>
      <c r="K1017" s="176">
        <v>97.6</v>
      </c>
      <c r="L1017" s="173">
        <v>8.92</v>
      </c>
      <c r="M1017" s="177">
        <v>5.33</v>
      </c>
      <c r="N1017" s="177">
        <v>52.53</v>
      </c>
      <c r="O1017" s="177">
        <v>2.9</v>
      </c>
      <c r="P1017" s="176">
        <v>0.25059999999999999</v>
      </c>
      <c r="Q1017" s="177">
        <v>2.2810000000000001</v>
      </c>
      <c r="R1017" s="177">
        <v>159.24299999999999</v>
      </c>
      <c r="S1017" s="177">
        <v>0.113</v>
      </c>
      <c r="T1017" s="177">
        <v>54.2151</v>
      </c>
      <c r="U1017" s="177">
        <v>3.48</v>
      </c>
      <c r="V1017" s="177">
        <v>21.4</v>
      </c>
      <c r="W1017" s="177"/>
      <c r="X1017" s="177">
        <v>32.815100000000001</v>
      </c>
      <c r="Y1017" s="177">
        <v>221.88740000000001</v>
      </c>
      <c r="Z1017" s="177">
        <v>0.69599999999999995</v>
      </c>
    </row>
    <row r="1018" spans="1:26" ht="16" hidden="1" x14ac:dyDescent="0.2">
      <c r="A1018" s="171">
        <v>6220</v>
      </c>
      <c r="B1018" s="172">
        <v>6</v>
      </c>
      <c r="C1018" s="173" t="s">
        <v>258</v>
      </c>
      <c r="D1018" s="173">
        <v>20</v>
      </c>
      <c r="E1018" s="173">
        <v>8</v>
      </c>
      <c r="F1018" s="173">
        <v>7</v>
      </c>
      <c r="G1018" s="175" t="s">
        <v>418</v>
      </c>
      <c r="H1018" s="176">
        <v>4.5</v>
      </c>
      <c r="I1018" s="176">
        <v>25.4</v>
      </c>
      <c r="J1018" s="176">
        <v>30.7</v>
      </c>
      <c r="K1018" s="176">
        <v>77.2</v>
      </c>
      <c r="L1018" s="173">
        <v>5.33</v>
      </c>
    </row>
    <row r="1019" spans="1:26" ht="16" x14ac:dyDescent="0.2">
      <c r="A1019" s="171">
        <v>6221</v>
      </c>
      <c r="B1019" s="172">
        <v>6</v>
      </c>
      <c r="C1019" s="173" t="s">
        <v>261</v>
      </c>
      <c r="D1019" s="173">
        <v>2020</v>
      </c>
      <c r="E1019" s="173">
        <v>8</v>
      </c>
      <c r="F1019" s="173">
        <v>7</v>
      </c>
      <c r="G1019" s="175" t="s">
        <v>418</v>
      </c>
      <c r="H1019" s="176">
        <v>0.25</v>
      </c>
      <c r="I1019" s="176">
        <v>25.4</v>
      </c>
      <c r="J1019" s="176">
        <v>30.7</v>
      </c>
      <c r="K1019" s="176">
        <v>77.099999999999994</v>
      </c>
      <c r="L1019" s="173">
        <v>5.26</v>
      </c>
      <c r="M1019" s="177">
        <v>2.2000000000000002</v>
      </c>
      <c r="N1019" s="177">
        <v>6.3</v>
      </c>
      <c r="O1019" s="177">
        <v>2.35</v>
      </c>
      <c r="P1019" s="176">
        <v>0.68510000000000004</v>
      </c>
      <c r="Q1019" s="177">
        <v>0.83099999999999996</v>
      </c>
      <c r="R1019" s="177">
        <v>10.759</v>
      </c>
      <c r="S1019" s="177">
        <v>0.40799999999999997</v>
      </c>
      <c r="T1019" s="177">
        <v>27.530100000000001</v>
      </c>
      <c r="U1019" s="177">
        <v>1.68</v>
      </c>
      <c r="V1019" s="177">
        <v>18.399999999999999</v>
      </c>
      <c r="W1019" s="177"/>
      <c r="X1019" s="177">
        <v>9.1301000000000005</v>
      </c>
      <c r="Y1019" s="177">
        <v>71.674899999999994</v>
      </c>
      <c r="Z1019" s="177">
        <v>1.1599999999999999</v>
      </c>
    </row>
    <row r="1020" spans="1:26" ht="16" hidden="1" x14ac:dyDescent="0.2">
      <c r="A1020" s="171">
        <v>6222</v>
      </c>
      <c r="B1020" s="172">
        <v>7</v>
      </c>
      <c r="C1020" s="173" t="s">
        <v>258</v>
      </c>
      <c r="D1020" s="173">
        <v>20</v>
      </c>
      <c r="E1020" s="173">
        <v>8</v>
      </c>
      <c r="F1020" s="173">
        <v>7</v>
      </c>
      <c r="G1020" s="175" t="s">
        <v>278</v>
      </c>
      <c r="H1020" s="176">
        <v>0.75</v>
      </c>
      <c r="I1020" s="176">
        <v>27.4</v>
      </c>
      <c r="J1020" s="176">
        <v>28.2</v>
      </c>
      <c r="K1020" s="176">
        <v>7.4</v>
      </c>
      <c r="L1020" s="173">
        <v>0.47</v>
      </c>
    </row>
    <row r="1021" spans="1:26" ht="16" x14ac:dyDescent="0.2">
      <c r="A1021" s="171">
        <v>6223</v>
      </c>
      <c r="B1021" s="172">
        <v>7</v>
      </c>
      <c r="C1021" s="173" t="s">
        <v>261</v>
      </c>
      <c r="D1021" s="173">
        <v>2020</v>
      </c>
      <c r="E1021" s="173">
        <v>8</v>
      </c>
      <c r="F1021" s="173">
        <v>7</v>
      </c>
      <c r="G1021" s="175" t="s">
        <v>278</v>
      </c>
      <c r="H1021" s="176">
        <v>0.25</v>
      </c>
      <c r="I1021" s="176">
        <v>26.6</v>
      </c>
      <c r="J1021" s="176">
        <v>21.5</v>
      </c>
      <c r="K1021" s="176">
        <v>22.2</v>
      </c>
      <c r="L1021" s="173">
        <v>1.61</v>
      </c>
      <c r="M1021" s="177">
        <v>3.68</v>
      </c>
      <c r="N1021" s="177">
        <v>31.47</v>
      </c>
      <c r="O1021" s="177">
        <v>7.2</v>
      </c>
      <c r="P1021" s="176">
        <v>1.6592</v>
      </c>
      <c r="Q1021" s="177">
        <v>8.3469999999999995</v>
      </c>
      <c r="R1021" s="177">
        <v>63.206000000000003</v>
      </c>
      <c r="S1021" s="177">
        <v>0.72199999999999998</v>
      </c>
      <c r="T1021" s="177">
        <v>71.223100000000002</v>
      </c>
      <c r="U1021" s="177">
        <v>4.12</v>
      </c>
      <c r="V1021" s="177">
        <v>41.6</v>
      </c>
      <c r="W1021" s="177"/>
      <c r="X1021" s="177">
        <v>29.623100000000001</v>
      </c>
      <c r="Y1021" s="177">
        <v>172.39449999999999</v>
      </c>
      <c r="Z1021" s="177">
        <v>3.62</v>
      </c>
    </row>
    <row r="1022" spans="1:26" ht="16" hidden="1" x14ac:dyDescent="0.2">
      <c r="A1022" s="171">
        <v>6224</v>
      </c>
      <c r="B1022" s="172">
        <v>8</v>
      </c>
      <c r="C1022" s="173" t="s">
        <v>258</v>
      </c>
      <c r="D1022" s="173">
        <v>20</v>
      </c>
      <c r="E1022" s="173">
        <v>8</v>
      </c>
      <c r="F1022" s="173">
        <v>7</v>
      </c>
      <c r="G1022" s="175" t="s">
        <v>297</v>
      </c>
      <c r="H1022" s="176">
        <v>0.75</v>
      </c>
      <c r="I1022" s="176">
        <v>26.3</v>
      </c>
      <c r="J1022" s="176">
        <v>30.7</v>
      </c>
      <c r="K1022" s="176">
        <v>58.5</v>
      </c>
      <c r="L1022" s="173">
        <v>3.73</v>
      </c>
    </row>
    <row r="1023" spans="1:26" ht="16" x14ac:dyDescent="0.2">
      <c r="A1023" s="171">
        <v>6225</v>
      </c>
      <c r="B1023" s="172">
        <v>8</v>
      </c>
      <c r="C1023" s="173" t="s">
        <v>261</v>
      </c>
      <c r="D1023" s="173">
        <v>2020</v>
      </c>
      <c r="E1023" s="173">
        <v>8</v>
      </c>
      <c r="F1023" s="173">
        <v>7</v>
      </c>
      <c r="G1023" s="175" t="s">
        <v>297</v>
      </c>
      <c r="H1023" s="176">
        <v>0.25</v>
      </c>
      <c r="I1023" s="176">
        <v>25.8</v>
      </c>
      <c r="J1023" s="176">
        <v>29.9</v>
      </c>
      <c r="K1023" s="176">
        <v>67.8</v>
      </c>
      <c r="L1023" s="173">
        <v>4.74</v>
      </c>
      <c r="M1023" s="177">
        <v>3.28</v>
      </c>
      <c r="N1023" s="177">
        <v>17.04</v>
      </c>
      <c r="O1023" s="177">
        <v>2.38</v>
      </c>
      <c r="P1023" s="176">
        <v>0.44180000000000003</v>
      </c>
      <c r="Q1023" s="177">
        <v>2.7170000000000001</v>
      </c>
      <c r="R1023" s="177">
        <v>6.1340000000000003</v>
      </c>
      <c r="S1023" s="177">
        <v>0.02</v>
      </c>
      <c r="T1023" s="177">
        <v>37.845399999999998</v>
      </c>
      <c r="U1023" s="177">
        <v>5.19</v>
      </c>
      <c r="V1023" s="177">
        <v>19.8</v>
      </c>
      <c r="W1023" s="177"/>
      <c r="X1023" s="177">
        <v>18.045400000000001</v>
      </c>
      <c r="Y1023" s="177">
        <v>131.36359999999999</v>
      </c>
      <c r="Z1023" s="177">
        <v>0.502</v>
      </c>
    </row>
    <row r="1024" spans="1:26" ht="16" hidden="1" x14ac:dyDescent="0.2">
      <c r="A1024" s="171">
        <v>6232</v>
      </c>
      <c r="B1024" s="172">
        <v>1</v>
      </c>
      <c r="C1024" s="173" t="s">
        <v>258</v>
      </c>
      <c r="D1024" s="173">
        <v>20</v>
      </c>
      <c r="E1024" s="173">
        <v>8</v>
      </c>
      <c r="F1024" s="173">
        <v>8</v>
      </c>
      <c r="G1024" s="175" t="s">
        <v>346</v>
      </c>
      <c r="H1024" s="176">
        <v>1.5</v>
      </c>
      <c r="I1024" s="176">
        <v>25.3</v>
      </c>
      <c r="J1024" s="176">
        <v>29.9</v>
      </c>
      <c r="K1024" s="176">
        <v>69.5</v>
      </c>
      <c r="L1024" s="173">
        <v>4.8099999999999996</v>
      </c>
    </row>
    <row r="1025" spans="1:26" ht="16" x14ac:dyDescent="0.2">
      <c r="A1025" s="171">
        <v>6233</v>
      </c>
      <c r="B1025" s="172">
        <v>1</v>
      </c>
      <c r="C1025" s="173" t="s">
        <v>261</v>
      </c>
      <c r="D1025" s="173">
        <v>2020</v>
      </c>
      <c r="E1025" s="173">
        <v>8</v>
      </c>
      <c r="F1025" s="173">
        <v>8</v>
      </c>
      <c r="G1025" s="175" t="s">
        <v>346</v>
      </c>
      <c r="H1025" s="176">
        <v>0.25</v>
      </c>
      <c r="I1025" s="176">
        <v>25.3</v>
      </c>
      <c r="J1025" s="176">
        <v>27.1</v>
      </c>
      <c r="K1025" s="176">
        <v>56.8</v>
      </c>
      <c r="L1025" s="173">
        <v>4.04</v>
      </c>
      <c r="M1025" s="177">
        <v>3.03</v>
      </c>
      <c r="N1025" s="177">
        <v>12.11</v>
      </c>
      <c r="O1025" s="177">
        <v>4.29</v>
      </c>
      <c r="P1025" s="176">
        <v>3.5602</v>
      </c>
      <c r="Q1025" s="177">
        <v>4.3979999999999997</v>
      </c>
      <c r="R1025" s="177">
        <v>35.988</v>
      </c>
      <c r="S1025" s="177">
        <v>0.44600000000000001</v>
      </c>
      <c r="T1025" s="177">
        <v>35.419199999999996</v>
      </c>
      <c r="U1025" s="177">
        <v>2.21</v>
      </c>
      <c r="V1025" s="177">
        <v>21.9</v>
      </c>
      <c r="W1025" s="177"/>
      <c r="X1025" s="177">
        <v>13.5192</v>
      </c>
      <c r="Y1025" s="177">
        <v>87.854500000000002</v>
      </c>
      <c r="Z1025" s="177">
        <v>1.02</v>
      </c>
    </row>
    <row r="1026" spans="1:26" ht="16" hidden="1" x14ac:dyDescent="0.2">
      <c r="A1026" s="171">
        <v>6234</v>
      </c>
      <c r="B1026" s="172">
        <v>2</v>
      </c>
      <c r="C1026" s="173" t="s">
        <v>258</v>
      </c>
      <c r="D1026" s="173">
        <v>20</v>
      </c>
      <c r="E1026" s="173">
        <v>8</v>
      </c>
      <c r="F1026" s="173">
        <v>8</v>
      </c>
      <c r="G1026" s="175" t="s">
        <v>480</v>
      </c>
      <c r="H1026" s="176">
        <v>2</v>
      </c>
      <c r="I1026" s="176">
        <v>26.2</v>
      </c>
      <c r="J1026" s="176">
        <v>30.8</v>
      </c>
      <c r="K1026" s="176">
        <v>63.4</v>
      </c>
      <c r="L1026" s="173">
        <v>4.29</v>
      </c>
    </row>
    <row r="1027" spans="1:26" ht="16" x14ac:dyDescent="0.2">
      <c r="A1027" s="171">
        <v>6235</v>
      </c>
      <c r="B1027" s="172">
        <v>2</v>
      </c>
      <c r="C1027" s="173" t="s">
        <v>261</v>
      </c>
      <c r="D1027" s="173">
        <v>2020</v>
      </c>
      <c r="E1027" s="173">
        <v>8</v>
      </c>
      <c r="F1027" s="173">
        <v>8</v>
      </c>
      <c r="G1027" s="175" t="s">
        <v>480</v>
      </c>
      <c r="H1027" s="176">
        <v>0.25</v>
      </c>
      <c r="I1027" s="176">
        <v>25.8</v>
      </c>
      <c r="J1027" s="176">
        <v>30.1</v>
      </c>
      <c r="K1027" s="176">
        <v>77</v>
      </c>
      <c r="L1027" s="173">
        <v>5.29</v>
      </c>
      <c r="N1027" s="177">
        <v>18.96</v>
      </c>
      <c r="O1027" s="177">
        <v>3.6</v>
      </c>
      <c r="P1027" s="176">
        <v>0.72099999999999997</v>
      </c>
      <c r="Q1027" s="177">
        <v>0.22500000000000001</v>
      </c>
      <c r="R1027" s="177">
        <v>24.861000000000001</v>
      </c>
      <c r="S1027" s="177">
        <v>0.46600000000000003</v>
      </c>
      <c r="T1027" s="177">
        <v>30.969100000000001</v>
      </c>
      <c r="U1027" s="177">
        <v>2.62</v>
      </c>
      <c r="V1027" s="177">
        <v>17.5</v>
      </c>
      <c r="W1027" s="177"/>
      <c r="X1027" s="177">
        <v>13.469099999999999</v>
      </c>
      <c r="Y1027" s="177">
        <v>89.580799999999996</v>
      </c>
      <c r="Z1027" s="177">
        <v>1.18</v>
      </c>
    </row>
    <row r="1028" spans="1:26" ht="16" hidden="1" x14ac:dyDescent="0.2">
      <c r="A1028" s="171">
        <v>6236</v>
      </c>
      <c r="B1028" s="172">
        <v>9</v>
      </c>
      <c r="C1028" s="173" t="s">
        <v>258</v>
      </c>
      <c r="D1028" s="173">
        <v>20</v>
      </c>
      <c r="E1028" s="173">
        <v>8</v>
      </c>
      <c r="F1028" s="173">
        <v>8</v>
      </c>
      <c r="G1028" s="175" t="s">
        <v>278</v>
      </c>
      <c r="H1028" s="176">
        <v>1.75</v>
      </c>
      <c r="I1028" s="176">
        <v>24.7</v>
      </c>
      <c r="J1028" s="176">
        <v>31.1</v>
      </c>
      <c r="K1028" s="176">
        <v>97.5</v>
      </c>
      <c r="L1028" s="173">
        <v>6.69</v>
      </c>
    </row>
    <row r="1029" spans="1:26" ht="16" x14ac:dyDescent="0.2">
      <c r="A1029" s="171">
        <v>6237</v>
      </c>
      <c r="B1029" s="172">
        <v>9</v>
      </c>
      <c r="C1029" s="173" t="s">
        <v>261</v>
      </c>
      <c r="D1029" s="173">
        <v>2020</v>
      </c>
      <c r="E1029" s="173">
        <v>8</v>
      </c>
      <c r="F1029" s="173">
        <v>8</v>
      </c>
      <c r="G1029" s="175" t="s">
        <v>278</v>
      </c>
      <c r="H1029" s="176">
        <v>0.25</v>
      </c>
      <c r="I1029" s="176">
        <v>24.6</v>
      </c>
      <c r="J1029" s="176">
        <v>30.7</v>
      </c>
      <c r="K1029" s="176">
        <v>98.9</v>
      </c>
      <c r="L1029" s="173">
        <v>6.94</v>
      </c>
      <c r="M1029" s="177">
        <v>1.74</v>
      </c>
      <c r="N1029" s="177">
        <v>4.8899999999999997</v>
      </c>
      <c r="O1029" s="177">
        <v>2.7</v>
      </c>
      <c r="P1029" s="176">
        <v>0.25390000000000001</v>
      </c>
      <c r="Q1029" s="177">
        <v>0.17</v>
      </c>
      <c r="R1029" s="177">
        <v>17.481000000000002</v>
      </c>
      <c r="S1029" s="177">
        <v>0.34899999999999998</v>
      </c>
      <c r="T1029" s="177">
        <v>28.420999999999999</v>
      </c>
      <c r="U1029" s="177">
        <v>1.71</v>
      </c>
      <c r="V1029" s="177">
        <v>19.899999999999999</v>
      </c>
      <c r="W1029" s="177"/>
      <c r="X1029" s="177">
        <v>8.5210000000000008</v>
      </c>
      <c r="Y1029" s="177">
        <v>58.891500000000001</v>
      </c>
      <c r="Z1029" s="177">
        <v>1.1299999999999999</v>
      </c>
    </row>
    <row r="1030" spans="1:26" ht="16" hidden="1" x14ac:dyDescent="0.2">
      <c r="A1030" s="171">
        <v>6238</v>
      </c>
      <c r="B1030" s="172">
        <v>10</v>
      </c>
      <c r="C1030" s="173" t="s">
        <v>258</v>
      </c>
      <c r="D1030" s="173">
        <v>20</v>
      </c>
      <c r="E1030" s="173">
        <v>8</v>
      </c>
      <c r="F1030" s="173">
        <v>8</v>
      </c>
      <c r="G1030" s="175" t="s">
        <v>297</v>
      </c>
      <c r="H1030" s="176">
        <v>1.5</v>
      </c>
      <c r="I1030" s="176">
        <v>25.3</v>
      </c>
      <c r="J1030" s="176">
        <v>31.2</v>
      </c>
      <c r="K1030" s="176">
        <v>75.099999999999994</v>
      </c>
      <c r="L1030" s="173">
        <v>5.13</v>
      </c>
    </row>
    <row r="1031" spans="1:26" ht="16" x14ac:dyDescent="0.2">
      <c r="A1031" s="171">
        <v>6239</v>
      </c>
      <c r="B1031" s="172">
        <v>10</v>
      </c>
      <c r="C1031" s="173" t="s">
        <v>261</v>
      </c>
      <c r="D1031" s="173">
        <v>2020</v>
      </c>
      <c r="E1031" s="173">
        <v>8</v>
      </c>
      <c r="F1031" s="173">
        <v>8</v>
      </c>
      <c r="G1031" s="175" t="s">
        <v>297</v>
      </c>
      <c r="H1031" s="176">
        <v>0.25</v>
      </c>
      <c r="I1031" s="176">
        <v>25.4</v>
      </c>
      <c r="J1031" s="176">
        <v>29.5</v>
      </c>
      <c r="K1031" s="176">
        <v>81.2</v>
      </c>
      <c r="L1031" s="173">
        <v>5.72</v>
      </c>
      <c r="M1031" s="177">
        <v>2.46</v>
      </c>
      <c r="N1031" s="177">
        <v>14.38</v>
      </c>
      <c r="O1031" s="177">
        <v>3.23</v>
      </c>
      <c r="P1031" s="176">
        <v>0.49580000000000002</v>
      </c>
      <c r="Q1031" s="177">
        <v>0.30199999999999999</v>
      </c>
      <c r="R1031" s="177">
        <v>25.606000000000002</v>
      </c>
      <c r="S1031" s="177">
        <v>0.34</v>
      </c>
      <c r="T1031" s="177">
        <v>29.7225</v>
      </c>
      <c r="U1031" s="177">
        <v>2.38</v>
      </c>
      <c r="V1031" s="177">
        <v>17.600000000000001</v>
      </c>
      <c r="W1031" s="177"/>
      <c r="X1031" s="177">
        <v>12.1225</v>
      </c>
      <c r="Y1031" s="177">
        <v>81.330299999999994</v>
      </c>
      <c r="Z1031" s="177">
        <v>1.03</v>
      </c>
    </row>
    <row r="1032" spans="1:26" ht="16" hidden="1" x14ac:dyDescent="0.2">
      <c r="A1032" s="171">
        <v>6246</v>
      </c>
      <c r="B1032" s="172">
        <v>1</v>
      </c>
      <c r="C1032" s="173" t="s">
        <v>258</v>
      </c>
      <c r="D1032" s="173">
        <v>20</v>
      </c>
      <c r="E1032" s="173">
        <v>8</v>
      </c>
      <c r="F1032" s="173">
        <v>21</v>
      </c>
      <c r="G1032" s="175" t="s">
        <v>318</v>
      </c>
      <c r="H1032" s="176">
        <v>3</v>
      </c>
      <c r="I1032" s="176">
        <v>23.9</v>
      </c>
      <c r="J1032" s="176">
        <v>30.3</v>
      </c>
      <c r="K1032" s="176">
        <v>89.7</v>
      </c>
      <c r="L1032" s="173">
        <v>6.31</v>
      </c>
    </row>
    <row r="1033" spans="1:26" ht="16" x14ac:dyDescent="0.2">
      <c r="A1033" s="171">
        <v>6247</v>
      </c>
      <c r="B1033" s="172">
        <v>1</v>
      </c>
      <c r="C1033" s="173" t="s">
        <v>261</v>
      </c>
      <c r="D1033" s="173">
        <v>2020</v>
      </c>
      <c r="E1033" s="173">
        <v>8</v>
      </c>
      <c r="F1033" s="173">
        <v>21</v>
      </c>
      <c r="G1033" s="175" t="s">
        <v>318</v>
      </c>
      <c r="H1033" s="176">
        <v>0.25</v>
      </c>
      <c r="I1033" s="176">
        <v>23.9</v>
      </c>
      <c r="J1033" s="176">
        <v>29.9</v>
      </c>
      <c r="K1033" s="176">
        <v>88.4</v>
      </c>
      <c r="L1033" s="173">
        <v>6.25</v>
      </c>
      <c r="M1033" s="177">
        <v>2.0099999999999998</v>
      </c>
      <c r="N1033" s="177">
        <v>10.56</v>
      </c>
      <c r="O1033" s="177">
        <v>5.55</v>
      </c>
      <c r="P1033" s="176">
        <v>0.41099999999999998</v>
      </c>
      <c r="Q1033" s="177">
        <v>2.3359999999999999</v>
      </c>
      <c r="R1033" s="177">
        <v>27.303000000000001</v>
      </c>
      <c r="S1033" s="177">
        <v>0.02</v>
      </c>
      <c r="T1033" s="177">
        <v>31.726800000000001</v>
      </c>
      <c r="U1033" s="177">
        <v>1.55</v>
      </c>
      <c r="V1033" s="177">
        <v>17.8</v>
      </c>
      <c r="W1033" s="177"/>
      <c r="X1033" s="177">
        <v>13.9268</v>
      </c>
      <c r="Y1033" s="177">
        <v>98.426100000000005</v>
      </c>
      <c r="Z1033" s="177">
        <v>0.47499999999999998</v>
      </c>
    </row>
    <row r="1034" spans="1:26" ht="16" hidden="1" x14ac:dyDescent="0.2">
      <c r="A1034" s="171">
        <v>6248</v>
      </c>
      <c r="B1034" s="172">
        <v>2</v>
      </c>
      <c r="C1034" s="173" t="s">
        <v>258</v>
      </c>
      <c r="D1034" s="173">
        <v>20</v>
      </c>
      <c r="E1034" s="173">
        <v>8</v>
      </c>
      <c r="F1034" s="173">
        <v>21</v>
      </c>
      <c r="G1034" s="175" t="s">
        <v>355</v>
      </c>
      <c r="H1034" s="176">
        <v>1.5</v>
      </c>
      <c r="I1034" s="176">
        <v>22.8</v>
      </c>
      <c r="J1034" s="176">
        <v>30.6</v>
      </c>
      <c r="K1034" s="176">
        <v>91.9</v>
      </c>
      <c r="L1034" s="173">
        <v>6.36</v>
      </c>
    </row>
    <row r="1035" spans="1:26" ht="16" x14ac:dyDescent="0.2">
      <c r="A1035" s="171">
        <v>6249</v>
      </c>
      <c r="B1035" s="172">
        <v>2</v>
      </c>
      <c r="C1035" s="173" t="s">
        <v>261</v>
      </c>
      <c r="D1035" s="173">
        <v>2020</v>
      </c>
      <c r="E1035" s="173">
        <v>8</v>
      </c>
      <c r="F1035" s="173">
        <v>21</v>
      </c>
      <c r="G1035" s="175" t="s">
        <v>355</v>
      </c>
      <c r="H1035" s="176">
        <v>0.25</v>
      </c>
      <c r="I1035" s="176">
        <v>22.6</v>
      </c>
      <c r="J1035" s="176">
        <v>25.6</v>
      </c>
      <c r="K1035" s="176">
        <v>90.2</v>
      </c>
      <c r="L1035" s="173">
        <v>6.68</v>
      </c>
      <c r="M1035" s="177">
        <v>1.69</v>
      </c>
      <c r="N1035" s="177">
        <v>5.46</v>
      </c>
      <c r="O1035" s="177">
        <v>2.68</v>
      </c>
      <c r="P1035" s="176">
        <v>0.41289999999999999</v>
      </c>
      <c r="Q1035" s="177">
        <v>0.68400000000000005</v>
      </c>
      <c r="R1035" s="177">
        <v>47.628</v>
      </c>
      <c r="S1035" s="177">
        <v>0.111</v>
      </c>
      <c r="T1035" s="177">
        <v>29.058</v>
      </c>
      <c r="U1035" s="177">
        <v>1.65</v>
      </c>
      <c r="V1035" s="177">
        <v>18.7</v>
      </c>
      <c r="W1035" s="177"/>
      <c r="X1035" s="177">
        <v>10.358000000000001</v>
      </c>
      <c r="Y1035" s="177">
        <v>86.042000000000002</v>
      </c>
      <c r="Z1035" s="177">
        <v>0.52</v>
      </c>
    </row>
    <row r="1036" spans="1:26" ht="16" hidden="1" x14ac:dyDescent="0.2">
      <c r="A1036" s="171">
        <v>6250</v>
      </c>
      <c r="B1036" s="172">
        <v>9</v>
      </c>
      <c r="C1036" s="173" t="s">
        <v>258</v>
      </c>
      <c r="D1036" s="173">
        <v>20</v>
      </c>
      <c r="E1036" s="173">
        <v>8</v>
      </c>
      <c r="F1036" s="173">
        <v>21</v>
      </c>
      <c r="G1036" s="175" t="s">
        <v>278</v>
      </c>
      <c r="H1036" s="176">
        <v>1.5</v>
      </c>
      <c r="I1036" s="176">
        <v>22.9</v>
      </c>
      <c r="J1036" s="176">
        <v>31</v>
      </c>
      <c r="K1036" s="176">
        <v>92.4</v>
      </c>
      <c r="L1036" s="173">
        <v>6.63</v>
      </c>
    </row>
    <row r="1037" spans="1:26" ht="16" x14ac:dyDescent="0.2">
      <c r="A1037" s="171">
        <v>6251</v>
      </c>
      <c r="B1037" s="172">
        <v>9</v>
      </c>
      <c r="C1037" s="173" t="s">
        <v>261</v>
      </c>
      <c r="D1037" s="173">
        <v>2020</v>
      </c>
      <c r="E1037" s="173">
        <v>8</v>
      </c>
      <c r="F1037" s="173">
        <v>21</v>
      </c>
      <c r="G1037" s="175" t="s">
        <v>278</v>
      </c>
      <c r="H1037" s="176">
        <v>0.25</v>
      </c>
      <c r="I1037" s="176">
        <v>22.8</v>
      </c>
      <c r="J1037" s="176">
        <v>30.9</v>
      </c>
      <c r="K1037" s="176">
        <v>93.2</v>
      </c>
      <c r="L1037" s="173">
        <v>6.65</v>
      </c>
      <c r="M1037" s="177">
        <v>2.89</v>
      </c>
      <c r="N1037" s="177">
        <v>6.85</v>
      </c>
      <c r="O1037" s="177">
        <v>2.9</v>
      </c>
      <c r="P1037" s="176">
        <v>0.44779999999999998</v>
      </c>
      <c r="Q1037" s="177">
        <v>0.34799999999999998</v>
      </c>
      <c r="R1037" s="177">
        <v>20.518999999999998</v>
      </c>
      <c r="S1037" s="177">
        <v>0.19400000000000001</v>
      </c>
      <c r="T1037" s="177">
        <v>38.455599999999997</v>
      </c>
      <c r="U1037" s="177">
        <v>2.0099999999999998</v>
      </c>
      <c r="V1037" s="177">
        <v>21.8</v>
      </c>
      <c r="W1037" s="177"/>
      <c r="X1037" s="177">
        <v>16.6556</v>
      </c>
      <c r="Y1037" s="177">
        <v>129.62260000000001</v>
      </c>
      <c r="Z1037" s="177">
        <v>1.01</v>
      </c>
    </row>
    <row r="1038" spans="1:26" ht="16" hidden="1" x14ac:dyDescent="0.2">
      <c r="A1038" s="171">
        <v>6252</v>
      </c>
      <c r="B1038" s="172">
        <v>10</v>
      </c>
      <c r="C1038" s="173" t="s">
        <v>258</v>
      </c>
      <c r="D1038" s="173">
        <v>20</v>
      </c>
      <c r="E1038" s="173">
        <v>8</v>
      </c>
      <c r="F1038" s="173">
        <v>21</v>
      </c>
      <c r="G1038" s="175" t="s">
        <v>279</v>
      </c>
      <c r="H1038" s="176">
        <v>1.5</v>
      </c>
      <c r="I1038" s="176">
        <v>22.8</v>
      </c>
      <c r="J1038" s="176">
        <v>30.6</v>
      </c>
      <c r="K1038" s="176">
        <v>102</v>
      </c>
      <c r="L1038" s="173">
        <v>7.34</v>
      </c>
    </row>
    <row r="1039" spans="1:26" ht="16" x14ac:dyDescent="0.2">
      <c r="A1039" s="171">
        <v>6253</v>
      </c>
      <c r="B1039" s="172">
        <v>10</v>
      </c>
      <c r="C1039" s="173" t="s">
        <v>261</v>
      </c>
      <c r="D1039" s="173">
        <v>2020</v>
      </c>
      <c r="E1039" s="173">
        <v>8</v>
      </c>
      <c r="F1039" s="173">
        <v>21</v>
      </c>
      <c r="G1039" s="175" t="s">
        <v>279</v>
      </c>
      <c r="H1039" s="176">
        <v>0.25</v>
      </c>
      <c r="I1039" s="176">
        <v>22.8</v>
      </c>
      <c r="J1039" s="176">
        <v>30.6</v>
      </c>
      <c r="K1039" s="176">
        <v>101.5</v>
      </c>
      <c r="L1039" s="173">
        <v>7.33</v>
      </c>
      <c r="M1039" s="177">
        <v>1.22</v>
      </c>
      <c r="N1039" s="177">
        <v>4.8099999999999996</v>
      </c>
      <c r="O1039" s="177">
        <v>2.04</v>
      </c>
      <c r="P1039" s="176">
        <v>0.43340000000000001</v>
      </c>
      <c r="Q1039" s="177">
        <v>0.155</v>
      </c>
      <c r="R1039" s="177">
        <v>9.8469999999999995</v>
      </c>
      <c r="S1039" s="177">
        <v>0.30599999999999999</v>
      </c>
      <c r="T1039" s="177">
        <v>26.9069</v>
      </c>
      <c r="U1039" s="177">
        <v>1.76</v>
      </c>
      <c r="V1039" s="177">
        <v>17.7</v>
      </c>
      <c r="W1039" s="177"/>
      <c r="X1039" s="177">
        <v>9.2068999999999992</v>
      </c>
      <c r="Y1039" s="177">
        <v>75.9024</v>
      </c>
      <c r="Z1039" s="177">
        <v>0.84799999999999998</v>
      </c>
    </row>
    <row r="1040" spans="1:26" ht="16" hidden="1" x14ac:dyDescent="0.2">
      <c r="A1040" s="171">
        <v>6240</v>
      </c>
      <c r="B1040" s="172">
        <v>6</v>
      </c>
      <c r="C1040" s="173" t="s">
        <v>258</v>
      </c>
      <c r="D1040" s="173">
        <v>20</v>
      </c>
      <c r="E1040" s="173">
        <v>8</v>
      </c>
      <c r="F1040" s="173">
        <v>22</v>
      </c>
      <c r="G1040" s="175" t="s">
        <v>492</v>
      </c>
      <c r="H1040" s="176">
        <v>1.75</v>
      </c>
      <c r="I1040" s="176">
        <v>23.4</v>
      </c>
      <c r="J1040" s="176">
        <v>32.1</v>
      </c>
      <c r="K1040" s="176">
        <v>78</v>
      </c>
      <c r="L1040" s="173">
        <v>5.53</v>
      </c>
    </row>
    <row r="1041" spans="1:26" ht="16" x14ac:dyDescent="0.2">
      <c r="A1041" s="171">
        <v>6241</v>
      </c>
      <c r="B1041" s="172">
        <v>6</v>
      </c>
      <c r="C1041" s="173" t="s">
        <v>261</v>
      </c>
      <c r="D1041" s="173">
        <v>2020</v>
      </c>
      <c r="E1041" s="173">
        <v>8</v>
      </c>
      <c r="F1041" s="173">
        <v>22</v>
      </c>
      <c r="G1041" s="175" t="s">
        <v>492</v>
      </c>
      <c r="H1041" s="176">
        <v>0.25</v>
      </c>
      <c r="I1041" s="176">
        <v>23.4</v>
      </c>
      <c r="J1041" s="176">
        <v>32.1</v>
      </c>
      <c r="K1041" s="176">
        <v>78</v>
      </c>
      <c r="L1041" s="173">
        <v>5.56</v>
      </c>
      <c r="M1041" s="177">
        <v>1.32</v>
      </c>
      <c r="N1041" s="177">
        <v>2.4900000000000002</v>
      </c>
      <c r="O1041" s="177">
        <v>1.43</v>
      </c>
      <c r="P1041" s="176">
        <v>0.86199999999999999</v>
      </c>
      <c r="Q1041" s="177">
        <v>1.018</v>
      </c>
      <c r="R1041" s="177">
        <v>3.8839999999999999</v>
      </c>
      <c r="S1041" s="177">
        <v>0.59099999999999997</v>
      </c>
      <c r="T1041" s="177">
        <v>31.653500000000001</v>
      </c>
      <c r="U1041" s="177">
        <v>1.41</v>
      </c>
      <c r="V1041" s="177">
        <v>13.9</v>
      </c>
      <c r="W1041" s="177"/>
      <c r="X1041" s="177">
        <v>17.753499999999999</v>
      </c>
      <c r="Y1041" s="177">
        <v>128.23070000000001</v>
      </c>
      <c r="Z1041" s="177">
        <v>1.23</v>
      </c>
    </row>
    <row r="1042" spans="1:26" ht="16" hidden="1" x14ac:dyDescent="0.2">
      <c r="A1042" s="171">
        <v>6242</v>
      </c>
      <c r="B1042" s="172">
        <v>7</v>
      </c>
      <c r="C1042" s="173" t="s">
        <v>258</v>
      </c>
      <c r="D1042" s="173">
        <v>20</v>
      </c>
      <c r="E1042" s="173">
        <v>8</v>
      </c>
      <c r="F1042" s="173">
        <v>22</v>
      </c>
      <c r="G1042" s="175" t="s">
        <v>358</v>
      </c>
      <c r="H1042" s="176">
        <v>0.75</v>
      </c>
      <c r="I1042" s="176">
        <v>24.4</v>
      </c>
      <c r="J1042" s="176">
        <v>26.4</v>
      </c>
      <c r="K1042" s="176">
        <v>36</v>
      </c>
      <c r="L1042" s="173">
        <v>2.65</v>
      </c>
    </row>
    <row r="1043" spans="1:26" ht="16" x14ac:dyDescent="0.2">
      <c r="A1043" s="171">
        <v>6243</v>
      </c>
      <c r="B1043" s="172">
        <v>7</v>
      </c>
      <c r="C1043" s="173" t="s">
        <v>261</v>
      </c>
      <c r="D1043" s="173">
        <v>2020</v>
      </c>
      <c r="E1043" s="173">
        <v>8</v>
      </c>
      <c r="F1043" s="173">
        <v>22</v>
      </c>
      <c r="G1043" s="175" t="s">
        <v>358</v>
      </c>
      <c r="H1043" s="176">
        <v>0.25</v>
      </c>
      <c r="I1043" s="176">
        <v>23.7</v>
      </c>
      <c r="J1043" s="176">
        <v>21.5</v>
      </c>
      <c r="K1043" s="176">
        <v>59</v>
      </c>
      <c r="L1043" s="173">
        <v>4.4400000000000004</v>
      </c>
      <c r="M1043" s="177">
        <v>2.4900000000000002</v>
      </c>
      <c r="N1043" s="177">
        <v>39.520000000000003</v>
      </c>
      <c r="O1043" s="177">
        <v>6.2</v>
      </c>
      <c r="P1043" s="176">
        <v>2.456</v>
      </c>
      <c r="Q1043" s="177">
        <v>7.6070000000000002</v>
      </c>
      <c r="R1043" s="177">
        <v>40.929000000000002</v>
      </c>
      <c r="S1043" s="177">
        <v>0.106</v>
      </c>
      <c r="T1043" s="177">
        <v>66.228499999999997</v>
      </c>
      <c r="U1043" s="177">
        <v>3.55</v>
      </c>
      <c r="V1043" s="177">
        <v>31.3</v>
      </c>
      <c r="W1043" s="177"/>
      <c r="X1043" s="177">
        <v>34.9285</v>
      </c>
      <c r="Y1043" s="177">
        <v>207.31620000000001</v>
      </c>
      <c r="Z1043" s="177">
        <v>0.83899999999999997</v>
      </c>
    </row>
    <row r="1044" spans="1:26" ht="16" hidden="1" x14ac:dyDescent="0.2">
      <c r="A1044" s="171">
        <v>6244</v>
      </c>
      <c r="B1044" s="172">
        <v>8</v>
      </c>
      <c r="C1044" s="173" t="s">
        <v>258</v>
      </c>
      <c r="D1044" s="173">
        <v>20</v>
      </c>
      <c r="E1044" s="173">
        <v>8</v>
      </c>
      <c r="F1044" s="173">
        <v>22</v>
      </c>
      <c r="G1044" s="175" t="s">
        <v>420</v>
      </c>
      <c r="H1044" s="176">
        <v>0.5</v>
      </c>
      <c r="I1044" s="176">
        <v>23.9</v>
      </c>
      <c r="J1044" s="176">
        <v>30.2</v>
      </c>
      <c r="K1044" s="176">
        <v>51</v>
      </c>
      <c r="L1044" s="173">
        <v>3.57</v>
      </c>
    </row>
    <row r="1045" spans="1:26" ht="16" x14ac:dyDescent="0.2">
      <c r="A1045" s="171">
        <v>6245</v>
      </c>
      <c r="B1045" s="172">
        <v>8</v>
      </c>
      <c r="C1045" s="173" t="s">
        <v>261</v>
      </c>
      <c r="D1045" s="173">
        <v>2020</v>
      </c>
      <c r="E1045" s="173">
        <v>8</v>
      </c>
      <c r="F1045" s="173">
        <v>22</v>
      </c>
      <c r="G1045" s="175" t="s">
        <v>420</v>
      </c>
      <c r="H1045" s="176">
        <v>0.25</v>
      </c>
      <c r="I1045" s="176">
        <v>23.8</v>
      </c>
      <c r="J1045" s="176">
        <v>29.2</v>
      </c>
      <c r="K1045" s="176">
        <v>70</v>
      </c>
      <c r="L1045" s="173">
        <v>5.04</v>
      </c>
      <c r="M1045" s="177">
        <v>2.2599999999999998</v>
      </c>
      <c r="N1045" s="177">
        <v>13</v>
      </c>
      <c r="O1045" s="177">
        <v>6.28</v>
      </c>
      <c r="P1045" s="176">
        <v>0.49330000000000002</v>
      </c>
      <c r="Q1045" s="177">
        <v>1.026</v>
      </c>
      <c r="R1045" s="177">
        <v>11.016999999999999</v>
      </c>
      <c r="S1045" s="177">
        <v>0.02</v>
      </c>
      <c r="T1045" s="177">
        <v>44.571100000000001</v>
      </c>
      <c r="U1045" s="177">
        <v>2.36</v>
      </c>
      <c r="V1045" s="177">
        <v>23.3</v>
      </c>
      <c r="W1045" s="177"/>
      <c r="X1045" s="177">
        <v>21.271100000000001</v>
      </c>
      <c r="Y1045" s="177">
        <v>150.89269999999999</v>
      </c>
      <c r="Z1045" s="177">
        <v>0.65300000000000002</v>
      </c>
    </row>
    <row r="1046" spans="1:26" ht="16" hidden="1" x14ac:dyDescent="0.2">
      <c r="A1046" s="171">
        <v>6266</v>
      </c>
      <c r="B1046" s="172">
        <v>1</v>
      </c>
      <c r="C1046" s="173" t="s">
        <v>258</v>
      </c>
      <c r="D1046" s="173">
        <v>20</v>
      </c>
      <c r="E1046" s="173">
        <v>9</v>
      </c>
      <c r="F1046" s="173">
        <v>5</v>
      </c>
      <c r="G1046" s="175" t="s">
        <v>503</v>
      </c>
      <c r="H1046" s="176">
        <v>1.5</v>
      </c>
      <c r="I1046" s="176">
        <v>23.5</v>
      </c>
      <c r="J1046" s="176">
        <v>29.9</v>
      </c>
      <c r="K1046" s="176">
        <v>102.5</v>
      </c>
      <c r="L1046" s="173">
        <v>7.33</v>
      </c>
    </row>
    <row r="1047" spans="1:26" ht="16" x14ac:dyDescent="0.2">
      <c r="A1047" s="171">
        <v>6267</v>
      </c>
      <c r="B1047" s="172">
        <v>1</v>
      </c>
      <c r="C1047" s="173" t="s">
        <v>261</v>
      </c>
      <c r="D1047" s="173">
        <v>2020</v>
      </c>
      <c r="E1047" s="173">
        <v>9</v>
      </c>
      <c r="F1047" s="173">
        <v>5</v>
      </c>
      <c r="G1047" s="175" t="s">
        <v>503</v>
      </c>
      <c r="H1047" s="176">
        <v>0.25</v>
      </c>
      <c r="I1047" s="176">
        <v>23.3</v>
      </c>
      <c r="J1047" s="176">
        <v>27.2</v>
      </c>
      <c r="K1047" s="176">
        <v>95.5</v>
      </c>
      <c r="L1047" s="173">
        <v>7.08</v>
      </c>
      <c r="M1047" s="177">
        <v>1.9</v>
      </c>
      <c r="N1047" s="177">
        <v>7.39</v>
      </c>
      <c r="O1047" s="177">
        <v>4.09</v>
      </c>
      <c r="P1047" s="176">
        <v>1.9052</v>
      </c>
      <c r="Q1047" s="177">
        <v>5.5330000000000004</v>
      </c>
      <c r="R1047" s="177">
        <v>32.624000000000002</v>
      </c>
      <c r="S1047" s="177">
        <v>0.19600000000000001</v>
      </c>
      <c r="T1047" s="177">
        <v>41.606499999999997</v>
      </c>
      <c r="U1047" s="177">
        <v>1.83</v>
      </c>
      <c r="V1047" s="177">
        <v>26.2</v>
      </c>
      <c r="W1047" s="177"/>
      <c r="X1047" s="177">
        <v>15.406499999999999</v>
      </c>
      <c r="Y1047" s="177">
        <v>104.6022</v>
      </c>
      <c r="Z1047" s="177">
        <v>0.66</v>
      </c>
    </row>
    <row r="1048" spans="1:26" ht="16" hidden="1" x14ac:dyDescent="0.2">
      <c r="A1048" s="171">
        <v>6268</v>
      </c>
      <c r="B1048" s="172">
        <v>2</v>
      </c>
      <c r="C1048" s="173" t="s">
        <v>258</v>
      </c>
      <c r="D1048" s="173">
        <v>20</v>
      </c>
      <c r="E1048" s="173">
        <v>9</v>
      </c>
      <c r="F1048" s="173">
        <v>5</v>
      </c>
      <c r="G1048" s="175" t="s">
        <v>504</v>
      </c>
      <c r="H1048" s="176">
        <v>1</v>
      </c>
      <c r="I1048" s="176">
        <v>23.8</v>
      </c>
      <c r="J1048" s="176">
        <v>30.4</v>
      </c>
      <c r="K1048" s="176">
        <v>75.099999999999994</v>
      </c>
      <c r="L1048" s="173">
        <v>5.37</v>
      </c>
    </row>
    <row r="1049" spans="1:26" ht="16" x14ac:dyDescent="0.2">
      <c r="A1049" s="171">
        <v>6269</v>
      </c>
      <c r="B1049" s="172">
        <v>2</v>
      </c>
      <c r="C1049" s="173" t="s">
        <v>261</v>
      </c>
      <c r="D1049" s="173">
        <v>2020</v>
      </c>
      <c r="E1049" s="173">
        <v>9</v>
      </c>
      <c r="F1049" s="173">
        <v>5</v>
      </c>
      <c r="G1049" s="175" t="s">
        <v>504</v>
      </c>
      <c r="H1049" s="176">
        <v>0.25</v>
      </c>
      <c r="I1049" s="176">
        <v>23.2</v>
      </c>
      <c r="J1049" s="176">
        <v>29.8</v>
      </c>
      <c r="K1049" s="176">
        <v>98.3</v>
      </c>
      <c r="L1049" s="173">
        <v>7.09</v>
      </c>
      <c r="M1049" s="177">
        <v>1.0900000000000001</v>
      </c>
      <c r="N1049" s="177">
        <v>6.21</v>
      </c>
      <c r="O1049" s="177">
        <v>2.83</v>
      </c>
      <c r="P1049" s="176">
        <v>0.47920000000000001</v>
      </c>
      <c r="Q1049" s="177">
        <v>0.224</v>
      </c>
      <c r="R1049" s="177">
        <v>13.231</v>
      </c>
      <c r="S1049" s="177">
        <v>0.315</v>
      </c>
      <c r="T1049" s="177">
        <v>25.334199999999999</v>
      </c>
      <c r="U1049" s="177">
        <v>1.9</v>
      </c>
      <c r="V1049" s="177">
        <v>17.8</v>
      </c>
      <c r="W1049" s="177"/>
      <c r="X1049" s="177">
        <v>7.5342000000000002</v>
      </c>
      <c r="Y1049" s="177">
        <v>49.901699999999998</v>
      </c>
      <c r="Z1049" s="177">
        <v>1.28</v>
      </c>
    </row>
    <row r="1050" spans="1:26" ht="16" hidden="1" x14ac:dyDescent="0.2">
      <c r="A1050" s="171">
        <v>6260</v>
      </c>
      <c r="B1050" s="172">
        <v>3</v>
      </c>
      <c r="C1050" s="173" t="s">
        <v>258</v>
      </c>
      <c r="D1050" s="173">
        <v>20</v>
      </c>
      <c r="E1050" s="173">
        <v>9</v>
      </c>
      <c r="F1050" s="173">
        <v>5</v>
      </c>
      <c r="G1050" s="175" t="s">
        <v>288</v>
      </c>
      <c r="H1050" s="176">
        <v>0.75</v>
      </c>
      <c r="I1050" s="176">
        <v>23.2</v>
      </c>
      <c r="J1050" s="176">
        <v>30.3</v>
      </c>
      <c r="K1050" s="176">
        <v>72.400000000000006</v>
      </c>
      <c r="L1050" s="173">
        <v>5.23</v>
      </c>
    </row>
    <row r="1051" spans="1:26" ht="16" x14ac:dyDescent="0.2">
      <c r="A1051" s="171">
        <v>6261</v>
      </c>
      <c r="B1051" s="172">
        <v>3</v>
      </c>
      <c r="C1051" s="173" t="s">
        <v>261</v>
      </c>
      <c r="D1051" s="173">
        <v>2020</v>
      </c>
      <c r="E1051" s="173">
        <v>9</v>
      </c>
      <c r="F1051" s="173">
        <v>5</v>
      </c>
      <c r="G1051" s="175" t="s">
        <v>288</v>
      </c>
      <c r="H1051" s="176">
        <v>0.25</v>
      </c>
      <c r="I1051" s="176">
        <v>23.2</v>
      </c>
      <c r="J1051" s="176">
        <v>30.3</v>
      </c>
      <c r="K1051" s="176">
        <v>73.099999999999994</v>
      </c>
      <c r="L1051" s="173">
        <v>5.26</v>
      </c>
      <c r="M1051" s="177">
        <v>2.2200000000000002</v>
      </c>
      <c r="N1051" s="177">
        <v>9.6999999999999993</v>
      </c>
      <c r="O1051" s="177">
        <v>3.47</v>
      </c>
      <c r="P1051" s="176">
        <v>0.2908</v>
      </c>
      <c r="Q1051" s="177">
        <v>0.10299999999999999</v>
      </c>
      <c r="R1051" s="177">
        <v>14.192</v>
      </c>
      <c r="S1051" s="177">
        <v>0.19400000000000001</v>
      </c>
      <c r="T1051" s="177">
        <v>39.124600000000001</v>
      </c>
      <c r="U1051" s="177">
        <v>2.27</v>
      </c>
      <c r="V1051" s="177">
        <v>26.6</v>
      </c>
      <c r="W1051" s="177"/>
      <c r="X1051" s="177">
        <v>12.5246</v>
      </c>
      <c r="Y1051" s="177">
        <v>86.408600000000007</v>
      </c>
      <c r="Z1051" s="177">
        <v>1.1399999999999999</v>
      </c>
    </row>
    <row r="1052" spans="1:26" ht="16" hidden="1" x14ac:dyDescent="0.2">
      <c r="A1052" s="171">
        <v>6262</v>
      </c>
      <c r="B1052" s="172">
        <v>4</v>
      </c>
      <c r="C1052" s="173" t="s">
        <v>258</v>
      </c>
      <c r="D1052" s="173">
        <v>20</v>
      </c>
      <c r="E1052" s="173">
        <v>9</v>
      </c>
      <c r="F1052" s="173">
        <v>5</v>
      </c>
      <c r="G1052" s="175" t="s">
        <v>387</v>
      </c>
      <c r="H1052" s="176">
        <v>0.5</v>
      </c>
      <c r="I1052" s="176">
        <v>22.9</v>
      </c>
      <c r="J1052" s="176">
        <v>30.3</v>
      </c>
      <c r="K1052" s="176">
        <v>68.400000000000006</v>
      </c>
      <c r="L1052" s="173">
        <v>4.95</v>
      </c>
    </row>
    <row r="1053" spans="1:26" ht="16" x14ac:dyDescent="0.2">
      <c r="A1053" s="171">
        <v>6263</v>
      </c>
      <c r="B1053" s="172">
        <v>4</v>
      </c>
      <c r="C1053" s="173" t="s">
        <v>261</v>
      </c>
      <c r="D1053" s="173">
        <v>2020</v>
      </c>
      <c r="E1053" s="173">
        <v>9</v>
      </c>
      <c r="F1053" s="173">
        <v>5</v>
      </c>
      <c r="G1053" s="175" t="s">
        <v>387</v>
      </c>
      <c r="H1053" s="176">
        <v>0.25</v>
      </c>
      <c r="I1053" s="176">
        <v>22.9</v>
      </c>
      <c r="J1053" s="176">
        <v>30.3</v>
      </c>
      <c r="K1053" s="176">
        <v>68.3</v>
      </c>
      <c r="L1053" s="173">
        <v>4.9400000000000004</v>
      </c>
      <c r="M1053" s="177">
        <v>3.6</v>
      </c>
      <c r="N1053" s="177">
        <v>5.63</v>
      </c>
      <c r="O1053" s="177">
        <v>5.25</v>
      </c>
      <c r="P1053" s="176">
        <v>3.4363999999999999</v>
      </c>
      <c r="Q1053" s="177">
        <v>0.47699999999999998</v>
      </c>
      <c r="R1053" s="177">
        <v>49.783999999999999</v>
      </c>
      <c r="S1053" s="177">
        <v>0.126</v>
      </c>
      <c r="T1053" s="177">
        <v>39.745399999999997</v>
      </c>
      <c r="U1053" s="177">
        <v>2.09</v>
      </c>
      <c r="V1053" s="177">
        <v>26.6</v>
      </c>
      <c r="W1053" s="177"/>
      <c r="X1053" s="177">
        <v>13.1454</v>
      </c>
      <c r="Y1053" s="177">
        <v>91.232200000000006</v>
      </c>
      <c r="Z1053" s="177">
        <v>0.77700000000000002</v>
      </c>
    </row>
    <row r="1054" spans="1:26" ht="16" hidden="1" x14ac:dyDescent="0.2">
      <c r="A1054" s="171">
        <v>6264</v>
      </c>
      <c r="B1054" s="172">
        <v>5</v>
      </c>
      <c r="C1054" s="173" t="s">
        <v>258</v>
      </c>
      <c r="D1054" s="173">
        <v>20</v>
      </c>
      <c r="E1054" s="173">
        <v>9</v>
      </c>
      <c r="F1054" s="173">
        <v>5</v>
      </c>
      <c r="G1054" s="175" t="s">
        <v>278</v>
      </c>
      <c r="H1054" s="176">
        <v>0.5</v>
      </c>
      <c r="I1054" s="176">
        <v>19.3</v>
      </c>
      <c r="J1054" s="176">
        <v>2.7</v>
      </c>
      <c r="K1054" s="176">
        <v>87</v>
      </c>
      <c r="L1054" s="173">
        <v>7.79</v>
      </c>
    </row>
    <row r="1055" spans="1:26" ht="16" x14ac:dyDescent="0.2">
      <c r="A1055" s="171">
        <v>6265</v>
      </c>
      <c r="B1055" s="172">
        <v>5</v>
      </c>
      <c r="C1055" s="173" t="s">
        <v>261</v>
      </c>
      <c r="D1055" s="173">
        <v>2020</v>
      </c>
      <c r="E1055" s="173">
        <v>9</v>
      </c>
      <c r="F1055" s="173">
        <v>5</v>
      </c>
      <c r="G1055" s="175" t="s">
        <v>278</v>
      </c>
      <c r="H1055" s="176">
        <v>0.25</v>
      </c>
      <c r="I1055" s="176">
        <v>17.3</v>
      </c>
      <c r="J1055" s="176">
        <v>2.1</v>
      </c>
      <c r="K1055" s="176">
        <v>79</v>
      </c>
      <c r="L1055" s="173">
        <v>7.5</v>
      </c>
      <c r="M1055" s="177">
        <v>2.4700000000000002</v>
      </c>
      <c r="N1055" s="177">
        <v>20.86</v>
      </c>
      <c r="O1055" s="177">
        <v>2.67</v>
      </c>
      <c r="P1055" s="176">
        <v>0.57199999999999995</v>
      </c>
      <c r="Q1055" s="177">
        <v>11.019</v>
      </c>
      <c r="R1055" s="177">
        <v>107.483</v>
      </c>
      <c r="S1055" s="177">
        <v>7.6999999999999999E-2</v>
      </c>
      <c r="T1055" s="177">
        <v>48.132399999999997</v>
      </c>
      <c r="U1055" s="177">
        <v>2.16</v>
      </c>
      <c r="V1055" s="177">
        <v>24.1</v>
      </c>
      <c r="W1055" s="177"/>
      <c r="X1055" s="177">
        <v>24.032399999999999</v>
      </c>
      <c r="Y1055" s="177">
        <v>165.1781</v>
      </c>
      <c r="Z1055" s="177">
        <v>0.58799999999999997</v>
      </c>
    </row>
    <row r="1056" spans="1:26" ht="16" hidden="1" x14ac:dyDescent="0.2">
      <c r="A1056" s="171">
        <v>6254</v>
      </c>
      <c r="B1056" s="172">
        <v>6</v>
      </c>
      <c r="C1056" s="173" t="s">
        <v>258</v>
      </c>
      <c r="D1056" s="173">
        <v>20</v>
      </c>
      <c r="E1056" s="173">
        <v>9</v>
      </c>
      <c r="F1056" s="173">
        <v>5</v>
      </c>
      <c r="G1056" s="175" t="s">
        <v>334</v>
      </c>
      <c r="H1056" s="176">
        <v>5</v>
      </c>
      <c r="I1056" s="176">
        <v>22.3</v>
      </c>
      <c r="J1056" s="176">
        <v>29.4</v>
      </c>
      <c r="K1056" s="176">
        <v>83.1</v>
      </c>
      <c r="L1056" s="173">
        <v>6.14</v>
      </c>
    </row>
    <row r="1057" spans="1:26" ht="16" x14ac:dyDescent="0.2">
      <c r="A1057" s="171">
        <v>6255</v>
      </c>
      <c r="B1057" s="172">
        <v>6</v>
      </c>
      <c r="C1057" s="173" t="s">
        <v>261</v>
      </c>
      <c r="D1057" s="173">
        <v>2020</v>
      </c>
      <c r="E1057" s="173">
        <v>9</v>
      </c>
      <c r="F1057" s="173">
        <v>5</v>
      </c>
      <c r="G1057" s="175" t="s">
        <v>334</v>
      </c>
      <c r="H1057" s="176">
        <v>0.25</v>
      </c>
      <c r="I1057" s="176">
        <v>22.3</v>
      </c>
      <c r="J1057" s="176">
        <v>29.3</v>
      </c>
      <c r="K1057" s="176">
        <v>83.5</v>
      </c>
      <c r="L1057" s="173">
        <v>6.1</v>
      </c>
      <c r="M1057" s="177">
        <v>1.98</v>
      </c>
      <c r="N1057" s="177">
        <v>4.79</v>
      </c>
      <c r="O1057" s="177">
        <v>2.36</v>
      </c>
      <c r="P1057" s="176">
        <v>0.62390000000000001</v>
      </c>
      <c r="Q1057" s="177">
        <v>0.30499999999999999</v>
      </c>
      <c r="R1057" s="177">
        <v>8.1549999999999994</v>
      </c>
      <c r="S1057" s="177">
        <v>0.49</v>
      </c>
      <c r="T1057" s="177">
        <v>31.814299999999999</v>
      </c>
      <c r="U1057" s="177">
        <v>2.2599999999999998</v>
      </c>
      <c r="V1057" s="177">
        <v>23.9</v>
      </c>
      <c r="W1057" s="177"/>
      <c r="X1057" s="177">
        <v>7.9142999999999999</v>
      </c>
      <c r="Y1057" s="177">
        <v>59.624899999999997</v>
      </c>
      <c r="Z1057" s="177">
        <v>1.26</v>
      </c>
    </row>
    <row r="1058" spans="1:26" ht="16" hidden="1" x14ac:dyDescent="0.2">
      <c r="A1058" s="171">
        <v>6256</v>
      </c>
      <c r="B1058" s="172">
        <v>7</v>
      </c>
      <c r="C1058" s="173" t="s">
        <v>258</v>
      </c>
      <c r="D1058" s="173">
        <v>20</v>
      </c>
      <c r="E1058" s="173">
        <v>9</v>
      </c>
      <c r="F1058" s="173">
        <v>5</v>
      </c>
      <c r="G1058" s="175" t="s">
        <v>294</v>
      </c>
      <c r="H1058" s="176">
        <v>0.75</v>
      </c>
      <c r="I1058" s="176">
        <v>24</v>
      </c>
      <c r="J1058" s="176">
        <v>25.3</v>
      </c>
      <c r="K1058" s="176">
        <v>59.7</v>
      </c>
      <c r="L1058" s="173">
        <v>4.54</v>
      </c>
    </row>
    <row r="1059" spans="1:26" ht="16" x14ac:dyDescent="0.2">
      <c r="A1059" s="171">
        <v>6257</v>
      </c>
      <c r="B1059" s="172">
        <v>7</v>
      </c>
      <c r="C1059" s="173" t="s">
        <v>261</v>
      </c>
      <c r="D1059" s="173">
        <v>2020</v>
      </c>
      <c r="E1059" s="173">
        <v>9</v>
      </c>
      <c r="F1059" s="173">
        <v>5</v>
      </c>
      <c r="G1059" s="175" t="s">
        <v>294</v>
      </c>
      <c r="H1059" s="176">
        <v>0.25</v>
      </c>
      <c r="I1059" s="176">
        <v>23.5</v>
      </c>
      <c r="J1059" s="176">
        <v>16.899999999999999</v>
      </c>
      <c r="K1059" s="176">
        <v>58.9</v>
      </c>
      <c r="L1059" s="173">
        <v>4.74</v>
      </c>
      <c r="M1059" s="177">
        <v>3.91</v>
      </c>
      <c r="N1059" s="177">
        <v>61.15</v>
      </c>
      <c r="O1059" s="177">
        <v>9.81</v>
      </c>
      <c r="P1059" s="176">
        <v>1.1304000000000001</v>
      </c>
      <c r="Q1059" s="177">
        <v>6.2709999999999999</v>
      </c>
      <c r="R1059" s="177">
        <v>50.866999999999997</v>
      </c>
      <c r="S1059" s="177">
        <v>0.46600000000000003</v>
      </c>
      <c r="T1059" s="177">
        <v>84.602000000000004</v>
      </c>
      <c r="U1059" s="177">
        <v>4.84</v>
      </c>
      <c r="V1059" s="177">
        <v>41.2</v>
      </c>
      <c r="W1059" s="177"/>
      <c r="X1059" s="177">
        <v>43.402000000000001</v>
      </c>
      <c r="Y1059" s="177">
        <v>269.78410000000002</v>
      </c>
      <c r="Z1059" s="177">
        <v>1.87</v>
      </c>
    </row>
    <row r="1060" spans="1:26" ht="16" hidden="1" x14ac:dyDescent="0.2">
      <c r="A1060" s="171">
        <v>6258</v>
      </c>
      <c r="B1060" s="172">
        <v>8</v>
      </c>
      <c r="C1060" s="173" t="s">
        <v>258</v>
      </c>
      <c r="D1060" s="173">
        <v>20</v>
      </c>
      <c r="E1060" s="173">
        <v>9</v>
      </c>
      <c r="F1060" s="173">
        <v>5</v>
      </c>
      <c r="G1060" s="175" t="s">
        <v>272</v>
      </c>
      <c r="H1060" s="176">
        <v>0.75</v>
      </c>
      <c r="I1060" s="176">
        <v>22.9</v>
      </c>
      <c r="J1060" s="176">
        <v>28.9</v>
      </c>
      <c r="K1060" s="176">
        <v>46.9</v>
      </c>
      <c r="L1060" s="173">
        <v>3.43</v>
      </c>
    </row>
    <row r="1061" spans="1:26" ht="16" x14ac:dyDescent="0.2">
      <c r="A1061" s="171">
        <v>6259</v>
      </c>
      <c r="B1061" s="172">
        <v>8</v>
      </c>
      <c r="C1061" s="173" t="s">
        <v>261</v>
      </c>
      <c r="D1061" s="173">
        <v>2020</v>
      </c>
      <c r="E1061" s="173">
        <v>9</v>
      </c>
      <c r="F1061" s="173">
        <v>5</v>
      </c>
      <c r="G1061" s="175" t="s">
        <v>272</v>
      </c>
      <c r="H1061" s="176">
        <v>0.25</v>
      </c>
      <c r="I1061" s="176">
        <v>22.4</v>
      </c>
      <c r="J1061" s="176">
        <v>28</v>
      </c>
      <c r="K1061" s="176">
        <v>88.6</v>
      </c>
      <c r="L1061" s="173">
        <v>6.5</v>
      </c>
      <c r="M1061" s="177">
        <v>2.2400000000000002</v>
      </c>
      <c r="N1061" s="177">
        <v>16.91</v>
      </c>
      <c r="O1061" s="177">
        <v>6.21</v>
      </c>
      <c r="P1061" s="176">
        <v>0.3039</v>
      </c>
      <c r="Q1061" s="177">
        <v>0.159</v>
      </c>
      <c r="R1061" s="177">
        <v>16.234000000000002</v>
      </c>
      <c r="S1061" s="177">
        <v>0.13200000000000001</v>
      </c>
      <c r="T1061" s="177">
        <v>48.910200000000003</v>
      </c>
      <c r="U1061" s="177">
        <v>2.58</v>
      </c>
      <c r="V1061" s="177">
        <v>23.2</v>
      </c>
      <c r="W1061" s="177"/>
      <c r="X1061" s="177">
        <v>25.7102</v>
      </c>
      <c r="Y1061" s="177">
        <v>182.2379</v>
      </c>
      <c r="Z1061" s="177">
        <v>0.79900000000000004</v>
      </c>
    </row>
    <row r="1062" spans="1:26" ht="16" hidden="1" x14ac:dyDescent="0.2">
      <c r="A1062" s="171">
        <v>6270</v>
      </c>
      <c r="B1062" s="172">
        <v>9</v>
      </c>
      <c r="C1062" s="173" t="s">
        <v>258</v>
      </c>
      <c r="D1062" s="173">
        <v>20</v>
      </c>
      <c r="E1062" s="173">
        <v>9</v>
      </c>
      <c r="F1062" s="173">
        <v>5</v>
      </c>
      <c r="G1062" s="175" t="s">
        <v>309</v>
      </c>
      <c r="H1062" s="176">
        <v>1.75</v>
      </c>
      <c r="I1062" s="176">
        <v>22.4</v>
      </c>
      <c r="J1062" s="176">
        <v>31</v>
      </c>
      <c r="K1062" s="176">
        <v>102.2</v>
      </c>
      <c r="L1062" s="173">
        <v>7.45</v>
      </c>
    </row>
    <row r="1063" spans="1:26" ht="16" x14ac:dyDescent="0.2">
      <c r="A1063" s="171">
        <v>6271</v>
      </c>
      <c r="B1063" s="172">
        <v>9</v>
      </c>
      <c r="C1063" s="173" t="s">
        <v>261</v>
      </c>
      <c r="D1063" s="173">
        <v>2020</v>
      </c>
      <c r="E1063" s="173">
        <v>9</v>
      </c>
      <c r="F1063" s="173">
        <v>5</v>
      </c>
      <c r="G1063" s="175" t="s">
        <v>309</v>
      </c>
      <c r="H1063" s="176">
        <v>0.25</v>
      </c>
      <c r="I1063" s="176">
        <v>22.4</v>
      </c>
      <c r="J1063" s="176">
        <v>30.8</v>
      </c>
      <c r="K1063" s="176">
        <v>102.4</v>
      </c>
      <c r="L1063" s="173">
        <v>7.57</v>
      </c>
      <c r="M1063" s="177">
        <v>0.96</v>
      </c>
      <c r="N1063" s="177">
        <v>3.07</v>
      </c>
      <c r="O1063" s="177">
        <v>1.97</v>
      </c>
      <c r="P1063" s="176">
        <v>0.46879999999999999</v>
      </c>
      <c r="Q1063" s="177">
        <v>0.16800000000000001</v>
      </c>
      <c r="R1063" s="177">
        <v>9.375</v>
      </c>
      <c r="S1063" s="177">
        <v>0.432</v>
      </c>
      <c r="T1063" s="177">
        <v>27.7636</v>
      </c>
      <c r="U1063" s="177">
        <v>1.7</v>
      </c>
      <c r="V1063" s="177">
        <v>22.7</v>
      </c>
      <c r="W1063" s="177"/>
      <c r="X1063" s="177">
        <v>5.0636000000000001</v>
      </c>
      <c r="Y1063" s="177">
        <v>40.097099999999998</v>
      </c>
      <c r="Z1063" s="177">
        <v>1.44</v>
      </c>
    </row>
    <row r="1064" spans="1:26" ht="16" hidden="1" x14ac:dyDescent="0.2">
      <c r="A1064" s="171">
        <v>6272</v>
      </c>
      <c r="B1064" s="172">
        <v>10</v>
      </c>
      <c r="C1064" s="173" t="s">
        <v>258</v>
      </c>
      <c r="D1064" s="173">
        <v>20</v>
      </c>
      <c r="E1064" s="173">
        <v>9</v>
      </c>
      <c r="F1064" s="173">
        <v>5</v>
      </c>
      <c r="G1064" s="175" t="s">
        <v>505</v>
      </c>
      <c r="H1064" s="176">
        <v>1.5</v>
      </c>
      <c r="I1064" s="176">
        <v>23.5</v>
      </c>
      <c r="J1064" s="176">
        <v>30.2</v>
      </c>
      <c r="K1064" s="176">
        <v>82.2</v>
      </c>
      <c r="L1064" s="173">
        <v>5.8</v>
      </c>
    </row>
    <row r="1065" spans="1:26" ht="16" x14ac:dyDescent="0.2">
      <c r="A1065" s="171">
        <v>6273</v>
      </c>
      <c r="B1065" s="172">
        <v>10</v>
      </c>
      <c r="C1065" s="173" t="s">
        <v>261</v>
      </c>
      <c r="D1065" s="173">
        <v>2020</v>
      </c>
      <c r="E1065" s="173">
        <v>9</v>
      </c>
      <c r="F1065" s="173">
        <v>5</v>
      </c>
      <c r="G1065" s="175" t="s">
        <v>505</v>
      </c>
      <c r="H1065" s="176">
        <v>0.25</v>
      </c>
      <c r="I1065" s="176">
        <v>23.1</v>
      </c>
      <c r="J1065" s="176">
        <v>29.7</v>
      </c>
      <c r="K1065" s="176">
        <v>91.1</v>
      </c>
      <c r="L1065" s="173">
        <v>6.42</v>
      </c>
      <c r="M1065" s="177">
        <v>0.97</v>
      </c>
      <c r="N1065" s="177">
        <v>4</v>
      </c>
      <c r="O1065" s="177">
        <v>2.48</v>
      </c>
      <c r="P1065" s="176">
        <v>0.23039999999999999</v>
      </c>
      <c r="Q1065" s="177">
        <v>0.13200000000000001</v>
      </c>
      <c r="R1065" s="177">
        <v>11.936999999999999</v>
      </c>
      <c r="S1065" s="177">
        <v>0.30299999999999999</v>
      </c>
      <c r="T1065" s="177">
        <v>27.048999999999999</v>
      </c>
      <c r="U1065" s="177">
        <v>2</v>
      </c>
      <c r="V1065" s="177">
        <v>18.899999999999999</v>
      </c>
      <c r="W1065" s="177"/>
      <c r="X1065" s="177">
        <v>8.1493000000000002</v>
      </c>
      <c r="Y1065" s="177">
        <v>61.415999999999997</v>
      </c>
      <c r="Z1065" s="177">
        <v>1.1599999999999999</v>
      </c>
    </row>
    <row r="1066" spans="1:26" ht="16" hidden="1" x14ac:dyDescent="0.2">
      <c r="A1066" s="171">
        <v>6280</v>
      </c>
      <c r="B1066" s="172">
        <v>1</v>
      </c>
      <c r="C1066" s="173" t="s">
        <v>258</v>
      </c>
      <c r="D1066" s="173">
        <v>20</v>
      </c>
      <c r="E1066" s="173">
        <v>9</v>
      </c>
      <c r="F1066" s="173">
        <v>19</v>
      </c>
      <c r="G1066" s="175" t="s">
        <v>270</v>
      </c>
      <c r="H1066" s="176">
        <v>2.5</v>
      </c>
      <c r="I1066" s="176">
        <v>18.399999999999999</v>
      </c>
      <c r="J1066" s="176">
        <v>30.3</v>
      </c>
      <c r="K1066" s="176">
        <v>93.9</v>
      </c>
      <c r="L1066" s="173">
        <v>6.95</v>
      </c>
    </row>
    <row r="1067" spans="1:26" ht="16" x14ac:dyDescent="0.2">
      <c r="A1067" s="171">
        <v>6281</v>
      </c>
      <c r="B1067" s="172">
        <v>1</v>
      </c>
      <c r="C1067" s="173" t="s">
        <v>261</v>
      </c>
      <c r="D1067" s="173">
        <v>2020</v>
      </c>
      <c r="E1067" s="173">
        <v>9</v>
      </c>
      <c r="F1067" s="173">
        <v>19</v>
      </c>
      <c r="G1067" s="175" t="s">
        <v>270</v>
      </c>
      <c r="H1067" s="176">
        <v>0.25</v>
      </c>
      <c r="I1067" s="176">
        <v>18.399999999999999</v>
      </c>
      <c r="J1067" s="176">
        <v>30.1</v>
      </c>
      <c r="K1067" s="176">
        <v>86.8</v>
      </c>
      <c r="L1067" s="173">
        <v>6.75</v>
      </c>
      <c r="M1067" s="177">
        <v>1.29</v>
      </c>
      <c r="N1067" s="177">
        <v>6.42</v>
      </c>
      <c r="O1067" s="177">
        <v>3.13</v>
      </c>
      <c r="P1067" s="176">
        <v>1.4205000000000001</v>
      </c>
      <c r="Q1067" s="177">
        <v>2.802</v>
      </c>
      <c r="R1067" s="177">
        <v>15.394</v>
      </c>
      <c r="S1067" s="177">
        <v>0.216</v>
      </c>
      <c r="T1067" s="177">
        <v>29.1999</v>
      </c>
      <c r="U1067" s="177">
        <v>1.66</v>
      </c>
      <c r="V1067" s="177">
        <v>23.3</v>
      </c>
      <c r="W1067" s="177"/>
      <c r="X1067" s="177">
        <v>5.8998999999999997</v>
      </c>
      <c r="Y1067" s="177">
        <v>47.454900000000002</v>
      </c>
      <c r="Z1067" s="177">
        <v>1.02</v>
      </c>
    </row>
    <row r="1068" spans="1:26" ht="16" hidden="1" x14ac:dyDescent="0.2">
      <c r="A1068" s="171">
        <v>6282</v>
      </c>
      <c r="B1068" s="172">
        <v>2</v>
      </c>
      <c r="C1068" s="173" t="s">
        <v>258</v>
      </c>
      <c r="D1068" s="173">
        <v>20</v>
      </c>
      <c r="E1068" s="173">
        <v>9</v>
      </c>
      <c r="F1068" s="173">
        <v>19</v>
      </c>
      <c r="G1068" s="175" t="s">
        <v>279</v>
      </c>
      <c r="H1068" s="176">
        <v>2</v>
      </c>
      <c r="I1068" s="176">
        <v>18.2</v>
      </c>
      <c r="J1068" s="176">
        <v>30.3</v>
      </c>
      <c r="K1068" s="176">
        <v>93.9</v>
      </c>
      <c r="L1068" s="173">
        <v>7.4</v>
      </c>
    </row>
    <row r="1069" spans="1:26" ht="16" x14ac:dyDescent="0.2">
      <c r="A1069" s="171">
        <v>6283</v>
      </c>
      <c r="B1069" s="172">
        <v>2</v>
      </c>
      <c r="C1069" s="173" t="s">
        <v>261</v>
      </c>
      <c r="D1069" s="173">
        <v>2020</v>
      </c>
      <c r="E1069" s="173">
        <v>9</v>
      </c>
      <c r="F1069" s="173">
        <v>19</v>
      </c>
      <c r="G1069" s="175" t="s">
        <v>279</v>
      </c>
      <c r="H1069" s="176">
        <v>0.25</v>
      </c>
      <c r="I1069" s="176">
        <v>18.2</v>
      </c>
      <c r="J1069" s="176">
        <v>30.3</v>
      </c>
      <c r="K1069" s="176">
        <v>93.4</v>
      </c>
      <c r="L1069" s="173">
        <v>7.37</v>
      </c>
      <c r="M1069" s="177">
        <v>1.53</v>
      </c>
      <c r="N1069" s="177">
        <v>5.09</v>
      </c>
      <c r="O1069" s="177">
        <v>2.58</v>
      </c>
      <c r="P1069" s="176">
        <v>1.3963000000000001</v>
      </c>
      <c r="Q1069" s="177">
        <v>0.52800000000000002</v>
      </c>
      <c r="R1069" s="177">
        <v>9.4350000000000005</v>
      </c>
      <c r="S1069" s="177">
        <v>0.38800000000000001</v>
      </c>
      <c r="T1069" s="177">
        <v>24.349</v>
      </c>
      <c r="U1069" s="177">
        <v>1.94</v>
      </c>
      <c r="V1069" s="177">
        <v>18.8</v>
      </c>
      <c r="W1069" s="177"/>
      <c r="X1069" s="177">
        <v>5.5490000000000004</v>
      </c>
      <c r="Y1069" s="177">
        <v>45.584699999999998</v>
      </c>
      <c r="Z1069" s="177">
        <v>1.45</v>
      </c>
    </row>
    <row r="1070" spans="1:26" ht="16" hidden="1" x14ac:dyDescent="0.2">
      <c r="A1070" s="171">
        <v>6288</v>
      </c>
      <c r="B1070" s="172">
        <v>3</v>
      </c>
      <c r="C1070" s="173" t="s">
        <v>258</v>
      </c>
      <c r="D1070" s="173">
        <v>20</v>
      </c>
      <c r="E1070" s="173">
        <v>9</v>
      </c>
      <c r="F1070" s="173">
        <v>19</v>
      </c>
      <c r="G1070" s="175" t="s">
        <v>350</v>
      </c>
      <c r="H1070" s="176">
        <v>0.75</v>
      </c>
      <c r="I1070" s="176">
        <v>16.7</v>
      </c>
      <c r="J1070" s="176">
        <v>30.3</v>
      </c>
      <c r="K1070" s="176">
        <v>75.099999999999994</v>
      </c>
      <c r="L1070" s="173">
        <v>6.04</v>
      </c>
    </row>
    <row r="1071" spans="1:26" ht="16" x14ac:dyDescent="0.2">
      <c r="A1071" s="171">
        <v>6289</v>
      </c>
      <c r="B1071" s="172">
        <v>3</v>
      </c>
      <c r="C1071" s="173" t="s">
        <v>261</v>
      </c>
      <c r="D1071" s="173">
        <v>2020</v>
      </c>
      <c r="E1071" s="173">
        <v>9</v>
      </c>
      <c r="F1071" s="173">
        <v>19</v>
      </c>
      <c r="G1071" s="175" t="s">
        <v>350</v>
      </c>
      <c r="H1071" s="176">
        <v>0.25</v>
      </c>
      <c r="I1071" s="176">
        <v>16.899999999999999</v>
      </c>
      <c r="J1071" s="176">
        <v>30.4</v>
      </c>
      <c r="K1071" s="176">
        <v>74.7</v>
      </c>
      <c r="L1071" s="173">
        <v>6.04</v>
      </c>
      <c r="M1071" s="177">
        <v>1.72</v>
      </c>
      <c r="N1071" s="177">
        <v>7.71</v>
      </c>
      <c r="O1071" s="177">
        <v>2.74</v>
      </c>
      <c r="P1071" s="176">
        <v>0.16520000000000001</v>
      </c>
      <c r="Q1071" s="177">
        <v>5.8000000000000003E-2</v>
      </c>
      <c r="R1071" s="177">
        <v>7.516</v>
      </c>
      <c r="S1071" s="177">
        <v>0.108</v>
      </c>
      <c r="T1071" s="177">
        <v>29.439900000000002</v>
      </c>
      <c r="U1071" s="177">
        <v>1.63</v>
      </c>
      <c r="V1071" s="177">
        <v>20.7</v>
      </c>
      <c r="W1071" s="177"/>
      <c r="X1071" s="177">
        <v>8.7399000000000004</v>
      </c>
      <c r="Y1071" s="177">
        <v>63.151499999999999</v>
      </c>
      <c r="Z1071" s="177">
        <v>0.879</v>
      </c>
    </row>
    <row r="1072" spans="1:26" ht="16" hidden="1" x14ac:dyDescent="0.2">
      <c r="A1072" s="171">
        <v>6290</v>
      </c>
      <c r="B1072" s="172">
        <v>4</v>
      </c>
      <c r="C1072" s="173" t="s">
        <v>258</v>
      </c>
      <c r="D1072" s="173">
        <v>20</v>
      </c>
      <c r="E1072" s="173">
        <v>9</v>
      </c>
      <c r="F1072" s="173">
        <v>19</v>
      </c>
      <c r="G1072" s="175" t="s">
        <v>297</v>
      </c>
      <c r="H1072" s="176">
        <v>0.5</v>
      </c>
      <c r="I1072" s="176">
        <v>17.7</v>
      </c>
      <c r="J1072" s="176">
        <v>30.4</v>
      </c>
      <c r="K1072" s="176">
        <v>69</v>
      </c>
      <c r="L1072" s="173">
        <v>5.48</v>
      </c>
    </row>
    <row r="1073" spans="1:26" ht="16" x14ac:dyDescent="0.2">
      <c r="A1073" s="171">
        <v>6291</v>
      </c>
      <c r="B1073" s="172">
        <v>4</v>
      </c>
      <c r="C1073" s="173" t="s">
        <v>261</v>
      </c>
      <c r="D1073" s="173">
        <v>2020</v>
      </c>
      <c r="E1073" s="173">
        <v>9</v>
      </c>
      <c r="F1073" s="173">
        <v>19</v>
      </c>
      <c r="G1073" s="175" t="s">
        <v>297</v>
      </c>
      <c r="H1073" s="176">
        <v>0.25</v>
      </c>
      <c r="I1073" s="176">
        <v>17.7</v>
      </c>
      <c r="J1073" s="176">
        <v>30.5</v>
      </c>
      <c r="K1073" s="176">
        <v>70</v>
      </c>
      <c r="L1073" s="173">
        <v>5.55</v>
      </c>
      <c r="M1073" s="177">
        <v>2.65</v>
      </c>
      <c r="N1073" s="177">
        <v>9.91</v>
      </c>
      <c r="O1073" s="177">
        <v>3.26</v>
      </c>
      <c r="P1073" s="176">
        <v>1.5748</v>
      </c>
      <c r="Q1073" s="177">
        <v>0.41799999999999998</v>
      </c>
      <c r="R1073" s="177">
        <v>33.174999999999997</v>
      </c>
      <c r="S1073" s="177">
        <v>7.6999999999999999E-2</v>
      </c>
      <c r="T1073" s="177">
        <v>32.669499999999999</v>
      </c>
      <c r="U1073" s="177">
        <v>1.55</v>
      </c>
      <c r="V1073" s="177">
        <v>22.6</v>
      </c>
      <c r="W1073" s="177"/>
      <c r="X1073" s="177">
        <v>10.0695</v>
      </c>
      <c r="Y1073" s="177">
        <v>70.459500000000006</v>
      </c>
      <c r="Z1073" s="177">
        <v>1.01</v>
      </c>
    </row>
    <row r="1074" spans="1:26" ht="16" hidden="1" x14ac:dyDescent="0.2">
      <c r="A1074" s="171">
        <v>6292</v>
      </c>
      <c r="B1074" s="172">
        <v>5</v>
      </c>
      <c r="C1074" s="173" t="s">
        <v>258</v>
      </c>
      <c r="D1074" s="173">
        <v>20</v>
      </c>
      <c r="E1074" s="173">
        <v>9</v>
      </c>
      <c r="F1074" s="173">
        <v>19</v>
      </c>
      <c r="G1074" s="175" t="s">
        <v>487</v>
      </c>
      <c r="I1074" s="176">
        <v>14.7</v>
      </c>
      <c r="J1074" s="176">
        <v>15.1</v>
      </c>
      <c r="K1074" s="176">
        <v>67</v>
      </c>
      <c r="L1074" s="173">
        <v>6.2</v>
      </c>
    </row>
    <row r="1075" spans="1:26" ht="16" x14ac:dyDescent="0.2">
      <c r="A1075" s="171">
        <v>6293</v>
      </c>
      <c r="B1075" s="172">
        <v>5</v>
      </c>
      <c r="C1075" s="173" t="s">
        <v>261</v>
      </c>
      <c r="D1075" s="173">
        <v>2020</v>
      </c>
      <c r="E1075" s="173">
        <v>9</v>
      </c>
      <c r="F1075" s="173">
        <v>19</v>
      </c>
      <c r="G1075" s="175" t="s">
        <v>487</v>
      </c>
      <c r="H1075" s="176">
        <v>0.25</v>
      </c>
      <c r="I1075" s="176">
        <v>14.7</v>
      </c>
      <c r="J1075" s="176">
        <v>15.1</v>
      </c>
      <c r="K1075" s="176">
        <v>67.3</v>
      </c>
      <c r="L1075" s="173">
        <v>6.23</v>
      </c>
      <c r="M1075" s="177">
        <v>2.74</v>
      </c>
      <c r="N1075" s="177">
        <v>47.47</v>
      </c>
      <c r="O1075" s="177">
        <v>2.0299999999999998</v>
      </c>
      <c r="P1075" s="176">
        <v>0.16270000000000001</v>
      </c>
      <c r="Q1075" s="177">
        <v>2.8929999999999998</v>
      </c>
      <c r="R1075" s="177">
        <v>69.900999999999996</v>
      </c>
      <c r="S1075" s="177">
        <v>0.115</v>
      </c>
      <c r="T1075" s="177">
        <v>40.735300000000002</v>
      </c>
      <c r="U1075" s="177">
        <v>2.33</v>
      </c>
      <c r="V1075" s="177">
        <v>21.6</v>
      </c>
      <c r="W1075" s="177"/>
      <c r="X1075" s="177">
        <v>19.135300000000001</v>
      </c>
      <c r="Y1075" s="177">
        <v>130.90190000000001</v>
      </c>
      <c r="Z1075" s="177">
        <v>0.89600000000000002</v>
      </c>
    </row>
    <row r="1076" spans="1:26" ht="16" hidden="1" x14ac:dyDescent="0.2">
      <c r="A1076" s="171">
        <v>6274</v>
      </c>
      <c r="B1076" s="172">
        <v>6</v>
      </c>
      <c r="C1076" s="173" t="s">
        <v>258</v>
      </c>
      <c r="D1076" s="173">
        <v>20</v>
      </c>
      <c r="E1076" s="173">
        <v>9</v>
      </c>
      <c r="F1076" s="173">
        <v>19</v>
      </c>
      <c r="G1076" s="175" t="s">
        <v>272</v>
      </c>
      <c r="H1076" s="176">
        <v>1.5</v>
      </c>
      <c r="I1076" s="176">
        <v>18.3</v>
      </c>
      <c r="J1076" s="176">
        <v>31.5</v>
      </c>
      <c r="K1076" s="176">
        <v>79</v>
      </c>
      <c r="L1076" s="173">
        <v>6.19</v>
      </c>
    </row>
    <row r="1077" spans="1:26" ht="16" x14ac:dyDescent="0.2">
      <c r="A1077" s="171">
        <v>6275</v>
      </c>
      <c r="B1077" s="172">
        <v>6</v>
      </c>
      <c r="C1077" s="173" t="s">
        <v>261</v>
      </c>
      <c r="D1077" s="173">
        <v>2020</v>
      </c>
      <c r="E1077" s="173">
        <v>9</v>
      </c>
      <c r="F1077" s="173">
        <v>19</v>
      </c>
      <c r="G1077" s="175" t="s">
        <v>272</v>
      </c>
      <c r="H1077" s="176">
        <v>0.25</v>
      </c>
      <c r="I1077" s="176">
        <v>18.100000000000001</v>
      </c>
      <c r="J1077" s="176">
        <v>31.4</v>
      </c>
      <c r="K1077" s="176">
        <v>76</v>
      </c>
      <c r="L1077" s="173">
        <v>6</v>
      </c>
      <c r="M1077" s="177">
        <v>1.33</v>
      </c>
      <c r="N1077" s="177">
        <v>2.79</v>
      </c>
      <c r="O1077" s="177">
        <v>1.62</v>
      </c>
      <c r="P1077" s="176">
        <v>0.51119999999999999</v>
      </c>
      <c r="R1077" s="177">
        <v>3.343</v>
      </c>
      <c r="S1077" s="177">
        <v>0.58899999999999997</v>
      </c>
      <c r="T1077" s="177">
        <v>18.536000000000001</v>
      </c>
      <c r="U1077" s="177">
        <v>1.54</v>
      </c>
      <c r="V1077" s="177">
        <v>14.6</v>
      </c>
      <c r="W1077" s="177"/>
      <c r="X1077" s="177">
        <v>3.9359999999999999</v>
      </c>
      <c r="Y1077" s="177">
        <v>41.165999999999997</v>
      </c>
      <c r="Z1077" s="177">
        <v>1.55</v>
      </c>
    </row>
    <row r="1078" spans="1:26" ht="16" hidden="1" x14ac:dyDescent="0.2">
      <c r="A1078" s="171">
        <v>6276</v>
      </c>
      <c r="B1078" s="172">
        <v>7</v>
      </c>
      <c r="C1078" s="173" t="s">
        <v>258</v>
      </c>
      <c r="D1078" s="173">
        <v>20</v>
      </c>
      <c r="E1078" s="173">
        <v>9</v>
      </c>
      <c r="F1078" s="173">
        <v>19</v>
      </c>
      <c r="G1078" s="175" t="s">
        <v>354</v>
      </c>
      <c r="H1078" s="176">
        <v>0.25</v>
      </c>
      <c r="I1078" s="176">
        <v>19.399999999999999</v>
      </c>
      <c r="J1078" s="176">
        <v>27.9</v>
      </c>
      <c r="K1078" s="176">
        <v>48</v>
      </c>
      <c r="L1078" s="173">
        <v>3.8</v>
      </c>
    </row>
    <row r="1079" spans="1:26" ht="16" x14ac:dyDescent="0.2">
      <c r="A1079" s="171">
        <v>6277</v>
      </c>
      <c r="B1079" s="172">
        <v>7</v>
      </c>
      <c r="C1079" s="173" t="s">
        <v>261</v>
      </c>
      <c r="D1079" s="173">
        <v>2020</v>
      </c>
      <c r="E1079" s="173">
        <v>9</v>
      </c>
      <c r="F1079" s="173">
        <v>19</v>
      </c>
      <c r="G1079" s="175" t="s">
        <v>354</v>
      </c>
      <c r="H1079" s="176">
        <v>0.25</v>
      </c>
      <c r="I1079" s="176">
        <v>19.3</v>
      </c>
      <c r="J1079" s="176">
        <v>27.4</v>
      </c>
      <c r="K1079" s="176">
        <v>53</v>
      </c>
      <c r="L1079" s="173">
        <v>4.2</v>
      </c>
      <c r="M1079" s="177">
        <v>1.94</v>
      </c>
      <c r="N1079" s="177">
        <v>46.09</v>
      </c>
      <c r="O1079" s="177">
        <v>7.32</v>
      </c>
      <c r="P1079" s="176">
        <v>3.1252</v>
      </c>
      <c r="Q1079" s="177">
        <v>9.0449999999999999</v>
      </c>
      <c r="R1079" s="177">
        <v>31.061</v>
      </c>
      <c r="S1079" s="177">
        <v>0.26600000000000001</v>
      </c>
      <c r="T1079" s="177">
        <v>57.804900000000004</v>
      </c>
      <c r="U1079" s="177">
        <v>3.49</v>
      </c>
      <c r="V1079" s="177">
        <v>31.3</v>
      </c>
      <c r="W1079" s="177"/>
      <c r="X1079" s="177">
        <v>26.504899999999999</v>
      </c>
      <c r="Y1079" s="177">
        <v>148.3288</v>
      </c>
      <c r="Z1079" s="177">
        <v>1.63</v>
      </c>
    </row>
    <row r="1080" spans="1:26" ht="16" hidden="1" x14ac:dyDescent="0.2">
      <c r="A1080" s="171">
        <v>6278</v>
      </c>
      <c r="B1080" s="172">
        <v>8</v>
      </c>
      <c r="C1080" s="173" t="s">
        <v>258</v>
      </c>
      <c r="D1080" s="173">
        <v>20</v>
      </c>
      <c r="E1080" s="173">
        <v>9</v>
      </c>
      <c r="F1080" s="173">
        <v>19</v>
      </c>
      <c r="G1080" s="175" t="s">
        <v>290</v>
      </c>
      <c r="H1080" s="176">
        <v>0.25</v>
      </c>
      <c r="I1080" s="176">
        <v>17</v>
      </c>
      <c r="J1080" s="176">
        <v>30.1</v>
      </c>
      <c r="K1080" s="176">
        <v>60</v>
      </c>
      <c r="L1080" s="173">
        <v>4.83</v>
      </c>
    </row>
    <row r="1081" spans="1:26" ht="16" x14ac:dyDescent="0.2">
      <c r="A1081" s="171">
        <v>6279</v>
      </c>
      <c r="B1081" s="172">
        <v>8</v>
      </c>
      <c r="C1081" s="173" t="s">
        <v>261</v>
      </c>
      <c r="D1081" s="173">
        <v>2020</v>
      </c>
      <c r="E1081" s="173">
        <v>9</v>
      </c>
      <c r="F1081" s="173">
        <v>19</v>
      </c>
      <c r="G1081" s="175" t="s">
        <v>290</v>
      </c>
      <c r="H1081" s="176">
        <v>0.25</v>
      </c>
      <c r="I1081" s="176">
        <v>17</v>
      </c>
      <c r="J1081" s="176">
        <v>30.1</v>
      </c>
      <c r="K1081" s="176">
        <v>69</v>
      </c>
      <c r="L1081" s="173">
        <v>5.68</v>
      </c>
      <c r="M1081" s="177">
        <v>2.09</v>
      </c>
      <c r="N1081" s="177">
        <v>6.71</v>
      </c>
      <c r="O1081" s="177">
        <v>3.68</v>
      </c>
      <c r="P1081" s="176">
        <v>1.1796</v>
      </c>
      <c r="Q1081" s="177">
        <v>3.0840000000000001</v>
      </c>
      <c r="R1081" s="177">
        <v>8.8170000000000002</v>
      </c>
      <c r="S1081" s="177">
        <v>0.13900000000000001</v>
      </c>
      <c r="U1081" s="177">
        <v>1.71</v>
      </c>
      <c r="V1081" s="177">
        <v>23.3</v>
      </c>
      <c r="W1081" s="178"/>
      <c r="Z1081" s="177">
        <v>0.77400000000000002</v>
      </c>
    </row>
    <row r="1082" spans="1:26" ht="16" hidden="1" x14ac:dyDescent="0.2">
      <c r="A1082" s="171">
        <v>6284</v>
      </c>
      <c r="B1082" s="172">
        <v>9</v>
      </c>
      <c r="C1082" s="173" t="s">
        <v>258</v>
      </c>
      <c r="D1082" s="173">
        <v>20</v>
      </c>
      <c r="E1082" s="173">
        <v>9</v>
      </c>
      <c r="F1082" s="173">
        <v>19</v>
      </c>
      <c r="G1082" s="175" t="s">
        <v>266</v>
      </c>
      <c r="H1082" s="176">
        <v>2.5</v>
      </c>
      <c r="I1082" s="176">
        <v>17.7</v>
      </c>
      <c r="J1082" s="176">
        <v>31.6</v>
      </c>
      <c r="K1082" s="176">
        <v>95</v>
      </c>
      <c r="L1082" s="173">
        <v>7.45</v>
      </c>
    </row>
    <row r="1083" spans="1:26" ht="16" x14ac:dyDescent="0.2">
      <c r="A1083" s="171">
        <v>6285</v>
      </c>
      <c r="B1083" s="172">
        <v>9</v>
      </c>
      <c r="C1083" s="173" t="s">
        <v>261</v>
      </c>
      <c r="D1083" s="173">
        <v>2020</v>
      </c>
      <c r="E1083" s="173">
        <v>9</v>
      </c>
      <c r="F1083" s="173">
        <v>19</v>
      </c>
      <c r="G1083" s="175" t="s">
        <v>266</v>
      </c>
      <c r="H1083" s="176">
        <v>0.25</v>
      </c>
      <c r="I1083" s="176">
        <v>17.600000000000001</v>
      </c>
      <c r="J1083" s="176">
        <v>31.5</v>
      </c>
      <c r="K1083" s="176">
        <v>92.9</v>
      </c>
      <c r="L1083" s="173">
        <v>7.33</v>
      </c>
      <c r="M1083" s="177">
        <v>0.88</v>
      </c>
      <c r="N1083" s="177">
        <v>3</v>
      </c>
      <c r="O1083" s="177">
        <v>1.54</v>
      </c>
      <c r="P1083" s="176">
        <v>0.38030000000000003</v>
      </c>
      <c r="Q1083" s="177">
        <v>0.14799999999999999</v>
      </c>
      <c r="R1083" s="177">
        <v>3.2330000000000001</v>
      </c>
      <c r="S1083" s="177">
        <v>0.37</v>
      </c>
      <c r="T1083" s="177">
        <v>28.558800000000002</v>
      </c>
      <c r="U1083" s="177">
        <v>1.22</v>
      </c>
      <c r="V1083" s="177">
        <v>17.8</v>
      </c>
      <c r="W1083" s="177"/>
      <c r="X1083" s="177">
        <v>10.758800000000001</v>
      </c>
      <c r="Y1083" s="177">
        <v>42.031599999999997</v>
      </c>
      <c r="Z1083" s="177">
        <v>1.32</v>
      </c>
    </row>
    <row r="1084" spans="1:26" ht="16" hidden="1" x14ac:dyDescent="0.2">
      <c r="A1084" s="171">
        <v>6286</v>
      </c>
      <c r="B1084" s="172">
        <v>10</v>
      </c>
      <c r="C1084" s="173" t="s">
        <v>258</v>
      </c>
      <c r="D1084" s="173">
        <v>20</v>
      </c>
      <c r="E1084" s="173">
        <v>9</v>
      </c>
      <c r="F1084" s="173">
        <v>19</v>
      </c>
      <c r="G1084" s="175" t="s">
        <v>324</v>
      </c>
      <c r="H1084" s="176">
        <v>1.5</v>
      </c>
      <c r="I1084" s="176">
        <v>17.399999999999999</v>
      </c>
      <c r="J1084" s="176">
        <v>30.6</v>
      </c>
      <c r="K1084" s="176">
        <v>93</v>
      </c>
      <c r="L1084" s="173">
        <v>7.45</v>
      </c>
    </row>
    <row r="1085" spans="1:26" ht="16" x14ac:dyDescent="0.2">
      <c r="A1085" s="171">
        <v>6287</v>
      </c>
      <c r="B1085" s="172">
        <v>10</v>
      </c>
      <c r="C1085" s="173" t="s">
        <v>261</v>
      </c>
      <c r="D1085" s="173">
        <v>2020</v>
      </c>
      <c r="E1085" s="173">
        <v>9</v>
      </c>
      <c r="F1085" s="173">
        <v>19</v>
      </c>
      <c r="G1085" s="175" t="s">
        <v>324</v>
      </c>
      <c r="H1085" s="176">
        <v>0.25</v>
      </c>
      <c r="I1085" s="176">
        <v>17.600000000000001</v>
      </c>
      <c r="J1085" s="176">
        <v>30.7</v>
      </c>
      <c r="K1085" s="176">
        <v>92.9</v>
      </c>
      <c r="L1085" s="173">
        <v>7.37</v>
      </c>
      <c r="M1085" s="177">
        <v>0.86</v>
      </c>
      <c r="N1085" s="177">
        <v>4.5</v>
      </c>
      <c r="O1085" s="177">
        <v>2.0699999999999998</v>
      </c>
      <c r="P1085" s="176">
        <v>0.1197</v>
      </c>
      <c r="Q1085" s="177">
        <v>0.158</v>
      </c>
      <c r="R1085" s="177">
        <v>5.1210000000000004</v>
      </c>
      <c r="S1085" s="177">
        <v>0.309</v>
      </c>
      <c r="T1085" s="177">
        <v>21.844000000000001</v>
      </c>
      <c r="U1085" s="177">
        <v>1.52</v>
      </c>
      <c r="V1085" s="177">
        <v>16.899999999999999</v>
      </c>
      <c r="W1085" s="177"/>
      <c r="X1085" s="177">
        <v>4.944</v>
      </c>
      <c r="Y1085" s="177">
        <v>39.264000000000003</v>
      </c>
      <c r="Z1085" s="177">
        <v>1.45</v>
      </c>
    </row>
    <row r="1086" spans="1:26" ht="16" hidden="1" x14ac:dyDescent="0.2">
      <c r="A1086" s="171">
        <v>6294</v>
      </c>
      <c r="B1086" s="172">
        <v>1</v>
      </c>
      <c r="C1086" s="173" t="s">
        <v>258</v>
      </c>
      <c r="D1086" s="173">
        <v>20</v>
      </c>
      <c r="E1086" s="173">
        <v>10</v>
      </c>
      <c r="F1086" s="173">
        <v>18</v>
      </c>
      <c r="G1086" s="175" t="s">
        <v>307</v>
      </c>
      <c r="H1086" s="176">
        <v>1.25</v>
      </c>
      <c r="I1086" s="176">
        <v>14.7</v>
      </c>
      <c r="J1086" s="176">
        <v>29.7</v>
      </c>
      <c r="K1086" s="176">
        <v>81.5</v>
      </c>
      <c r="L1086" s="173">
        <v>6.89</v>
      </c>
    </row>
    <row r="1087" spans="1:26" ht="16" x14ac:dyDescent="0.2">
      <c r="A1087" s="171">
        <v>6295</v>
      </c>
      <c r="B1087" s="172">
        <v>1</v>
      </c>
      <c r="C1087" s="173" t="s">
        <v>261</v>
      </c>
      <c r="D1087" s="173">
        <v>2020</v>
      </c>
      <c r="E1087" s="173">
        <v>10</v>
      </c>
      <c r="F1087" s="173">
        <v>18</v>
      </c>
      <c r="G1087" s="175" t="s">
        <v>307</v>
      </c>
      <c r="H1087" s="176">
        <v>0.25</v>
      </c>
      <c r="I1087" s="176">
        <v>14.6</v>
      </c>
      <c r="J1087" s="176">
        <v>29.6</v>
      </c>
      <c r="K1087" s="176">
        <v>76.900000000000006</v>
      </c>
      <c r="L1087" s="173">
        <v>6.53</v>
      </c>
      <c r="M1087" s="177">
        <v>1.1599999999999999</v>
      </c>
      <c r="N1087" s="177">
        <v>2.94</v>
      </c>
      <c r="O1087" s="177">
        <v>1.66</v>
      </c>
      <c r="P1087" s="176">
        <v>1.9407000000000001</v>
      </c>
      <c r="Q1087" s="177">
        <v>2.04</v>
      </c>
      <c r="R1087" s="177">
        <v>8.5229999999999997</v>
      </c>
      <c r="S1087" s="177">
        <v>0.33300000000000002</v>
      </c>
      <c r="T1087" s="177">
        <v>18.9161</v>
      </c>
      <c r="U1087" s="177">
        <v>1.24</v>
      </c>
      <c r="V1087" s="177">
        <v>15.1</v>
      </c>
      <c r="W1087" s="177"/>
      <c r="X1087" s="177">
        <v>3.8161</v>
      </c>
      <c r="Y1087" s="177">
        <v>37.888399999999997</v>
      </c>
      <c r="Z1087" s="177">
        <v>0.78</v>
      </c>
    </row>
    <row r="1088" spans="1:26" ht="16" hidden="1" x14ac:dyDescent="0.2">
      <c r="A1088" s="171">
        <v>6296</v>
      </c>
      <c r="B1088" s="172">
        <v>2</v>
      </c>
      <c r="C1088" s="173" t="s">
        <v>258</v>
      </c>
      <c r="D1088" s="173">
        <v>20</v>
      </c>
      <c r="E1088" s="173">
        <v>10</v>
      </c>
      <c r="F1088" s="173">
        <v>18</v>
      </c>
      <c r="G1088" s="175" t="s">
        <v>321</v>
      </c>
      <c r="H1088" s="176">
        <v>2</v>
      </c>
      <c r="I1088" s="176">
        <v>15.7</v>
      </c>
      <c r="J1088" s="176">
        <v>30.8</v>
      </c>
      <c r="K1088" s="176">
        <v>77.099999999999994</v>
      </c>
      <c r="L1088" s="173">
        <v>6.37</v>
      </c>
    </row>
    <row r="1089" spans="1:26" ht="16" x14ac:dyDescent="0.2">
      <c r="A1089" s="171">
        <v>6297</v>
      </c>
      <c r="B1089" s="172">
        <v>2</v>
      </c>
      <c r="C1089" s="173" t="s">
        <v>261</v>
      </c>
      <c r="D1089" s="173">
        <v>2020</v>
      </c>
      <c r="E1089" s="173">
        <v>10</v>
      </c>
      <c r="F1089" s="173">
        <v>18</v>
      </c>
      <c r="G1089" s="175" t="s">
        <v>321</v>
      </c>
      <c r="H1089" s="176">
        <v>0.25</v>
      </c>
      <c r="I1089" s="176">
        <v>14.7</v>
      </c>
      <c r="J1089" s="176">
        <v>30</v>
      </c>
      <c r="K1089" s="176">
        <v>87.2</v>
      </c>
      <c r="L1089" s="173">
        <v>7.32</v>
      </c>
      <c r="M1089" s="177">
        <v>0.85</v>
      </c>
      <c r="N1089" s="177">
        <v>1.87</v>
      </c>
      <c r="O1089" s="177">
        <v>1.31</v>
      </c>
      <c r="P1089" s="176">
        <v>1.3759999999999999</v>
      </c>
      <c r="Q1089" s="177">
        <v>1.018</v>
      </c>
      <c r="R1089" s="177">
        <v>9.9290000000000003</v>
      </c>
      <c r="S1089" s="177">
        <v>0.27700000000000002</v>
      </c>
      <c r="T1089" s="177">
        <v>18.109000000000002</v>
      </c>
      <c r="U1089" s="177">
        <v>1.1299999999999999</v>
      </c>
      <c r="V1089" s="177">
        <v>13.5</v>
      </c>
      <c r="W1089" s="177"/>
      <c r="X1089" s="177">
        <v>4.609</v>
      </c>
      <c r="Y1089" s="177">
        <v>45.024799999999999</v>
      </c>
      <c r="Z1089" s="177">
        <v>0.64600000000000002</v>
      </c>
    </row>
    <row r="1090" spans="1:26" ht="16" hidden="1" x14ac:dyDescent="0.2">
      <c r="A1090" s="171">
        <v>6308</v>
      </c>
      <c r="B1090" s="172">
        <v>3</v>
      </c>
      <c r="C1090" s="173" t="s">
        <v>258</v>
      </c>
      <c r="D1090" s="173">
        <v>20</v>
      </c>
      <c r="E1090" s="173">
        <v>10</v>
      </c>
      <c r="F1090" s="173">
        <v>18</v>
      </c>
      <c r="G1090" s="175" t="s">
        <v>297</v>
      </c>
      <c r="H1090" s="176">
        <v>0.75</v>
      </c>
      <c r="I1090" s="176">
        <v>13.7</v>
      </c>
      <c r="J1090" s="176">
        <v>28.8</v>
      </c>
      <c r="K1090" s="176">
        <v>79.599999999999994</v>
      </c>
      <c r="L1090" s="173">
        <v>6.88</v>
      </c>
    </row>
    <row r="1091" spans="1:26" ht="16" x14ac:dyDescent="0.2">
      <c r="A1091" s="171">
        <v>6309</v>
      </c>
      <c r="B1091" s="172">
        <v>3</v>
      </c>
      <c r="C1091" s="173" t="s">
        <v>261</v>
      </c>
      <c r="D1091" s="173">
        <v>2020</v>
      </c>
      <c r="E1091" s="173">
        <v>10</v>
      </c>
      <c r="F1091" s="173">
        <v>18</v>
      </c>
      <c r="G1091" s="175" t="s">
        <v>297</v>
      </c>
      <c r="H1091" s="176">
        <v>0.25</v>
      </c>
      <c r="I1091" s="176">
        <v>13.8</v>
      </c>
      <c r="J1091" s="176">
        <v>28.9</v>
      </c>
      <c r="K1091" s="176">
        <v>80.599999999999994</v>
      </c>
      <c r="L1091" s="173">
        <v>6.96</v>
      </c>
      <c r="M1091" s="177">
        <v>1.5</v>
      </c>
      <c r="N1091" s="177">
        <v>4.04</v>
      </c>
      <c r="O1091" s="177">
        <v>2.2200000000000002</v>
      </c>
      <c r="P1091" s="176">
        <v>1.6514</v>
      </c>
      <c r="Q1091" s="177">
        <v>0.20100000000000001</v>
      </c>
      <c r="R1091" s="177">
        <v>4.63</v>
      </c>
      <c r="S1091" s="177">
        <v>0.19</v>
      </c>
      <c r="T1091" s="177">
        <v>21.641300000000001</v>
      </c>
      <c r="U1091" s="177">
        <v>1.21</v>
      </c>
      <c r="V1091" s="177">
        <v>15.9</v>
      </c>
      <c r="W1091" s="177"/>
      <c r="X1091" s="177">
        <v>5.7412999999999998</v>
      </c>
      <c r="Y1091" s="177">
        <v>59.685299999999998</v>
      </c>
      <c r="Z1091" s="177">
        <v>0.60299999999999998</v>
      </c>
    </row>
    <row r="1092" spans="1:26" ht="16" hidden="1" x14ac:dyDescent="0.2">
      <c r="A1092" s="171">
        <v>6310</v>
      </c>
      <c r="B1092" s="172">
        <v>4</v>
      </c>
      <c r="C1092" s="173" t="s">
        <v>258</v>
      </c>
      <c r="D1092" s="173">
        <v>20</v>
      </c>
      <c r="E1092" s="173">
        <v>10</v>
      </c>
      <c r="F1092" s="173">
        <v>18</v>
      </c>
      <c r="G1092" s="175" t="s">
        <v>504</v>
      </c>
      <c r="H1092" s="176">
        <v>0.5</v>
      </c>
      <c r="I1092" s="176">
        <v>15.3</v>
      </c>
      <c r="J1092" s="176">
        <v>28.9</v>
      </c>
      <c r="K1092" s="176">
        <v>78.8</v>
      </c>
      <c r="L1092" s="173">
        <v>6.71</v>
      </c>
    </row>
    <row r="1093" spans="1:26" ht="16" x14ac:dyDescent="0.2">
      <c r="A1093" s="171">
        <v>6311</v>
      </c>
      <c r="B1093" s="172">
        <v>4</v>
      </c>
      <c r="C1093" s="173" t="s">
        <v>261</v>
      </c>
      <c r="D1093" s="173">
        <v>2020</v>
      </c>
      <c r="E1093" s="173">
        <v>10</v>
      </c>
      <c r="F1093" s="173">
        <v>18</v>
      </c>
      <c r="G1093" s="175" t="s">
        <v>504</v>
      </c>
      <c r="H1093" s="176">
        <v>0.25</v>
      </c>
      <c r="I1093" s="176">
        <v>15.2</v>
      </c>
      <c r="J1093" s="176">
        <v>28.6</v>
      </c>
      <c r="K1093" s="176">
        <v>81.2</v>
      </c>
      <c r="L1093" s="173">
        <v>6.88</v>
      </c>
      <c r="M1093" s="177">
        <v>1.5</v>
      </c>
      <c r="N1093" s="177">
        <v>5.17</v>
      </c>
      <c r="O1093" s="177">
        <v>2.2000000000000002</v>
      </c>
      <c r="P1093" s="176">
        <v>1.2477</v>
      </c>
      <c r="Q1093" s="177">
        <v>0.2</v>
      </c>
      <c r="R1093" s="177">
        <v>10.473000000000001</v>
      </c>
      <c r="S1093" s="177">
        <v>6.5000000000000002E-2</v>
      </c>
      <c r="T1093" s="177">
        <v>22.219899999999999</v>
      </c>
      <c r="U1093" s="177">
        <v>1.07</v>
      </c>
      <c r="V1093" s="177">
        <v>16.3</v>
      </c>
      <c r="W1093" s="177"/>
      <c r="X1093" s="177">
        <v>5.9199000000000002</v>
      </c>
      <c r="Y1093" s="177">
        <v>57.191299999999998</v>
      </c>
      <c r="Z1093" s="177">
        <v>0.46</v>
      </c>
    </row>
    <row r="1094" spans="1:26" ht="16" hidden="1" x14ac:dyDescent="0.2">
      <c r="A1094" s="171">
        <v>6312</v>
      </c>
      <c r="B1094" s="172">
        <v>5</v>
      </c>
      <c r="C1094" s="173" t="s">
        <v>258</v>
      </c>
      <c r="D1094" s="173">
        <v>20</v>
      </c>
      <c r="E1094" s="173">
        <v>10</v>
      </c>
      <c r="F1094" s="173">
        <v>18</v>
      </c>
      <c r="G1094" s="175" t="s">
        <v>278</v>
      </c>
      <c r="H1094" s="176">
        <v>0.25</v>
      </c>
      <c r="I1094" s="176">
        <v>10.1</v>
      </c>
      <c r="J1094" s="176">
        <v>3.9</v>
      </c>
      <c r="K1094" s="176">
        <v>87</v>
      </c>
      <c r="L1094" s="173">
        <v>9.3800000000000008</v>
      </c>
    </row>
    <row r="1095" spans="1:26" ht="16" x14ac:dyDescent="0.2">
      <c r="A1095" s="171">
        <v>6313</v>
      </c>
      <c r="B1095" s="172">
        <v>5</v>
      </c>
      <c r="C1095" s="173" t="s">
        <v>261</v>
      </c>
      <c r="D1095" s="173">
        <v>2020</v>
      </c>
      <c r="E1095" s="173">
        <v>10</v>
      </c>
      <c r="F1095" s="173">
        <v>18</v>
      </c>
      <c r="G1095" s="175" t="s">
        <v>278</v>
      </c>
      <c r="H1095" s="176">
        <v>0.25</v>
      </c>
      <c r="I1095" s="176">
        <v>10.1</v>
      </c>
      <c r="J1095" s="176">
        <v>3.9</v>
      </c>
      <c r="K1095" s="176">
        <v>87</v>
      </c>
      <c r="L1095" s="173">
        <v>9.35</v>
      </c>
      <c r="M1095" s="177">
        <v>2.5</v>
      </c>
      <c r="N1095" s="177">
        <v>22.28</v>
      </c>
      <c r="O1095" s="177">
        <v>0.84</v>
      </c>
      <c r="P1095" s="176">
        <v>0.89290000000000003</v>
      </c>
      <c r="Q1095" s="177">
        <v>12.938000000000001</v>
      </c>
      <c r="R1095" s="177">
        <v>62.039000000000001</v>
      </c>
      <c r="S1095" s="177">
        <v>7.9000000000000001E-2</v>
      </c>
      <c r="T1095" s="177">
        <v>48.0824</v>
      </c>
      <c r="U1095" s="177">
        <v>1.66</v>
      </c>
      <c r="V1095" s="177">
        <v>27.9</v>
      </c>
      <c r="W1095" s="177"/>
      <c r="X1095" s="177">
        <v>20.182400000000001</v>
      </c>
      <c r="Y1095" s="177">
        <v>172.6431</v>
      </c>
      <c r="Z1095" s="177">
        <v>0.59099999999999997</v>
      </c>
    </row>
    <row r="1096" spans="1:26" ht="16" hidden="1" x14ac:dyDescent="0.2">
      <c r="A1096" s="171">
        <v>6302</v>
      </c>
      <c r="B1096" s="172">
        <v>6</v>
      </c>
      <c r="C1096" s="173" t="s">
        <v>258</v>
      </c>
      <c r="D1096" s="173">
        <v>20</v>
      </c>
      <c r="E1096" s="173">
        <v>10</v>
      </c>
      <c r="F1096" s="173">
        <v>18</v>
      </c>
      <c r="G1096" s="175" t="s">
        <v>266</v>
      </c>
      <c r="H1096" s="176">
        <v>4.5</v>
      </c>
      <c r="I1096" s="176">
        <v>15.1</v>
      </c>
      <c r="J1096" s="176">
        <v>30.6</v>
      </c>
      <c r="K1096" s="176">
        <v>98.1</v>
      </c>
      <c r="L1096" s="173">
        <v>7.83</v>
      </c>
    </row>
    <row r="1097" spans="1:26" ht="16" x14ac:dyDescent="0.2">
      <c r="A1097" s="171">
        <v>6303</v>
      </c>
      <c r="B1097" s="172">
        <v>6</v>
      </c>
      <c r="C1097" s="173" t="s">
        <v>261</v>
      </c>
      <c r="D1097" s="173">
        <v>2020</v>
      </c>
      <c r="E1097" s="173">
        <v>10</v>
      </c>
      <c r="F1097" s="173">
        <v>18</v>
      </c>
      <c r="G1097" s="175" t="s">
        <v>266</v>
      </c>
      <c r="H1097" s="176">
        <v>0.25</v>
      </c>
      <c r="I1097" s="176">
        <v>15.1</v>
      </c>
      <c r="J1097" s="176">
        <v>30.5</v>
      </c>
      <c r="K1097" s="176">
        <v>98</v>
      </c>
      <c r="L1097" s="173">
        <v>7.8</v>
      </c>
      <c r="M1097" s="177">
        <v>0.5</v>
      </c>
      <c r="N1097" s="177">
        <v>2.79</v>
      </c>
      <c r="O1097" s="177">
        <v>1.29</v>
      </c>
      <c r="P1097" s="176">
        <v>0.66220000000000001</v>
      </c>
      <c r="Q1097" s="177">
        <v>0.55400000000000005</v>
      </c>
      <c r="R1097" s="177">
        <v>4.0069999999999997</v>
      </c>
      <c r="S1097" s="177">
        <v>0.622</v>
      </c>
      <c r="T1097" s="177">
        <v>14.769399999999999</v>
      </c>
      <c r="U1097" s="177">
        <v>1.29</v>
      </c>
      <c r="V1097" s="177">
        <v>11.2</v>
      </c>
      <c r="W1097" s="177"/>
      <c r="X1097" s="177">
        <v>3.5693999999999999</v>
      </c>
      <c r="Y1097" s="177">
        <v>35.668500000000002</v>
      </c>
      <c r="Z1097" s="177">
        <v>0.90200000000000002</v>
      </c>
    </row>
    <row r="1098" spans="1:26" ht="16" hidden="1" x14ac:dyDescent="0.2">
      <c r="A1098" s="171">
        <v>6304</v>
      </c>
      <c r="B1098" s="172">
        <v>7</v>
      </c>
      <c r="C1098" s="173" t="s">
        <v>258</v>
      </c>
      <c r="D1098" s="173">
        <v>20</v>
      </c>
      <c r="E1098" s="173">
        <v>10</v>
      </c>
      <c r="F1098" s="173">
        <v>18</v>
      </c>
      <c r="G1098" s="175" t="s">
        <v>268</v>
      </c>
      <c r="H1098" s="176">
        <v>1</v>
      </c>
      <c r="I1098" s="176">
        <v>16.3</v>
      </c>
      <c r="J1098" s="176">
        <v>28</v>
      </c>
      <c r="K1098" s="176">
        <v>64.8</v>
      </c>
      <c r="L1098" s="173">
        <v>5.26</v>
      </c>
    </row>
    <row r="1099" spans="1:26" ht="16" x14ac:dyDescent="0.2">
      <c r="A1099" s="171">
        <v>6305</v>
      </c>
      <c r="B1099" s="172">
        <v>7</v>
      </c>
      <c r="C1099" s="173" t="s">
        <v>261</v>
      </c>
      <c r="D1099" s="173">
        <v>2020</v>
      </c>
      <c r="E1099" s="173">
        <v>10</v>
      </c>
      <c r="F1099" s="173">
        <v>18</v>
      </c>
      <c r="G1099" s="175" t="s">
        <v>268</v>
      </c>
      <c r="H1099" s="176">
        <v>0.25</v>
      </c>
      <c r="I1099" s="176">
        <v>16.3</v>
      </c>
      <c r="J1099" s="176">
        <v>27.3</v>
      </c>
      <c r="K1099" s="176">
        <v>70.3</v>
      </c>
      <c r="L1099" s="173">
        <v>5.83</v>
      </c>
      <c r="M1099" s="177">
        <v>1.1499999999999999</v>
      </c>
      <c r="N1099" s="177">
        <v>15.82</v>
      </c>
      <c r="O1099" s="177">
        <v>2.73</v>
      </c>
      <c r="P1099" s="176">
        <v>1.7008000000000001</v>
      </c>
      <c r="Q1099" s="177">
        <v>5.8860000000000001</v>
      </c>
      <c r="R1099" s="177">
        <v>18.715</v>
      </c>
      <c r="S1099" s="177">
        <v>0.26400000000000001</v>
      </c>
      <c r="T1099" s="177">
        <v>34.120199999999997</v>
      </c>
      <c r="U1099" s="177">
        <v>1.97</v>
      </c>
      <c r="V1099" s="177">
        <v>21</v>
      </c>
      <c r="W1099" s="177"/>
      <c r="X1099" s="177">
        <v>13.120200000000001</v>
      </c>
      <c r="Y1099" s="177">
        <v>88.691299999999998</v>
      </c>
      <c r="Z1099" s="177">
        <v>0.76300000000000001</v>
      </c>
    </row>
    <row r="1100" spans="1:26" ht="16" hidden="1" x14ac:dyDescent="0.2">
      <c r="A1100" s="171">
        <v>6306</v>
      </c>
      <c r="B1100" s="172">
        <v>8</v>
      </c>
      <c r="C1100" s="173" t="s">
        <v>258</v>
      </c>
      <c r="D1100" s="173">
        <v>20</v>
      </c>
      <c r="E1100" s="173">
        <v>10</v>
      </c>
      <c r="F1100" s="173">
        <v>18</v>
      </c>
      <c r="G1100" s="175" t="s">
        <v>265</v>
      </c>
      <c r="H1100" s="176">
        <v>1</v>
      </c>
      <c r="I1100" s="176">
        <v>14.7</v>
      </c>
      <c r="J1100" s="176">
        <v>30</v>
      </c>
      <c r="K1100" s="176">
        <v>78.5</v>
      </c>
      <c r="L1100" s="173">
        <v>6.6</v>
      </c>
    </row>
    <row r="1101" spans="1:26" ht="16" x14ac:dyDescent="0.2">
      <c r="A1101" s="171">
        <v>6307</v>
      </c>
      <c r="B1101" s="172">
        <v>8</v>
      </c>
      <c r="C1101" s="173" t="s">
        <v>261</v>
      </c>
      <c r="D1101" s="173">
        <v>2020</v>
      </c>
      <c r="E1101" s="173">
        <v>10</v>
      </c>
      <c r="F1101" s="173">
        <v>18</v>
      </c>
      <c r="G1101" s="175" t="s">
        <v>265</v>
      </c>
      <c r="H1101" s="176">
        <v>0.25</v>
      </c>
      <c r="I1101" s="176">
        <v>14.2</v>
      </c>
      <c r="J1101" s="176">
        <v>29.3</v>
      </c>
      <c r="K1101" s="176">
        <v>80.900000000000006</v>
      </c>
      <c r="L1101" s="173">
        <v>6.85</v>
      </c>
      <c r="M1101" s="177">
        <v>0.96</v>
      </c>
      <c r="N1101" s="177">
        <v>4.91</v>
      </c>
      <c r="O1101" s="177">
        <v>2.09</v>
      </c>
      <c r="P1101" s="176">
        <v>1.6375</v>
      </c>
      <c r="Q1101" s="177">
        <v>1.897</v>
      </c>
      <c r="R1101" s="177">
        <v>6.2249999999999996</v>
      </c>
      <c r="S1101" s="177">
        <v>0.441</v>
      </c>
      <c r="T1101" s="177">
        <v>21.381799999999998</v>
      </c>
      <c r="U1101" s="177">
        <v>1.34</v>
      </c>
      <c r="V1101" s="177">
        <v>15.1</v>
      </c>
      <c r="W1101" s="177"/>
      <c r="X1101" s="177">
        <v>6.2817999999999996</v>
      </c>
      <c r="Y1101" s="177">
        <v>52.496400000000001</v>
      </c>
      <c r="Z1101" s="177">
        <v>0.79100000000000004</v>
      </c>
    </row>
    <row r="1102" spans="1:26" ht="16" hidden="1" x14ac:dyDescent="0.2">
      <c r="A1102" s="171">
        <v>6298</v>
      </c>
      <c r="B1102" s="172">
        <v>9</v>
      </c>
      <c r="C1102" s="173" t="s">
        <v>258</v>
      </c>
      <c r="D1102" s="173">
        <v>20</v>
      </c>
      <c r="E1102" s="173">
        <v>10</v>
      </c>
      <c r="F1102" s="173">
        <v>18</v>
      </c>
      <c r="G1102" s="175" t="s">
        <v>508</v>
      </c>
      <c r="H1102" s="176">
        <v>1</v>
      </c>
      <c r="I1102" s="176">
        <v>14.4</v>
      </c>
      <c r="J1102" s="176">
        <v>30.7</v>
      </c>
      <c r="K1102" s="176">
        <v>87</v>
      </c>
      <c r="L1102" s="173">
        <v>7.83</v>
      </c>
    </row>
    <row r="1103" spans="1:26" ht="16" x14ac:dyDescent="0.2">
      <c r="A1103" s="171">
        <v>6299</v>
      </c>
      <c r="B1103" s="172">
        <v>9</v>
      </c>
      <c r="C1103" s="173" t="s">
        <v>261</v>
      </c>
      <c r="D1103" s="173">
        <v>2020</v>
      </c>
      <c r="E1103" s="173">
        <v>10</v>
      </c>
      <c r="F1103" s="173">
        <v>18</v>
      </c>
      <c r="G1103" s="175" t="s">
        <v>508</v>
      </c>
      <c r="H1103" s="176">
        <v>0.25</v>
      </c>
      <c r="I1103" s="176">
        <v>14.3</v>
      </c>
      <c r="J1103" s="176">
        <v>30.6</v>
      </c>
      <c r="K1103" s="176">
        <v>88.1</v>
      </c>
      <c r="L1103" s="173">
        <v>8.33</v>
      </c>
      <c r="M1103" s="177">
        <v>0.53</v>
      </c>
      <c r="N1103" s="177">
        <v>2.76</v>
      </c>
      <c r="O1103" s="177">
        <v>1.04</v>
      </c>
      <c r="P1103" s="176">
        <v>0.66590000000000005</v>
      </c>
      <c r="Q1103" s="177">
        <v>0.34399999999999997</v>
      </c>
      <c r="R1103" s="177">
        <v>4.1790000000000003</v>
      </c>
      <c r="S1103" s="177">
        <v>0.33200000000000002</v>
      </c>
      <c r="T1103" s="177">
        <v>16.767700000000001</v>
      </c>
      <c r="U1103" s="177">
        <v>1.03</v>
      </c>
      <c r="V1103" s="177">
        <v>12.3</v>
      </c>
      <c r="W1103" s="177"/>
      <c r="X1103" s="177">
        <v>4.4676999999999998</v>
      </c>
      <c r="Y1103" s="177">
        <v>38.215699999999998</v>
      </c>
      <c r="Z1103" s="177">
        <v>0.71</v>
      </c>
    </row>
    <row r="1104" spans="1:26" ht="16" hidden="1" x14ac:dyDescent="0.2">
      <c r="A1104" s="171">
        <v>6300</v>
      </c>
      <c r="B1104" s="172">
        <v>10</v>
      </c>
      <c r="C1104" s="173" t="s">
        <v>258</v>
      </c>
      <c r="D1104" s="173">
        <v>20</v>
      </c>
      <c r="E1104" s="173">
        <v>10</v>
      </c>
      <c r="F1104" s="173">
        <v>18</v>
      </c>
      <c r="G1104" s="175" t="s">
        <v>295</v>
      </c>
      <c r="H1104" s="176">
        <v>1.5</v>
      </c>
      <c r="I1104" s="176">
        <v>15.7</v>
      </c>
      <c r="J1104" s="176">
        <v>31.5</v>
      </c>
      <c r="K1104" s="176">
        <v>63.7</v>
      </c>
      <c r="L1104" s="173">
        <v>5.23</v>
      </c>
    </row>
    <row r="1105" spans="1:26" ht="16" x14ac:dyDescent="0.2">
      <c r="A1105" s="171">
        <v>6301</v>
      </c>
      <c r="B1105" s="172">
        <v>10</v>
      </c>
      <c r="C1105" s="173" t="s">
        <v>261</v>
      </c>
      <c r="D1105" s="173">
        <v>2020</v>
      </c>
      <c r="E1105" s="173">
        <v>10</v>
      </c>
      <c r="F1105" s="173">
        <v>18</v>
      </c>
      <c r="G1105" s="175" t="s">
        <v>295</v>
      </c>
      <c r="H1105" s="176">
        <v>0.25</v>
      </c>
      <c r="I1105" s="176">
        <v>14.6</v>
      </c>
      <c r="J1105" s="176">
        <v>29.4</v>
      </c>
      <c r="K1105" s="176">
        <v>87.4</v>
      </c>
      <c r="L1105" s="173">
        <v>7.43</v>
      </c>
      <c r="M1105" s="177">
        <v>0.6</v>
      </c>
      <c r="N1105" s="177">
        <v>3.27</v>
      </c>
      <c r="O1105" s="177">
        <v>1.58</v>
      </c>
      <c r="P1105" s="176">
        <v>1.1375999999999999</v>
      </c>
      <c r="Q1105" s="177">
        <v>0.77300000000000002</v>
      </c>
      <c r="R1105" s="177">
        <v>7.9669999999999996</v>
      </c>
      <c r="S1105" s="177">
        <v>0.22500000000000001</v>
      </c>
      <c r="T1105" s="177">
        <v>18.7407</v>
      </c>
      <c r="U1105" s="177">
        <v>1.61</v>
      </c>
      <c r="V1105" s="177">
        <v>14.2</v>
      </c>
      <c r="W1105" s="177"/>
      <c r="X1105" s="177">
        <v>4.5407000000000002</v>
      </c>
      <c r="Y1105" s="177">
        <v>39.634799999999998</v>
      </c>
      <c r="Z1105" s="177">
        <v>0.70799999999999996</v>
      </c>
    </row>
    <row r="1106" spans="1:26" ht="16" hidden="1" x14ac:dyDescent="0.2">
      <c r="A1106" s="171">
        <v>6314</v>
      </c>
      <c r="B1106" s="172">
        <v>6</v>
      </c>
      <c r="C1106" s="173" t="s">
        <v>258</v>
      </c>
      <c r="D1106" s="173">
        <v>20</v>
      </c>
      <c r="E1106" s="173">
        <v>11</v>
      </c>
      <c r="F1106" s="173">
        <v>6</v>
      </c>
      <c r="G1106" s="175" t="s">
        <v>396</v>
      </c>
      <c r="H1106" s="176">
        <v>2</v>
      </c>
      <c r="I1106" s="176">
        <v>12.5</v>
      </c>
      <c r="J1106" s="176">
        <v>32.1</v>
      </c>
      <c r="K1106" s="176">
        <v>88</v>
      </c>
      <c r="L1106" s="173">
        <v>7.66</v>
      </c>
    </row>
    <row r="1107" spans="1:26" ht="16" x14ac:dyDescent="0.2">
      <c r="A1107" s="171">
        <v>6315</v>
      </c>
      <c r="B1107" s="172">
        <v>6</v>
      </c>
      <c r="C1107" s="173" t="s">
        <v>261</v>
      </c>
      <c r="D1107" s="173">
        <v>2020</v>
      </c>
      <c r="E1107" s="173">
        <v>11</v>
      </c>
      <c r="F1107" s="173">
        <v>6</v>
      </c>
      <c r="G1107" s="175" t="s">
        <v>396</v>
      </c>
      <c r="H1107" s="176">
        <v>0.25</v>
      </c>
      <c r="I1107" s="176">
        <v>12.5</v>
      </c>
      <c r="J1107" s="176">
        <v>32.200000000000003</v>
      </c>
      <c r="K1107" s="176">
        <v>95</v>
      </c>
      <c r="L1107" s="173">
        <v>8.32</v>
      </c>
      <c r="M1107" s="177">
        <v>0.67</v>
      </c>
      <c r="N1107" s="177">
        <v>1.0620000000000001</v>
      </c>
      <c r="O1107" s="177">
        <v>0.41070000000000001</v>
      </c>
      <c r="P1107" s="176">
        <v>1.3358000000000001</v>
      </c>
      <c r="Q1107" s="177">
        <v>2.4529999999999998</v>
      </c>
      <c r="R1107" s="177">
        <v>3.1589999999999998</v>
      </c>
      <c r="S1107" s="177">
        <v>0.70699999999999996</v>
      </c>
      <c r="T1107" s="177">
        <v>14.6416</v>
      </c>
      <c r="U1107" s="177">
        <v>1.29</v>
      </c>
      <c r="V1107" s="177">
        <v>12</v>
      </c>
      <c r="W1107" s="177"/>
      <c r="X1107" s="177">
        <v>2.6415999999999999</v>
      </c>
      <c r="Y1107" s="177">
        <v>33.875</v>
      </c>
      <c r="Z1107" s="177">
        <v>1.02</v>
      </c>
    </row>
    <row r="1108" spans="1:26" ht="16" hidden="1" x14ac:dyDescent="0.2">
      <c r="A1108" s="171">
        <v>6316</v>
      </c>
      <c r="B1108" s="172">
        <v>7</v>
      </c>
      <c r="C1108" s="173" t="s">
        <v>258</v>
      </c>
      <c r="D1108" s="173">
        <v>20</v>
      </c>
      <c r="E1108" s="173">
        <v>11</v>
      </c>
      <c r="F1108" s="173">
        <v>6</v>
      </c>
      <c r="G1108" s="175" t="s">
        <v>350</v>
      </c>
      <c r="H1108" s="176">
        <v>0.7</v>
      </c>
      <c r="I1108" s="176">
        <v>11.4</v>
      </c>
      <c r="J1108" s="176">
        <v>26.8</v>
      </c>
      <c r="K1108" s="176">
        <v>106</v>
      </c>
      <c r="L1108" s="173">
        <v>9.7100000000000009</v>
      </c>
    </row>
    <row r="1109" spans="1:26" ht="16" x14ac:dyDescent="0.2">
      <c r="A1109" s="171">
        <v>6317</v>
      </c>
      <c r="B1109" s="172">
        <v>7</v>
      </c>
      <c r="C1109" s="173" t="s">
        <v>261</v>
      </c>
      <c r="D1109" s="173">
        <v>2020</v>
      </c>
      <c r="E1109" s="173">
        <v>11</v>
      </c>
      <c r="F1109" s="173">
        <v>6</v>
      </c>
      <c r="G1109" s="175" t="s">
        <v>350</v>
      </c>
      <c r="H1109" s="176">
        <v>0.25</v>
      </c>
      <c r="I1109" s="176">
        <v>12.9</v>
      </c>
      <c r="J1109" s="176">
        <v>4.5999999999999996</v>
      </c>
      <c r="K1109" s="176">
        <v>82</v>
      </c>
      <c r="L1109" s="173">
        <v>8.5299999999999994</v>
      </c>
      <c r="M1109" s="177">
        <v>1.2</v>
      </c>
      <c r="N1109" s="177">
        <v>1.52</v>
      </c>
      <c r="O1109" s="177">
        <v>0.85450000000000004</v>
      </c>
      <c r="P1109" s="176">
        <v>1.3277000000000001</v>
      </c>
      <c r="Q1109" s="177">
        <v>15.204000000000001</v>
      </c>
      <c r="R1109" s="177">
        <v>4.931</v>
      </c>
      <c r="S1109" s="177">
        <v>0.28299999999999997</v>
      </c>
      <c r="T1109" s="177">
        <v>21.776599999999998</v>
      </c>
      <c r="U1109" s="177">
        <v>0.96599999999999997</v>
      </c>
      <c r="V1109" s="177">
        <v>17.3</v>
      </c>
      <c r="W1109" s="177"/>
      <c r="X1109" s="177">
        <v>4.4766000000000004</v>
      </c>
      <c r="Y1109" s="177">
        <v>49.158900000000003</v>
      </c>
      <c r="Z1109" s="177">
        <v>0.61799999999999999</v>
      </c>
    </row>
    <row r="1110" spans="1:26" ht="16" hidden="1" x14ac:dyDescent="0.2">
      <c r="A1110" s="171">
        <v>6318</v>
      </c>
      <c r="B1110" s="172">
        <v>8</v>
      </c>
      <c r="C1110" s="173" t="s">
        <v>258</v>
      </c>
      <c r="D1110" s="173">
        <v>20</v>
      </c>
      <c r="E1110" s="173">
        <v>11</v>
      </c>
      <c r="F1110" s="173">
        <v>6</v>
      </c>
      <c r="G1110" s="175" t="s">
        <v>274</v>
      </c>
      <c r="H1110" s="176">
        <v>0.5</v>
      </c>
      <c r="I1110" s="176">
        <v>12.5</v>
      </c>
      <c r="J1110" s="176">
        <v>29.1</v>
      </c>
      <c r="K1110" s="176">
        <v>96</v>
      </c>
      <c r="L1110" s="173">
        <v>8.56</v>
      </c>
    </row>
    <row r="1111" spans="1:26" ht="16" x14ac:dyDescent="0.2">
      <c r="A1111" s="171">
        <v>6319</v>
      </c>
      <c r="B1111" s="172">
        <v>8</v>
      </c>
      <c r="C1111" s="173" t="s">
        <v>261</v>
      </c>
      <c r="D1111" s="173">
        <v>2020</v>
      </c>
      <c r="E1111" s="173">
        <v>11</v>
      </c>
      <c r="F1111" s="173">
        <v>6</v>
      </c>
      <c r="G1111" s="175" t="s">
        <v>274</v>
      </c>
      <c r="H1111" s="176">
        <v>0.25</v>
      </c>
      <c r="I1111" s="176">
        <v>12.5</v>
      </c>
      <c r="J1111" s="176">
        <v>29.2</v>
      </c>
      <c r="K1111" s="176">
        <v>98</v>
      </c>
      <c r="L1111" s="173">
        <v>8.6199999999999992</v>
      </c>
      <c r="M1111" s="177">
        <v>1.31</v>
      </c>
      <c r="N1111" s="177">
        <v>1.095</v>
      </c>
      <c r="O1111" s="177">
        <v>1.6637</v>
      </c>
      <c r="P1111" s="176">
        <v>3.1972999999999998</v>
      </c>
      <c r="S1111" s="177">
        <v>0.54600000000000004</v>
      </c>
      <c r="U1111" s="177">
        <v>1.49</v>
      </c>
      <c r="X1111" s="177">
        <v>5.7348999999999997</v>
      </c>
      <c r="Y1111" s="177">
        <v>73.763300000000001</v>
      </c>
      <c r="Z1111" s="177">
        <v>0.73499999999999999</v>
      </c>
    </row>
    <row r="1112" spans="1:26" ht="16" hidden="1" x14ac:dyDescent="0.2">
      <c r="A1112" s="171">
        <v>6323</v>
      </c>
      <c r="B1112" s="172">
        <v>6</v>
      </c>
      <c r="C1112" s="173" t="s">
        <v>258</v>
      </c>
      <c r="D1112" s="173">
        <v>20</v>
      </c>
      <c r="E1112" s="173">
        <v>12</v>
      </c>
      <c r="F1112" s="173">
        <v>5</v>
      </c>
      <c r="G1112" s="175" t="s">
        <v>324</v>
      </c>
      <c r="H1112" s="176">
        <v>5</v>
      </c>
      <c r="I1112" s="176">
        <v>9.4</v>
      </c>
      <c r="J1112" s="176">
        <v>29.2</v>
      </c>
      <c r="K1112" s="176">
        <v>99.8</v>
      </c>
      <c r="L1112" s="173">
        <v>9.2899999999999991</v>
      </c>
    </row>
    <row r="1113" spans="1:26" ht="16" x14ac:dyDescent="0.2">
      <c r="A1113" s="171">
        <v>6320</v>
      </c>
      <c r="B1113" s="172">
        <v>6</v>
      </c>
      <c r="C1113" s="173" t="s">
        <v>261</v>
      </c>
      <c r="D1113" s="173">
        <v>2020</v>
      </c>
      <c r="E1113" s="173">
        <v>12</v>
      </c>
      <c r="F1113" s="173">
        <v>5</v>
      </c>
      <c r="G1113" s="175" t="s">
        <v>324</v>
      </c>
      <c r="H1113" s="176">
        <v>0.25</v>
      </c>
      <c r="I1113" s="176">
        <v>9.3000000000000007</v>
      </c>
      <c r="J1113" s="176">
        <v>29.2</v>
      </c>
      <c r="K1113" s="176">
        <v>101.2</v>
      </c>
      <c r="L1113" s="173">
        <v>9.59</v>
      </c>
      <c r="M1113" s="177">
        <v>0.79</v>
      </c>
      <c r="N1113" s="177">
        <v>1.2849999999999999</v>
      </c>
      <c r="O1113" s="177">
        <v>0.96220000000000006</v>
      </c>
      <c r="P1113" s="176">
        <v>1.5826</v>
      </c>
      <c r="Q1113" s="177">
        <v>1.64</v>
      </c>
      <c r="R1113" s="177">
        <v>4.4589999999999996</v>
      </c>
      <c r="S1113" s="177">
        <v>0.503</v>
      </c>
      <c r="U1113" s="177">
        <v>1.01</v>
      </c>
      <c r="V1113" s="177">
        <v>13.5</v>
      </c>
      <c r="W1113" s="178"/>
      <c r="Z1113" s="177">
        <v>0.92200000000000004</v>
      </c>
    </row>
    <row r="1114" spans="1:26" ht="16" hidden="1" x14ac:dyDescent="0.2">
      <c r="A1114" s="171">
        <v>6324</v>
      </c>
      <c r="B1114" s="172">
        <v>7</v>
      </c>
      <c r="C1114" s="173" t="s">
        <v>258</v>
      </c>
      <c r="D1114" s="173">
        <v>20</v>
      </c>
      <c r="E1114" s="173">
        <v>12</v>
      </c>
      <c r="F1114" s="173">
        <v>5</v>
      </c>
      <c r="G1114" s="175" t="s">
        <v>364</v>
      </c>
      <c r="H1114" s="176">
        <v>1</v>
      </c>
      <c r="I1114" s="176">
        <v>9.6999999999999993</v>
      </c>
      <c r="J1114" s="176">
        <v>27</v>
      </c>
      <c r="K1114" s="176">
        <v>85.3</v>
      </c>
      <c r="L1114" s="173">
        <v>8.11</v>
      </c>
    </row>
    <row r="1115" spans="1:26" ht="16" x14ac:dyDescent="0.2">
      <c r="A1115" s="171">
        <v>6321</v>
      </c>
      <c r="B1115" s="172">
        <v>7</v>
      </c>
      <c r="C1115" s="173" t="s">
        <v>261</v>
      </c>
      <c r="D1115" s="173">
        <v>2020</v>
      </c>
      <c r="E1115" s="173">
        <v>12</v>
      </c>
      <c r="F1115" s="173">
        <v>5</v>
      </c>
      <c r="G1115" s="175" t="s">
        <v>364</v>
      </c>
      <c r="H1115" s="176">
        <v>0.25</v>
      </c>
      <c r="I1115" s="176">
        <v>9.8000000000000007</v>
      </c>
      <c r="J1115" s="176">
        <v>21.5</v>
      </c>
      <c r="K1115" s="176">
        <v>87.8</v>
      </c>
      <c r="L1115" s="173">
        <v>8.61</v>
      </c>
      <c r="M1115" s="177">
        <v>1.41</v>
      </c>
      <c r="N1115" s="177">
        <v>20.664999999999999</v>
      </c>
      <c r="O1115" s="177">
        <v>5.5118</v>
      </c>
      <c r="P1115" s="176">
        <v>1.4357</v>
      </c>
      <c r="Q1115" s="177">
        <v>21.731999999999999</v>
      </c>
      <c r="R1115" s="177">
        <v>43.466000000000001</v>
      </c>
      <c r="S1115" s="177">
        <v>0.13900000000000001</v>
      </c>
      <c r="U1115" s="177">
        <v>1.87</v>
      </c>
      <c r="V1115" s="177">
        <v>37.5</v>
      </c>
      <c r="W1115" s="178"/>
      <c r="Z1115" s="177">
        <v>0.379</v>
      </c>
    </row>
    <row r="1116" spans="1:26" ht="16" hidden="1" x14ac:dyDescent="0.2">
      <c r="A1116" s="171">
        <v>6325</v>
      </c>
      <c r="B1116" s="172">
        <v>8</v>
      </c>
      <c r="C1116" s="173" t="s">
        <v>258</v>
      </c>
      <c r="D1116" s="173">
        <v>20</v>
      </c>
      <c r="E1116" s="173">
        <v>12</v>
      </c>
      <c r="F1116" s="173">
        <v>5</v>
      </c>
      <c r="G1116" s="175" t="s">
        <v>280</v>
      </c>
      <c r="H1116" s="176">
        <v>1</v>
      </c>
      <c r="I1116" s="176">
        <v>8.9</v>
      </c>
      <c r="J1116" s="176">
        <v>29.1</v>
      </c>
      <c r="K1116" s="176">
        <v>85.2</v>
      </c>
      <c r="L1116" s="173">
        <v>8.2200000000000006</v>
      </c>
    </row>
    <row r="1117" spans="1:26" ht="16" x14ac:dyDescent="0.2">
      <c r="A1117" s="171">
        <v>6322</v>
      </c>
      <c r="B1117" s="172">
        <v>8</v>
      </c>
      <c r="C1117" s="173" t="s">
        <v>261</v>
      </c>
      <c r="D1117" s="173">
        <v>2020</v>
      </c>
      <c r="E1117" s="173">
        <v>12</v>
      </c>
      <c r="F1117" s="173">
        <v>5</v>
      </c>
      <c r="G1117" s="175" t="s">
        <v>280</v>
      </c>
      <c r="H1117" s="176">
        <v>0.25</v>
      </c>
      <c r="I1117" s="176">
        <v>8.6999999999999993</v>
      </c>
      <c r="J1117" s="176">
        <v>27.7</v>
      </c>
      <c r="K1117" s="176">
        <v>93.1</v>
      </c>
      <c r="L1117" s="173">
        <v>9.07</v>
      </c>
      <c r="M1117" s="177">
        <v>0.86</v>
      </c>
      <c r="N1117" s="177">
        <v>1.6850000000000001</v>
      </c>
      <c r="O1117" s="177">
        <v>1.2246999999999999</v>
      </c>
      <c r="P1117" s="176">
        <v>2.1884000000000001</v>
      </c>
      <c r="Q1117" s="177">
        <v>2.3610000000000002</v>
      </c>
      <c r="R1117" s="177">
        <v>5.0049999999999999</v>
      </c>
      <c r="S1117" s="177">
        <v>0.28299999999999997</v>
      </c>
      <c r="U1117" s="177">
        <v>0.88600000000000001</v>
      </c>
      <c r="V1117" s="177">
        <v>17.3</v>
      </c>
      <c r="W1117" s="178"/>
      <c r="Z1117" s="177">
        <v>0.51300000000000001</v>
      </c>
    </row>
  </sheetData>
  <autoFilter ref="A1:Z1117" xr:uid="{203B1152-148B-2C4D-93D6-BECE029CD1CE}">
    <filterColumn colId="2">
      <filters>
        <filter val="S"/>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4FF26-6A05-BD44-9407-9E9F9E348529}">
  <dimension ref="B2:B4"/>
  <sheetViews>
    <sheetView workbookViewId="0">
      <selection activeCell="B10" sqref="B10"/>
    </sheetView>
  </sheetViews>
  <sheetFormatPr baseColWidth="10" defaultColWidth="11.5" defaultRowHeight="15" x14ac:dyDescent="0.2"/>
  <sheetData>
    <row r="2" spans="2:2" ht="16" thickBot="1" x14ac:dyDescent="0.25"/>
    <row r="3" spans="2:2" x14ac:dyDescent="0.2">
      <c r="B3" s="68" t="s">
        <v>516</v>
      </c>
    </row>
    <row r="4" spans="2:2" ht="16" thickBot="1" x14ac:dyDescent="0.25">
      <c r="B4" s="69">
        <f>Site2!P7</f>
        <v>0.34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AE90-1B31-254F-A388-CFD443943604}">
  <dimension ref="A5:AZ258"/>
  <sheetViews>
    <sheetView topLeftCell="AI203" zoomScale="87" workbookViewId="0">
      <selection activeCell="AU231" sqref="AU231"/>
    </sheetView>
  </sheetViews>
  <sheetFormatPr baseColWidth="10" defaultColWidth="11.5" defaultRowHeight="15" x14ac:dyDescent="0.2"/>
  <cols>
    <col min="3" max="3" width="10.83203125" style="13"/>
    <col min="23" max="23" width="10.83203125" style="14"/>
    <col min="26" max="26" width="18.1640625" style="14" customWidth="1"/>
    <col min="27" max="27" width="14" style="14" customWidth="1"/>
    <col min="28" max="28" width="10.83203125" style="14"/>
    <col min="31" max="31" width="10.83203125" style="14"/>
    <col min="34" max="34" width="10.83203125" style="14"/>
    <col min="36" max="36" width="10.83203125" style="14"/>
  </cols>
  <sheetData>
    <row r="5" spans="1:52" x14ac:dyDescent="0.2">
      <c r="W5" s="14">
        <v>273.14999999999998</v>
      </c>
    </row>
    <row r="6" spans="1:52" s="16" customFormat="1" ht="50" customHeight="1" x14ac:dyDescent="0.2">
      <c r="A6" s="16" t="s">
        <v>195</v>
      </c>
      <c r="B6" s="16" t="s">
        <v>196</v>
      </c>
      <c r="C6" s="26" t="s">
        <v>197</v>
      </c>
      <c r="D6" s="16" t="s">
        <v>198</v>
      </c>
      <c r="E6" s="16" t="s">
        <v>199</v>
      </c>
      <c r="F6" s="16" t="s">
        <v>200</v>
      </c>
      <c r="G6" s="16" t="s">
        <v>201</v>
      </c>
      <c r="H6" s="16" t="s">
        <v>202</v>
      </c>
      <c r="I6" s="16" t="s">
        <v>203</v>
      </c>
      <c r="J6" s="16" t="s">
        <v>204</v>
      </c>
      <c r="K6" s="16" t="s">
        <v>205</v>
      </c>
      <c r="L6" s="16" t="s">
        <v>206</v>
      </c>
      <c r="M6" s="16" t="s">
        <v>207</v>
      </c>
      <c r="N6" s="16" t="s">
        <v>208</v>
      </c>
      <c r="O6" s="16" t="s">
        <v>209</v>
      </c>
      <c r="P6" s="16" t="s">
        <v>210</v>
      </c>
      <c r="Q6" s="16" t="s">
        <v>211</v>
      </c>
      <c r="R6" s="16" t="s">
        <v>7</v>
      </c>
      <c r="S6" s="16" t="s">
        <v>212</v>
      </c>
      <c r="T6" s="16" t="s">
        <v>213</v>
      </c>
      <c r="V6" s="16" t="s">
        <v>32</v>
      </c>
      <c r="W6" s="15" t="s">
        <v>214</v>
      </c>
      <c r="X6" s="16" t="s">
        <v>215</v>
      </c>
      <c r="Y6" s="16" t="s">
        <v>202</v>
      </c>
      <c r="Z6" s="15" t="s">
        <v>216</v>
      </c>
      <c r="AA6" s="15" t="s">
        <v>217</v>
      </c>
      <c r="AB6" s="15" t="s">
        <v>92</v>
      </c>
      <c r="AC6" s="16" t="s">
        <v>218</v>
      </c>
      <c r="AD6" s="16" t="s">
        <v>206</v>
      </c>
      <c r="AE6" s="15" t="s">
        <v>7</v>
      </c>
      <c r="AF6" s="16" t="s">
        <v>219</v>
      </c>
      <c r="AG6" s="16" t="s">
        <v>220</v>
      </c>
      <c r="AH6" s="15" t="s">
        <v>6</v>
      </c>
      <c r="AI6" s="16" t="s">
        <v>210</v>
      </c>
      <c r="AJ6" s="15" t="s">
        <v>8</v>
      </c>
      <c r="AL6"/>
      <c r="AM6"/>
      <c r="AN6"/>
      <c r="AO6"/>
      <c r="AP6"/>
      <c r="AQ6" s="23" t="s">
        <v>221</v>
      </c>
      <c r="AR6" s="23"/>
      <c r="AS6" s="23"/>
      <c r="AT6" s="23"/>
      <c r="AU6" s="23"/>
      <c r="AV6" s="23"/>
      <c r="AW6" s="19"/>
      <c r="AX6" s="19"/>
      <c r="AY6" s="19"/>
      <c r="AZ6" s="19"/>
    </row>
    <row r="7" spans="1:52" x14ac:dyDescent="0.2">
      <c r="A7" s="172">
        <v>1</v>
      </c>
      <c r="B7" s="173">
        <v>2016</v>
      </c>
      <c r="C7" s="173">
        <v>5</v>
      </c>
      <c r="D7" s="173">
        <v>27</v>
      </c>
      <c r="E7" s="176">
        <v>21.4</v>
      </c>
      <c r="F7" s="176">
        <v>26.9</v>
      </c>
      <c r="G7" s="176">
        <v>94.8</v>
      </c>
      <c r="H7" s="173">
        <v>9.1</v>
      </c>
      <c r="I7" s="177">
        <v>1.39</v>
      </c>
      <c r="J7" s="177">
        <v>5.21</v>
      </c>
      <c r="K7" s="177">
        <v>2.09</v>
      </c>
      <c r="L7" s="176">
        <v>1.1029</v>
      </c>
      <c r="M7" s="177">
        <v>1.4590000000000001</v>
      </c>
      <c r="N7" s="177">
        <v>12.73</v>
      </c>
      <c r="O7" s="177">
        <v>0.245</v>
      </c>
      <c r="P7" s="177">
        <v>24.564</v>
      </c>
      <c r="V7" t="str">
        <f>IF(C7&lt;6," ",IF(C7&lt;=9,E7, IF(C7&gt;=10," ")))</f>
        <v xml:space="preserve"> </v>
      </c>
      <c r="W7" s="14" t="str">
        <f>IF(V7=" ", " ", IF(V7&gt;0, V7+273.15))</f>
        <v xml:space="preserve"> </v>
      </c>
      <c r="X7" t="str">
        <f>IF(C7&lt;6," ",IF(C7&lt;=9,F7, IF(C7&gt;=10," ")))</f>
        <v xml:space="preserve"> </v>
      </c>
      <c r="Y7" t="str">
        <f>IF(C7&lt;6," ",IF(C7&lt;=9,H7, IF(C7&gt;=10," ")))</f>
        <v xml:space="preserve"> </v>
      </c>
      <c r="Z7" s="14" t="str">
        <f>IF(V7=" "," ",IF(V7&gt;0,EXP(-173.4292+249.6339*100/W7+143.3483*LN(+W7/100)-21.8492*W7/100+X7*(-0.033096+0.014259*W7/100-0.0017*(W7/100)^2))*1.4276))</f>
        <v xml:space="preserve"> </v>
      </c>
      <c r="AA7" s="14" t="str">
        <f>IF(V7=" "," ",IF(V7&gt;0,Y7/Z7))</f>
        <v xml:space="preserve"> </v>
      </c>
      <c r="AB7" s="14" t="str">
        <f>IF(C7&lt;6," ",IF(C7&lt;=9,I7, IF(C7&gt;=10," ")))</f>
        <v xml:space="preserve"> </v>
      </c>
      <c r="AC7" t="str">
        <f>IF(C7&lt;6," ",IF(C7&lt;=9,M7, IF(C7&gt;=10," ")))</f>
        <v xml:space="preserve"> </v>
      </c>
      <c r="AD7" t="str">
        <f>IF(C7&lt;6," ",IF(C7&lt;=9,L7, IF(C7&gt;=10," ")))</f>
        <v xml:space="preserve"> </v>
      </c>
      <c r="AE7" s="14" t="str">
        <f>IF(V7=" "," ",IF(V7&gt;0,SUM(AC7:AD7)))</f>
        <v xml:space="preserve"> </v>
      </c>
      <c r="AF7" t="str">
        <f>IF(C7&lt;6," ",IF(C7&lt;=9,J7, IF(C7&gt;=10," ")))</f>
        <v xml:space="preserve"> </v>
      </c>
      <c r="AG7" t="str">
        <f>IF(C7&lt;6," ",IF(C7&lt;=9,K7, IF(C7&gt;=10," ")))</f>
        <v xml:space="preserve"> </v>
      </c>
      <c r="AH7" s="14" t="str">
        <f>IF(V7=" ", " ", IF(V7&gt;0, SUM(AF7:AG7)))</f>
        <v xml:space="preserve"> </v>
      </c>
      <c r="AI7" s="11" t="str">
        <f>IF(C7&lt;6," ",IF(C7&lt;=9,P7, IF(C7&gt;=10," ")))</f>
        <v xml:space="preserve"> </v>
      </c>
      <c r="AJ7" s="17" t="str">
        <f>IF(V7=" ", " ", IF(V7&gt;0, AI7-AE7))</f>
        <v xml:space="preserve"> </v>
      </c>
      <c r="AQ7" s="24"/>
      <c r="AR7" s="24" t="s">
        <v>68</v>
      </c>
      <c r="AS7" s="24" t="s">
        <v>92</v>
      </c>
      <c r="AT7" s="24" t="s">
        <v>7</v>
      </c>
      <c r="AU7" s="24" t="s">
        <v>93</v>
      </c>
      <c r="AV7" s="24" t="s">
        <v>8</v>
      </c>
      <c r="AW7" s="20"/>
      <c r="AX7" s="19"/>
      <c r="AY7" s="19"/>
      <c r="AZ7" s="19"/>
    </row>
    <row r="8" spans="1:52" x14ac:dyDescent="0.2">
      <c r="A8" s="172">
        <v>1</v>
      </c>
      <c r="B8" s="173">
        <v>2016</v>
      </c>
      <c r="C8" s="173">
        <v>6</v>
      </c>
      <c r="D8" s="173">
        <v>11</v>
      </c>
      <c r="E8" s="176">
        <v>19.399999999999999</v>
      </c>
      <c r="F8" s="176">
        <v>23.6</v>
      </c>
      <c r="G8" s="176">
        <v>86.5</v>
      </c>
      <c r="H8" s="173">
        <v>6.8</v>
      </c>
      <c r="I8" s="177">
        <v>1.4</v>
      </c>
      <c r="J8" s="177">
        <v>2.4700000000000002</v>
      </c>
      <c r="K8" s="177">
        <v>2.09</v>
      </c>
      <c r="L8" s="176">
        <v>1.52</v>
      </c>
      <c r="M8" s="177">
        <v>1.81</v>
      </c>
      <c r="N8" s="177">
        <v>11.59</v>
      </c>
      <c r="O8" s="177">
        <v>0.33300000000000002</v>
      </c>
      <c r="P8" s="177">
        <v>20.92</v>
      </c>
      <c r="V8">
        <f>IF(C8&lt;6," ",IF(C8&lt;=9,E8, IF(C8&gt;=10," ")))</f>
        <v>19.399999999999999</v>
      </c>
      <c r="W8" s="14">
        <f t="shared" ref="W8:W53" si="0">IF(V8=" ", " ", IF(V8&gt;0, V8+273.15))</f>
        <v>292.54999999999995</v>
      </c>
      <c r="X8">
        <f t="shared" ref="X8:X53" si="1">IF(C8&lt;6," ",IF(C8&lt;=9,F8, IF(C8&gt;=10," ")))</f>
        <v>23.6</v>
      </c>
      <c r="Y8">
        <f t="shared" ref="Y8:Y53" si="2">IF(C8&lt;6," ",IF(C8&lt;=9,H8, IF(C8&gt;=10," ")))</f>
        <v>6.8</v>
      </c>
      <c r="Z8" s="14">
        <f t="shared" ref="Z8:Z53" si="3">IF(V8=" "," ",IF(V8&gt;0,EXP(-173.4292+249.6339*100/W8+143.3483*LN(+W8/100)-21.8492*W8/100+X8*(-0.033096+0.014259*W8/100-0.0017*(W8/100)^2))*1.4276))</f>
        <v>7.9786585161238586</v>
      </c>
      <c r="AA8" s="14">
        <f t="shared" ref="AA8:AA53" si="4">IF(V8=" "," ",IF(V8&gt;0,Y8/Z8))</f>
        <v>0.85227359790597135</v>
      </c>
      <c r="AB8" s="14">
        <f t="shared" ref="AB8:AB53" si="5">IF(C8&lt;6," ",IF(C8&lt;=9,I8, IF(C8&gt;=10," ")))</f>
        <v>1.4</v>
      </c>
      <c r="AC8">
        <f t="shared" ref="AC8:AC53" si="6">IF(C8&lt;6," ",IF(C8&lt;=9,M8, IF(C8&gt;=10," ")))</f>
        <v>1.81</v>
      </c>
      <c r="AD8">
        <f t="shared" ref="AD8:AD53" si="7">IF(C8&lt;6," ",IF(C8&lt;=9,L8, IF(C8&gt;=10," ")))</f>
        <v>1.52</v>
      </c>
      <c r="AE8" s="14">
        <f t="shared" ref="AE8:AE53" si="8">IF(V8=" "," ",IF(V8&gt;0,SUM(AC8:AD8)))</f>
        <v>3.33</v>
      </c>
      <c r="AF8">
        <f t="shared" ref="AF8:AF53" si="9">IF(C8&lt;6," ",IF(C8&lt;=9,J8, IF(C8&gt;=10," ")))</f>
        <v>2.4700000000000002</v>
      </c>
      <c r="AG8">
        <f t="shared" ref="AG8:AG53" si="10">IF(C8&lt;6," ",IF(C8&lt;=9,K8, IF(C8&gt;=10," ")))</f>
        <v>2.09</v>
      </c>
      <c r="AH8" s="14">
        <f t="shared" ref="AH8:AH53" si="11">IF(V8=" ", " ", IF(V8&gt;0, SUM(AF8:AG8)))</f>
        <v>4.5600000000000005</v>
      </c>
      <c r="AI8" s="11">
        <f t="shared" ref="AI8:AI53" si="12">IF(C8&lt;6," ",IF(C8&lt;=9,P8, IF(C8&gt;=10," ")))</f>
        <v>20.92</v>
      </c>
      <c r="AJ8" s="17">
        <f t="shared" ref="AJ8:AJ53" si="13">IF(V8=" ", " ", IF(V8&gt;0, AI8-AE8))</f>
        <v>17.590000000000003</v>
      </c>
      <c r="AL8" s="14" t="s">
        <v>222</v>
      </c>
      <c r="AQ8" s="19" t="s">
        <v>1</v>
      </c>
      <c r="AR8" s="20"/>
      <c r="AS8" s="20"/>
      <c r="AT8" s="20"/>
      <c r="AU8" s="20"/>
      <c r="AV8" s="20"/>
      <c r="AW8" s="19"/>
      <c r="AX8" s="19"/>
      <c r="AY8" s="19"/>
      <c r="AZ8" s="19"/>
    </row>
    <row r="9" spans="1:52" x14ac:dyDescent="0.2">
      <c r="A9" s="172">
        <v>1</v>
      </c>
      <c r="B9" s="173">
        <v>2016</v>
      </c>
      <c r="C9" s="173">
        <v>6</v>
      </c>
      <c r="D9" s="173">
        <v>24</v>
      </c>
      <c r="E9" s="176">
        <v>23.3</v>
      </c>
      <c r="F9" s="176">
        <v>17.399999999999999</v>
      </c>
      <c r="G9" s="176">
        <v>106.8</v>
      </c>
      <c r="H9" s="173">
        <v>8.39</v>
      </c>
      <c r="I9" s="177">
        <v>1.61</v>
      </c>
      <c r="J9" s="177">
        <v>8.56</v>
      </c>
      <c r="K9" s="177">
        <v>4.25</v>
      </c>
      <c r="L9" s="176">
        <v>0.35</v>
      </c>
      <c r="M9" s="177">
        <v>4.3600000000000003</v>
      </c>
      <c r="N9" s="177">
        <v>29.3</v>
      </c>
      <c r="O9" s="177">
        <v>0.14099999999999999</v>
      </c>
      <c r="P9" s="177">
        <v>32.08</v>
      </c>
      <c r="V9">
        <f t="shared" ref="V9:V54" si="14">IF(C9&lt;6," ",IF(C9&lt;=9,E9, IF(C9&gt;=10," ")))</f>
        <v>23.3</v>
      </c>
      <c r="W9" s="14">
        <f t="shared" si="0"/>
        <v>296.45</v>
      </c>
      <c r="X9">
        <f t="shared" si="1"/>
        <v>17.399999999999999</v>
      </c>
      <c r="Y9">
        <f t="shared" si="2"/>
        <v>8.39</v>
      </c>
      <c r="Z9" s="14">
        <f t="shared" si="3"/>
        <v>7.6912562468187495</v>
      </c>
      <c r="AA9" s="14">
        <f t="shared" si="4"/>
        <v>1.0908491058882954</v>
      </c>
      <c r="AB9" s="14">
        <f t="shared" si="5"/>
        <v>1.61</v>
      </c>
      <c r="AC9">
        <f t="shared" si="6"/>
        <v>4.3600000000000003</v>
      </c>
      <c r="AD9">
        <f t="shared" si="7"/>
        <v>0.35</v>
      </c>
      <c r="AE9" s="14">
        <f t="shared" si="8"/>
        <v>4.71</v>
      </c>
      <c r="AF9">
        <f t="shared" si="9"/>
        <v>8.56</v>
      </c>
      <c r="AG9">
        <f t="shared" si="10"/>
        <v>4.25</v>
      </c>
      <c r="AH9" s="14">
        <f t="shared" si="11"/>
        <v>12.81</v>
      </c>
      <c r="AI9" s="11">
        <f t="shared" si="12"/>
        <v>32.08</v>
      </c>
      <c r="AJ9" s="17">
        <f t="shared" si="13"/>
        <v>27.369999999999997</v>
      </c>
      <c r="AL9" t="s">
        <v>237</v>
      </c>
      <c r="AM9" t="s">
        <v>92</v>
      </c>
      <c r="AN9" s="12" t="s">
        <v>61</v>
      </c>
      <c r="AO9" s="12" t="s">
        <v>62</v>
      </c>
      <c r="AP9" s="12" t="s">
        <v>63</v>
      </c>
      <c r="AQ9" s="19" t="s">
        <v>58</v>
      </c>
      <c r="AR9" s="20">
        <v>0.4</v>
      </c>
      <c r="AS9" s="19">
        <v>17</v>
      </c>
      <c r="AT9" s="21">
        <v>10</v>
      </c>
      <c r="AU9" s="20">
        <v>10</v>
      </c>
      <c r="AV9" s="21">
        <v>43</v>
      </c>
      <c r="AW9" s="19"/>
      <c r="AX9" s="19"/>
      <c r="AY9" s="19"/>
      <c r="AZ9" s="19"/>
    </row>
    <row r="10" spans="1:52" x14ac:dyDescent="0.2">
      <c r="A10" s="172">
        <v>1</v>
      </c>
      <c r="B10" s="173">
        <v>2016</v>
      </c>
      <c r="C10" s="173">
        <v>7</v>
      </c>
      <c r="D10" s="173">
        <v>7</v>
      </c>
      <c r="E10" s="176">
        <v>25.8</v>
      </c>
      <c r="F10" s="176">
        <v>22.8</v>
      </c>
      <c r="G10" s="176">
        <v>79</v>
      </c>
      <c r="H10" s="173">
        <v>5.62</v>
      </c>
      <c r="I10" s="177">
        <v>1.97</v>
      </c>
      <c r="J10" s="177">
        <v>4.97</v>
      </c>
      <c r="K10" s="177">
        <v>2.96</v>
      </c>
      <c r="L10" s="176">
        <v>0.54</v>
      </c>
      <c r="M10" s="177">
        <v>0.08</v>
      </c>
      <c r="N10" s="177">
        <v>33.96</v>
      </c>
      <c r="O10" s="177">
        <v>0.46</v>
      </c>
      <c r="P10" s="177">
        <v>37.64</v>
      </c>
      <c r="V10">
        <f t="shared" si="14"/>
        <v>25.8</v>
      </c>
      <c r="W10" s="14">
        <f t="shared" si="0"/>
        <v>298.95</v>
      </c>
      <c r="X10">
        <f t="shared" si="1"/>
        <v>22.8</v>
      </c>
      <c r="Y10">
        <f t="shared" si="2"/>
        <v>5.62</v>
      </c>
      <c r="Z10" s="14">
        <f t="shared" si="3"/>
        <v>7.1326969063991044</v>
      </c>
      <c r="AA10" s="14">
        <f t="shared" si="4"/>
        <v>0.78792076457896487</v>
      </c>
      <c r="AB10" s="14">
        <f t="shared" si="5"/>
        <v>1.97</v>
      </c>
      <c r="AC10">
        <f t="shared" si="6"/>
        <v>0.08</v>
      </c>
      <c r="AD10">
        <f t="shared" si="7"/>
        <v>0.54</v>
      </c>
      <c r="AE10" s="14">
        <f t="shared" si="8"/>
        <v>0.62</v>
      </c>
      <c r="AF10">
        <f t="shared" si="9"/>
        <v>4.97</v>
      </c>
      <c r="AG10">
        <f t="shared" si="10"/>
        <v>2.96</v>
      </c>
      <c r="AH10" s="14">
        <f t="shared" si="11"/>
        <v>7.93</v>
      </c>
      <c r="AI10" s="11">
        <f t="shared" si="12"/>
        <v>37.64</v>
      </c>
      <c r="AJ10" s="17">
        <f t="shared" si="13"/>
        <v>37.020000000000003</v>
      </c>
      <c r="AL10" t="s">
        <v>61</v>
      </c>
      <c r="AM10" s="12" t="s">
        <v>61</v>
      </c>
      <c r="AN10" s="12" t="s">
        <v>7</v>
      </c>
      <c r="AO10" s="12" t="s">
        <v>223</v>
      </c>
      <c r="AP10" s="12"/>
      <c r="AQ10" s="19" t="s">
        <v>64</v>
      </c>
      <c r="AR10" s="20">
        <v>0.9</v>
      </c>
      <c r="AS10" s="19">
        <v>0.5</v>
      </c>
      <c r="AT10" s="21">
        <v>1</v>
      </c>
      <c r="AU10" s="20">
        <v>3</v>
      </c>
      <c r="AV10" s="21">
        <v>20</v>
      </c>
      <c r="AW10" s="19"/>
      <c r="AX10" s="19"/>
      <c r="AY10" s="19"/>
      <c r="AZ10" s="19"/>
    </row>
    <row r="11" spans="1:52" x14ac:dyDescent="0.2">
      <c r="A11" s="172">
        <v>1</v>
      </c>
      <c r="B11" s="173">
        <v>2016</v>
      </c>
      <c r="C11" s="173">
        <v>7</v>
      </c>
      <c r="D11" s="173">
        <v>23</v>
      </c>
      <c r="E11" s="176">
        <v>26.2</v>
      </c>
      <c r="F11" s="176">
        <v>25.3</v>
      </c>
      <c r="G11" s="176">
        <v>60.1</v>
      </c>
      <c r="H11" s="173">
        <v>4.3</v>
      </c>
      <c r="J11" s="177">
        <v>8.84</v>
      </c>
      <c r="K11" s="177">
        <v>5.07</v>
      </c>
      <c r="L11" s="176">
        <v>0.32</v>
      </c>
      <c r="M11" s="177">
        <v>0.56499999999999995</v>
      </c>
      <c r="N11" s="177">
        <v>29.13</v>
      </c>
      <c r="O11" s="177">
        <v>0.4</v>
      </c>
      <c r="P11" s="177">
        <v>25.03</v>
      </c>
      <c r="V11">
        <f t="shared" si="14"/>
        <v>26.2</v>
      </c>
      <c r="W11" s="14">
        <f t="shared" si="0"/>
        <v>299.34999999999997</v>
      </c>
      <c r="X11">
        <f t="shared" si="1"/>
        <v>25.3</v>
      </c>
      <c r="Y11">
        <f t="shared" si="2"/>
        <v>4.3</v>
      </c>
      <c r="Z11" s="14">
        <f t="shared" si="3"/>
        <v>6.9841697316580307</v>
      </c>
      <c r="AA11" s="14">
        <f t="shared" si="4"/>
        <v>0.61567804982013041</v>
      </c>
      <c r="AC11">
        <f t="shared" si="6"/>
        <v>0.56499999999999995</v>
      </c>
      <c r="AD11">
        <f t="shared" si="7"/>
        <v>0.32</v>
      </c>
      <c r="AE11" s="14">
        <f t="shared" si="8"/>
        <v>0.88500000000000001</v>
      </c>
      <c r="AF11">
        <f t="shared" si="9"/>
        <v>8.84</v>
      </c>
      <c r="AG11">
        <f t="shared" si="10"/>
        <v>5.07</v>
      </c>
      <c r="AH11" s="14">
        <f t="shared" si="11"/>
        <v>13.91</v>
      </c>
      <c r="AI11" s="11">
        <f t="shared" si="12"/>
        <v>25.03</v>
      </c>
      <c r="AJ11" s="17">
        <f t="shared" si="13"/>
        <v>24.145</v>
      </c>
      <c r="AL11" t="s">
        <v>224</v>
      </c>
      <c r="AM11" t="s">
        <v>225</v>
      </c>
      <c r="AN11" t="s">
        <v>74</v>
      </c>
      <c r="AO11" t="s">
        <v>75</v>
      </c>
      <c r="AP11" t="s">
        <v>74</v>
      </c>
      <c r="AQ11" s="19"/>
      <c r="AR11" s="20" t="s">
        <v>68</v>
      </c>
      <c r="AS11" s="20" t="s">
        <v>92</v>
      </c>
      <c r="AT11" s="20" t="s">
        <v>7</v>
      </c>
      <c r="AU11" s="20" t="s">
        <v>69</v>
      </c>
      <c r="AV11" s="20" t="s">
        <v>8</v>
      </c>
      <c r="AW11" s="24" t="s">
        <v>70</v>
      </c>
      <c r="AX11" s="23"/>
      <c r="AY11" s="23" t="s">
        <v>226</v>
      </c>
      <c r="AZ11" s="23" t="s">
        <v>227</v>
      </c>
    </row>
    <row r="12" spans="1:52" x14ac:dyDescent="0.2">
      <c r="A12" s="172">
        <v>1</v>
      </c>
      <c r="B12" s="173">
        <v>2016</v>
      </c>
      <c r="C12" s="173">
        <v>8</v>
      </c>
      <c r="D12" s="173">
        <v>6</v>
      </c>
      <c r="E12" s="176">
        <v>25.2</v>
      </c>
      <c r="F12" s="176">
        <v>25.6</v>
      </c>
      <c r="G12" s="176">
        <v>71.3</v>
      </c>
      <c r="H12" s="173">
        <v>5</v>
      </c>
      <c r="I12" s="177">
        <v>2.2000000000000002</v>
      </c>
      <c r="J12" s="177">
        <v>9.1300000000000008</v>
      </c>
      <c r="K12" s="177">
        <v>5.14</v>
      </c>
      <c r="L12" s="176">
        <v>0.71899999999999997</v>
      </c>
      <c r="M12" s="177">
        <v>0.26700000000000002</v>
      </c>
      <c r="N12" s="177">
        <v>38.92</v>
      </c>
      <c r="O12" s="177">
        <v>0.27900000000000003</v>
      </c>
      <c r="P12" s="177">
        <v>32.630000000000003</v>
      </c>
      <c r="V12">
        <f t="shared" si="14"/>
        <v>25.2</v>
      </c>
      <c r="W12" s="14">
        <f t="shared" si="0"/>
        <v>298.34999999999997</v>
      </c>
      <c r="X12">
        <f t="shared" si="1"/>
        <v>25.6</v>
      </c>
      <c r="Y12">
        <f t="shared" si="2"/>
        <v>5</v>
      </c>
      <c r="Z12" s="14">
        <f t="shared" si="3"/>
        <v>7.0939273782528272</v>
      </c>
      <c r="AA12" s="14">
        <f t="shared" si="4"/>
        <v>0.70482819084503467</v>
      </c>
      <c r="AB12" s="14">
        <f t="shared" si="5"/>
        <v>2.2000000000000002</v>
      </c>
      <c r="AC12">
        <f t="shared" si="6"/>
        <v>0.26700000000000002</v>
      </c>
      <c r="AD12">
        <f t="shared" si="7"/>
        <v>0.71899999999999997</v>
      </c>
      <c r="AE12" s="14">
        <f t="shared" si="8"/>
        <v>0.98599999999999999</v>
      </c>
      <c r="AF12">
        <f t="shared" si="9"/>
        <v>9.1300000000000008</v>
      </c>
      <c r="AG12">
        <f t="shared" si="10"/>
        <v>5.14</v>
      </c>
      <c r="AH12" s="14">
        <f t="shared" si="11"/>
        <v>14.27</v>
      </c>
      <c r="AI12" s="11">
        <f t="shared" si="12"/>
        <v>32.630000000000003</v>
      </c>
      <c r="AJ12" s="17">
        <f t="shared" si="13"/>
        <v>31.644000000000002</v>
      </c>
      <c r="AL12">
        <f>AA54</f>
        <v>0.77133818085839512</v>
      </c>
      <c r="AM12">
        <f>AB54</f>
        <v>1.8514285714285716</v>
      </c>
      <c r="AN12">
        <f>AE54</f>
        <v>2.9827500000000002</v>
      </c>
      <c r="AO12">
        <f>AH54</f>
        <v>11.74375</v>
      </c>
      <c r="AP12" s="11">
        <f>AJ54</f>
        <v>27.699750000000002</v>
      </c>
      <c r="AQ12" s="19"/>
      <c r="AR12" s="20" t="s">
        <v>77</v>
      </c>
      <c r="AS12" s="20" t="s">
        <v>77</v>
      </c>
      <c r="AT12" s="20" t="s">
        <v>77</v>
      </c>
      <c r="AU12" s="20" t="s">
        <v>77</v>
      </c>
      <c r="AV12" s="20" t="s">
        <v>77</v>
      </c>
      <c r="AW12" s="24" t="s">
        <v>78</v>
      </c>
      <c r="AX12" s="23"/>
      <c r="AY12" s="23"/>
      <c r="AZ12" s="23"/>
    </row>
    <row r="13" spans="1:52" x14ac:dyDescent="0.2">
      <c r="A13" s="172">
        <v>1</v>
      </c>
      <c r="B13" s="173">
        <v>2016</v>
      </c>
      <c r="C13" s="173">
        <v>8</v>
      </c>
      <c r="D13" s="173">
        <v>19</v>
      </c>
      <c r="E13" s="176">
        <v>26.5</v>
      </c>
      <c r="F13" s="176">
        <v>25.6</v>
      </c>
      <c r="G13" s="176">
        <v>6.67</v>
      </c>
      <c r="H13" s="173">
        <v>4.5599999999999996</v>
      </c>
      <c r="I13" s="177">
        <v>2.2599999999999998</v>
      </c>
      <c r="J13" s="177">
        <v>20.9</v>
      </c>
      <c r="K13" s="177">
        <v>7.71</v>
      </c>
      <c r="L13" s="176">
        <v>1.23</v>
      </c>
      <c r="M13" s="177">
        <v>0.54100000000000004</v>
      </c>
      <c r="N13" s="177">
        <v>27.75</v>
      </c>
      <c r="O13" s="177">
        <v>0.46400000000000002</v>
      </c>
      <c r="P13" s="177">
        <v>44.92</v>
      </c>
      <c r="V13">
        <f t="shared" si="14"/>
        <v>26.5</v>
      </c>
      <c r="W13" s="14">
        <f t="shared" si="0"/>
        <v>299.64999999999998</v>
      </c>
      <c r="X13">
        <f t="shared" si="1"/>
        <v>25.6</v>
      </c>
      <c r="Y13">
        <f t="shared" si="2"/>
        <v>4.5599999999999996</v>
      </c>
      <c r="Z13" s="14">
        <f t="shared" si="3"/>
        <v>6.9366306475360959</v>
      </c>
      <c r="AA13" s="14">
        <f t="shared" si="4"/>
        <v>0.65737967490307703</v>
      </c>
      <c r="AB13" s="14">
        <f t="shared" si="5"/>
        <v>2.2599999999999998</v>
      </c>
      <c r="AC13">
        <f t="shared" si="6"/>
        <v>0.54100000000000004</v>
      </c>
      <c r="AD13">
        <f t="shared" si="7"/>
        <v>1.23</v>
      </c>
      <c r="AE13" s="14">
        <f t="shared" si="8"/>
        <v>1.7709999999999999</v>
      </c>
      <c r="AF13">
        <f t="shared" si="9"/>
        <v>20.9</v>
      </c>
      <c r="AG13">
        <f t="shared" si="10"/>
        <v>7.71</v>
      </c>
      <c r="AH13" s="14">
        <f t="shared" si="11"/>
        <v>28.61</v>
      </c>
      <c r="AI13" s="11">
        <f t="shared" si="12"/>
        <v>44.92</v>
      </c>
      <c r="AJ13" s="17">
        <f t="shared" si="13"/>
        <v>43.149000000000001</v>
      </c>
      <c r="AR13" s="20">
        <f>((LN(AL12)-LN(0.4))/(LN(0.9)-LN(0.4))*100)</f>
        <v>80.976432180111004</v>
      </c>
      <c r="AS13" s="20">
        <f>((LN(AM12)-LN(17))/(LN(0.5)-LN(17))*100)</f>
        <v>62.876605687637266</v>
      </c>
      <c r="AT13" s="20">
        <f>((LN(AN12)-LN(10))/(LN(1)-LN(10))*100)</f>
        <v>52.53831456223196</v>
      </c>
      <c r="AU13" s="20">
        <f>((LN(AO12)-LN(10))/(LN(3)-LN(10))*100)</f>
        <v>-13.350475243963929</v>
      </c>
      <c r="AV13" s="20">
        <f>((LN(AP12)-LN(43))/(LN(20)-LN(43))*100)</f>
        <v>57.452018700423579</v>
      </c>
      <c r="AW13" s="14"/>
      <c r="AX13" s="14"/>
      <c r="AY13" s="14"/>
      <c r="AZ13" s="14"/>
    </row>
    <row r="14" spans="1:52" x14ac:dyDescent="0.2">
      <c r="A14" s="172">
        <v>1</v>
      </c>
      <c r="B14" s="173">
        <v>2016</v>
      </c>
      <c r="C14" s="173">
        <v>9</v>
      </c>
      <c r="D14" s="173">
        <v>3</v>
      </c>
      <c r="E14" s="176">
        <v>23.4</v>
      </c>
      <c r="F14" s="176">
        <v>30.5</v>
      </c>
      <c r="G14" s="176">
        <v>64.5</v>
      </c>
      <c r="H14" s="173">
        <v>4.72</v>
      </c>
      <c r="I14" s="177">
        <v>1.81</v>
      </c>
      <c r="J14" s="177">
        <v>3.12</v>
      </c>
      <c r="K14" s="177">
        <v>3.01</v>
      </c>
      <c r="L14" s="176">
        <v>5.6639999999999997</v>
      </c>
      <c r="M14" s="177">
        <v>2.39</v>
      </c>
      <c r="N14" s="177">
        <v>19.22</v>
      </c>
      <c r="O14" s="177">
        <v>1.0860000000000001</v>
      </c>
      <c r="P14" s="177">
        <v>29.75</v>
      </c>
      <c r="V14">
        <f t="shared" si="14"/>
        <v>23.4</v>
      </c>
      <c r="W14" s="14">
        <f t="shared" si="0"/>
        <v>296.54999999999995</v>
      </c>
      <c r="X14">
        <f t="shared" si="1"/>
        <v>30.5</v>
      </c>
      <c r="Y14">
        <f t="shared" si="2"/>
        <v>4.72</v>
      </c>
      <c r="Z14" s="14">
        <f t="shared" si="3"/>
        <v>7.1191530539365697</v>
      </c>
      <c r="AA14" s="14">
        <f t="shared" si="4"/>
        <v>0.66300021424459377</v>
      </c>
      <c r="AB14" s="14">
        <f t="shared" si="5"/>
        <v>1.81</v>
      </c>
      <c r="AC14">
        <f t="shared" si="6"/>
        <v>2.39</v>
      </c>
      <c r="AD14">
        <f t="shared" si="7"/>
        <v>5.6639999999999997</v>
      </c>
      <c r="AE14" s="14">
        <f t="shared" si="8"/>
        <v>8.0540000000000003</v>
      </c>
      <c r="AF14">
        <f t="shared" si="9"/>
        <v>3.12</v>
      </c>
      <c r="AG14">
        <f t="shared" si="10"/>
        <v>3.01</v>
      </c>
      <c r="AH14" s="14">
        <f t="shared" si="11"/>
        <v>6.13</v>
      </c>
      <c r="AI14" s="11">
        <f t="shared" si="12"/>
        <v>29.75</v>
      </c>
      <c r="AJ14" s="17">
        <f t="shared" si="13"/>
        <v>21.695999999999998</v>
      </c>
      <c r="AO14" t="s">
        <v>228</v>
      </c>
      <c r="AR14">
        <f>IF(AR13&gt;100, 100, IF(AR13&lt;0, 0, AR13))</f>
        <v>80.976432180111004</v>
      </c>
      <c r="AS14">
        <f t="shared" ref="AS14:AV14" si="15">IF(AS13&gt;100, 100, IF(AS13&lt;0, 0, AS13))</f>
        <v>62.876605687637266</v>
      </c>
      <c r="AT14">
        <f t="shared" si="15"/>
        <v>52.53831456223196</v>
      </c>
      <c r="AU14">
        <f t="shared" si="15"/>
        <v>0</v>
      </c>
      <c r="AV14">
        <f t="shared" si="15"/>
        <v>57.452018700423579</v>
      </c>
      <c r="AW14" s="22">
        <f>AVERAGE(AR14:AV14)</f>
        <v>50.768674226080762</v>
      </c>
      <c r="AX14" s="14"/>
      <c r="AY14" s="14" t="str">
        <f>IF(AW14&lt;35, "Poor", IF(AW14&lt;65, "Fair", IF(AW14&gt;65, "Excellent")))</f>
        <v>Fair</v>
      </c>
      <c r="AZ14" s="14" t="str">
        <f>IF(AY14="Excellent", "Acceptable; Ongoing Protection is Required", "Unacceptable; Immediate Restoration is Required")</f>
        <v>Unacceptable; Immediate Restoration is Required</v>
      </c>
    </row>
    <row r="15" spans="1:52" x14ac:dyDescent="0.2">
      <c r="A15" s="172">
        <v>1</v>
      </c>
      <c r="B15" s="173">
        <v>2016</v>
      </c>
      <c r="C15" s="173">
        <v>9</v>
      </c>
      <c r="D15" s="173">
        <v>19</v>
      </c>
      <c r="E15" s="176">
        <v>20.9</v>
      </c>
      <c r="F15" s="176">
        <v>29.9</v>
      </c>
      <c r="G15" s="176">
        <v>78</v>
      </c>
      <c r="H15" s="173">
        <v>5.97</v>
      </c>
      <c r="I15" s="177">
        <v>1.71</v>
      </c>
      <c r="J15" s="177">
        <v>3.77</v>
      </c>
      <c r="K15" s="177">
        <v>1.96</v>
      </c>
      <c r="L15" s="176">
        <v>2.39</v>
      </c>
      <c r="M15" s="177">
        <v>1.1160000000000001</v>
      </c>
      <c r="N15" s="177">
        <v>14.4</v>
      </c>
      <c r="O15" s="177">
        <v>0.58299999999999996</v>
      </c>
      <c r="P15" s="177">
        <v>22.49</v>
      </c>
      <c r="V15">
        <f t="shared" si="14"/>
        <v>20.9</v>
      </c>
      <c r="W15" s="14">
        <f t="shared" si="0"/>
        <v>294.04999999999995</v>
      </c>
      <c r="X15">
        <f t="shared" si="1"/>
        <v>29.9</v>
      </c>
      <c r="Y15">
        <f t="shared" si="2"/>
        <v>5.97</v>
      </c>
      <c r="Z15" s="14">
        <f t="shared" si="3"/>
        <v>7.4739365365858559</v>
      </c>
      <c r="AA15" s="14">
        <f t="shared" si="4"/>
        <v>0.79877584868109353</v>
      </c>
      <c r="AB15" s="14">
        <f t="shared" si="5"/>
        <v>1.71</v>
      </c>
      <c r="AC15">
        <f t="shared" si="6"/>
        <v>1.1160000000000001</v>
      </c>
      <c r="AD15">
        <f t="shared" si="7"/>
        <v>2.39</v>
      </c>
      <c r="AE15" s="14">
        <f t="shared" si="8"/>
        <v>3.5060000000000002</v>
      </c>
      <c r="AF15">
        <f t="shared" si="9"/>
        <v>3.77</v>
      </c>
      <c r="AG15">
        <f t="shared" si="10"/>
        <v>1.96</v>
      </c>
      <c r="AH15" s="14">
        <f t="shared" si="11"/>
        <v>5.73</v>
      </c>
      <c r="AI15" s="11">
        <f t="shared" si="12"/>
        <v>22.49</v>
      </c>
      <c r="AJ15" s="17">
        <f t="shared" si="13"/>
        <v>18.983999999999998</v>
      </c>
      <c r="AL15" s="5" t="s">
        <v>230</v>
      </c>
      <c r="AM15" s="18">
        <v>0.4</v>
      </c>
      <c r="AN15" s="18">
        <v>17</v>
      </c>
      <c r="AO15" s="18">
        <v>10</v>
      </c>
      <c r="AP15" s="18">
        <v>10</v>
      </c>
      <c r="AQ15" s="18">
        <v>43</v>
      </c>
      <c r="AR15" s="5">
        <f>((LN(AM15)-LN(0.4))/(LN(0.9)-LN(0.4))*100)</f>
        <v>0</v>
      </c>
      <c r="AS15" s="5">
        <f>((LN(AN15)-LN(17))/(LN(0.5)-LN(17))*100)</f>
        <v>0</v>
      </c>
      <c r="AT15" s="5">
        <f>((LN(AO15)-LN(10))/(LN(1)-LN(10))*100)</f>
        <v>0</v>
      </c>
      <c r="AU15" s="5">
        <f>((LN(AP15)-LN(10))/(LN(3)-LN(10))*100)</f>
        <v>0</v>
      </c>
      <c r="AV15" s="5">
        <f>((LN(AQ15)-LN(43))/(LN(20)-LN(43))*100)</f>
        <v>0</v>
      </c>
      <c r="AW15" s="25"/>
      <c r="AX15" s="25"/>
      <c r="AY15" s="25"/>
      <c r="AZ15" s="25"/>
    </row>
    <row r="16" spans="1:52" x14ac:dyDescent="0.2">
      <c r="A16" s="172">
        <v>1</v>
      </c>
      <c r="B16" s="173">
        <v>2016</v>
      </c>
      <c r="C16" s="173">
        <v>10</v>
      </c>
      <c r="D16" s="173">
        <v>8</v>
      </c>
      <c r="E16" s="176">
        <v>17.3</v>
      </c>
      <c r="F16" s="176">
        <v>26.1</v>
      </c>
      <c r="G16" s="176">
        <v>106</v>
      </c>
      <c r="H16" s="173">
        <v>8.75</v>
      </c>
      <c r="I16" s="177">
        <v>0.74</v>
      </c>
      <c r="J16" s="177">
        <v>3.19</v>
      </c>
      <c r="K16" s="177">
        <v>3.04</v>
      </c>
      <c r="L16" s="176">
        <v>1.423</v>
      </c>
      <c r="M16" s="177">
        <v>7.0810000000000004</v>
      </c>
      <c r="N16" s="177">
        <v>28.36</v>
      </c>
      <c r="O16" s="177">
        <v>0.192</v>
      </c>
      <c r="P16" s="177">
        <v>25.43</v>
      </c>
      <c r="V16" t="str">
        <f t="shared" si="14"/>
        <v xml:space="preserve"> </v>
      </c>
      <c r="W16" s="14" t="str">
        <f t="shared" si="0"/>
        <v xml:space="preserve"> </v>
      </c>
      <c r="X16" t="str">
        <f t="shared" si="1"/>
        <v xml:space="preserve"> </v>
      </c>
      <c r="Y16" t="str">
        <f t="shared" si="2"/>
        <v xml:space="preserve"> </v>
      </c>
      <c r="Z16" s="14" t="str">
        <f t="shared" si="3"/>
        <v xml:space="preserve"> </v>
      </c>
      <c r="AA16" s="14" t="str">
        <f t="shared" si="4"/>
        <v xml:space="preserve"> </v>
      </c>
      <c r="AB16" s="14" t="str">
        <f t="shared" si="5"/>
        <v xml:space="preserve"> </v>
      </c>
      <c r="AC16" t="str">
        <f t="shared" si="6"/>
        <v xml:space="preserve"> </v>
      </c>
      <c r="AD16" t="str">
        <f t="shared" si="7"/>
        <v xml:space="preserve"> </v>
      </c>
      <c r="AE16" s="14" t="str">
        <f t="shared" si="8"/>
        <v xml:space="preserve"> </v>
      </c>
      <c r="AF16" t="str">
        <f t="shared" si="9"/>
        <v xml:space="preserve"> </v>
      </c>
      <c r="AG16" t="str">
        <f t="shared" si="10"/>
        <v xml:space="preserve"> </v>
      </c>
      <c r="AH16" s="14" t="str">
        <f t="shared" si="11"/>
        <v xml:space="preserve"> </v>
      </c>
      <c r="AI16" s="11" t="str">
        <f t="shared" si="12"/>
        <v xml:space="preserve"> </v>
      </c>
      <c r="AJ16" s="17" t="str">
        <f t="shared" si="13"/>
        <v xml:space="preserve"> </v>
      </c>
      <c r="AL16" s="5" t="s">
        <v>231</v>
      </c>
      <c r="AM16" s="5">
        <v>0.9</v>
      </c>
      <c r="AN16" s="5">
        <v>0.5</v>
      </c>
      <c r="AO16" s="5">
        <v>1</v>
      </c>
      <c r="AP16" s="5">
        <v>3</v>
      </c>
      <c r="AQ16" s="5">
        <v>20</v>
      </c>
      <c r="AR16" s="5">
        <f>((LN(AM16)-LN(0.4))/(LN(0.9)-LN(0.4))*100)</f>
        <v>100</v>
      </c>
      <c r="AS16" s="5">
        <f>((LN(AN16)-LN(17))/(LN(0.5)-LN(17))*100)</f>
        <v>100</v>
      </c>
      <c r="AT16" s="5">
        <f>((LN(AO16)-LN(10))/(LN(1)-LN(10))*100)</f>
        <v>100</v>
      </c>
      <c r="AU16" s="5">
        <f>((LN(AP16)-LN(10))/(LN(3)-LN(10))*100)</f>
        <v>100</v>
      </c>
      <c r="AV16" s="5">
        <f>((LN(AQ16)-LN(43))/(LN(20)-LN(43))*100)</f>
        <v>100</v>
      </c>
      <c r="AW16" s="25"/>
      <c r="AX16" s="25"/>
      <c r="AY16" s="25"/>
      <c r="AZ16" s="25"/>
    </row>
    <row r="17" spans="1:52" x14ac:dyDescent="0.2">
      <c r="A17" s="172"/>
      <c r="B17" s="174"/>
      <c r="C17" s="172"/>
      <c r="D17" s="174"/>
      <c r="E17" s="176"/>
      <c r="F17" s="176"/>
      <c r="G17" s="176"/>
      <c r="H17" s="173"/>
      <c r="I17" s="177"/>
      <c r="J17" s="177"/>
      <c r="K17" s="177"/>
      <c r="L17" s="176"/>
      <c r="M17" s="177"/>
      <c r="N17" s="177"/>
      <c r="O17" s="177"/>
      <c r="P17" s="177"/>
      <c r="Q17" s="177"/>
      <c r="R17" s="177"/>
      <c r="S17" s="177"/>
      <c r="T17" s="177"/>
      <c r="U17" s="177"/>
      <c r="V17" t="str">
        <f t="shared" si="14"/>
        <v xml:space="preserve"> </v>
      </c>
      <c r="W17" s="14" t="str">
        <f t="shared" si="0"/>
        <v xml:space="preserve"> </v>
      </c>
      <c r="X17" t="str">
        <f t="shared" si="1"/>
        <v xml:space="preserve"> </v>
      </c>
      <c r="Y17" t="str">
        <f t="shared" si="2"/>
        <v xml:space="preserve"> </v>
      </c>
      <c r="Z17" s="14" t="str">
        <f t="shared" si="3"/>
        <v xml:space="preserve"> </v>
      </c>
      <c r="AA17" s="14" t="str">
        <f t="shared" si="4"/>
        <v xml:space="preserve"> </v>
      </c>
      <c r="AB17" s="14" t="str">
        <f t="shared" si="5"/>
        <v xml:space="preserve"> </v>
      </c>
      <c r="AC17" t="str">
        <f t="shared" si="6"/>
        <v xml:space="preserve"> </v>
      </c>
      <c r="AD17" t="str">
        <f t="shared" si="7"/>
        <v xml:space="preserve"> </v>
      </c>
      <c r="AE17" s="14" t="str">
        <f t="shared" si="8"/>
        <v xml:space="preserve"> </v>
      </c>
      <c r="AF17" t="str">
        <f t="shared" si="9"/>
        <v xml:space="preserve"> </v>
      </c>
      <c r="AG17" t="str">
        <f t="shared" si="10"/>
        <v xml:space="preserve"> </v>
      </c>
      <c r="AH17" s="14" t="str">
        <f t="shared" si="11"/>
        <v xml:space="preserve"> </v>
      </c>
      <c r="AI17" s="11" t="str">
        <f t="shared" si="12"/>
        <v xml:space="preserve"> </v>
      </c>
      <c r="AJ17" s="17" t="str">
        <f t="shared" si="13"/>
        <v xml:space="preserve"> </v>
      </c>
      <c r="AL17" s="5" t="s">
        <v>232</v>
      </c>
      <c r="AM17" s="18"/>
      <c r="AN17" s="5">
        <v>1.62</v>
      </c>
      <c r="AO17" s="5">
        <v>3.4033000000000002</v>
      </c>
      <c r="AP17" s="5">
        <v>1.65</v>
      </c>
      <c r="AQ17" s="5">
        <v>28.009699999999999</v>
      </c>
      <c r="AR17" s="5"/>
      <c r="AS17" s="5">
        <f>((LN(AN17)-LN(17))/(LN(0.5)-LN(17))*100)</f>
        <v>66.663268783834937</v>
      </c>
      <c r="AT17" s="5">
        <f>((LN(AO17)-LN(10))/(LN(1)-LN(10))*100)</f>
        <v>46.809976627240673</v>
      </c>
      <c r="AU17" s="5">
        <f>((LN(AP17)-LN(10))/(LN(3)-LN(10))*100)</f>
        <v>149.65535754691149</v>
      </c>
      <c r="AV17" s="5">
        <f>((LN(AQ17)-LN(43))/(LN(20)-LN(43))*100)</f>
        <v>55.998333743365123</v>
      </c>
      <c r="AW17" s="25"/>
      <c r="AX17" s="25"/>
      <c r="AY17" s="25"/>
      <c r="AZ17" s="25"/>
    </row>
    <row r="18" spans="1:52" x14ac:dyDescent="0.2">
      <c r="A18" s="172"/>
      <c r="B18" s="174"/>
      <c r="C18" s="172"/>
      <c r="D18" s="174"/>
      <c r="E18" s="176"/>
      <c r="F18" s="176"/>
      <c r="G18" s="176"/>
      <c r="H18" s="173"/>
      <c r="I18" s="177"/>
      <c r="J18" s="177"/>
      <c r="K18" s="177"/>
      <c r="L18" s="176"/>
      <c r="M18" s="177"/>
      <c r="N18" s="177"/>
      <c r="O18" s="177"/>
      <c r="P18" s="177"/>
      <c r="Q18" s="177"/>
      <c r="R18" s="177"/>
      <c r="S18" s="177"/>
      <c r="T18" s="177"/>
      <c r="U18" s="177"/>
      <c r="V18" t="str">
        <f t="shared" si="14"/>
        <v xml:space="preserve"> </v>
      </c>
      <c r="W18" s="14" t="str">
        <f t="shared" si="0"/>
        <v xml:space="preserve"> </v>
      </c>
      <c r="X18" t="str">
        <f t="shared" si="1"/>
        <v xml:space="preserve"> </v>
      </c>
      <c r="Y18" t="str">
        <f t="shared" si="2"/>
        <v xml:space="preserve"> </v>
      </c>
      <c r="Z18" s="14" t="str">
        <f t="shared" si="3"/>
        <v xml:space="preserve"> </v>
      </c>
      <c r="AA18" s="14" t="str">
        <f t="shared" si="4"/>
        <v xml:space="preserve"> </v>
      </c>
      <c r="AB18" s="14" t="str">
        <f t="shared" si="5"/>
        <v xml:space="preserve"> </v>
      </c>
      <c r="AC18" t="str">
        <f t="shared" si="6"/>
        <v xml:space="preserve"> </v>
      </c>
      <c r="AD18" t="str">
        <f t="shared" si="7"/>
        <v xml:space="preserve"> </v>
      </c>
      <c r="AE18" s="14" t="str">
        <f t="shared" si="8"/>
        <v xml:space="preserve"> </v>
      </c>
      <c r="AF18" t="str">
        <f t="shared" si="9"/>
        <v xml:space="preserve"> </v>
      </c>
      <c r="AG18" t="str">
        <f t="shared" si="10"/>
        <v xml:space="preserve"> </v>
      </c>
      <c r="AH18" s="14" t="str">
        <f t="shared" si="11"/>
        <v xml:space="preserve"> </v>
      </c>
      <c r="AI18" s="11" t="str">
        <f t="shared" si="12"/>
        <v xml:space="preserve"> </v>
      </c>
      <c r="AJ18" s="17" t="str">
        <f t="shared" si="13"/>
        <v xml:space="preserve"> </v>
      </c>
      <c r="AK18" s="5" t="s">
        <v>229</v>
      </c>
      <c r="AL18" s="5"/>
      <c r="AM18" s="5"/>
      <c r="AN18" s="5"/>
      <c r="AO18" s="5"/>
      <c r="AP18" s="5" t="s">
        <v>228</v>
      </c>
      <c r="AQ18" s="5"/>
      <c r="AR18" s="5"/>
      <c r="AS18" s="5">
        <f>AS17</f>
        <v>66.663268783834937</v>
      </c>
      <c r="AT18" s="5">
        <f>AT17</f>
        <v>46.809976627240673</v>
      </c>
      <c r="AU18" s="5">
        <v>100</v>
      </c>
      <c r="AV18" s="5">
        <f>AV17</f>
        <v>55.998333743365123</v>
      </c>
      <c r="AW18" s="25">
        <f>AVERAGE(AS18:AV18)</f>
        <v>67.367894788610187</v>
      </c>
      <c r="AX18" s="25" t="s">
        <v>100</v>
      </c>
      <c r="AY18" s="14" t="str">
        <f>IF(AW18&lt;35, "Poor", IF(AW18&lt;65, "Fair", IF(AW18&gt;65, "Excellent")))</f>
        <v>Excellent</v>
      </c>
      <c r="AZ18" s="14" t="str">
        <f>IF(AY18="Excellent", "Acceptable; Ongoing Protection is Required", "Unacceptable; Immediate Restoration is Required")</f>
        <v>Acceptable; Ongoing Protection is Required</v>
      </c>
    </row>
    <row r="19" spans="1:52" x14ac:dyDescent="0.2">
      <c r="A19" s="172"/>
      <c r="B19" s="174"/>
      <c r="C19" s="172"/>
      <c r="D19" s="174"/>
      <c r="E19" s="176"/>
      <c r="F19" s="176"/>
      <c r="G19" s="176"/>
      <c r="H19" s="173"/>
      <c r="I19" s="177"/>
      <c r="J19" s="177"/>
      <c r="K19" s="177"/>
      <c r="L19" s="176"/>
      <c r="M19" s="177"/>
      <c r="N19" s="177"/>
      <c r="O19" s="177"/>
      <c r="P19" s="177"/>
      <c r="Q19" s="177"/>
      <c r="R19" s="177"/>
      <c r="S19" s="177"/>
      <c r="T19" s="177"/>
      <c r="U19" s="177"/>
      <c r="V19" t="str">
        <f t="shared" si="14"/>
        <v xml:space="preserve"> </v>
      </c>
      <c r="W19" s="14" t="str">
        <f t="shared" si="0"/>
        <v xml:space="preserve"> </v>
      </c>
      <c r="X19" t="str">
        <f t="shared" si="1"/>
        <v xml:space="preserve"> </v>
      </c>
      <c r="Y19" t="str">
        <f t="shared" si="2"/>
        <v xml:space="preserve"> </v>
      </c>
      <c r="Z19" s="14" t="str">
        <f t="shared" si="3"/>
        <v xml:space="preserve"> </v>
      </c>
      <c r="AA19" s="14" t="str">
        <f t="shared" si="4"/>
        <v xml:space="preserve"> </v>
      </c>
      <c r="AB19" s="14" t="str">
        <f t="shared" si="5"/>
        <v xml:space="preserve"> </v>
      </c>
      <c r="AC19" t="str">
        <f t="shared" si="6"/>
        <v xml:space="preserve"> </v>
      </c>
      <c r="AD19" t="str">
        <f t="shared" si="7"/>
        <v xml:space="preserve"> </v>
      </c>
      <c r="AE19" s="14" t="str">
        <f t="shared" si="8"/>
        <v xml:space="preserve"> </v>
      </c>
      <c r="AF19" t="str">
        <f t="shared" si="9"/>
        <v xml:space="preserve"> </v>
      </c>
      <c r="AG19" t="str">
        <f t="shared" si="10"/>
        <v xml:space="preserve"> </v>
      </c>
      <c r="AH19" s="14" t="str">
        <f t="shared" si="11"/>
        <v xml:space="preserve"> </v>
      </c>
      <c r="AI19" s="11" t="str">
        <f t="shared" si="12"/>
        <v xml:space="preserve"> </v>
      </c>
      <c r="AJ19" s="17" t="str">
        <f t="shared" si="13"/>
        <v xml:space="preserve"> </v>
      </c>
      <c r="AK19" s="5"/>
      <c r="AL19" s="5"/>
      <c r="AM19" s="5"/>
      <c r="AN19" s="5"/>
      <c r="AO19" s="5"/>
      <c r="AP19" s="5"/>
      <c r="AQ19" s="5"/>
      <c r="AR19" s="5"/>
      <c r="AS19" s="5"/>
      <c r="AT19" s="5"/>
      <c r="AU19" s="5"/>
      <c r="AV19" s="5"/>
      <c r="AW19" s="25"/>
      <c r="AX19" s="25"/>
      <c r="AY19" s="14"/>
      <c r="AZ19" s="14"/>
    </row>
    <row r="20" spans="1:52" x14ac:dyDescent="0.2">
      <c r="A20" s="172"/>
      <c r="B20" s="174"/>
      <c r="C20" s="172"/>
      <c r="D20" s="174"/>
      <c r="E20" s="176"/>
      <c r="F20" s="176"/>
      <c r="G20" s="176"/>
      <c r="H20" s="173"/>
      <c r="I20" s="177"/>
      <c r="J20" s="177"/>
      <c r="K20" s="177"/>
      <c r="L20" s="176"/>
      <c r="M20" s="177"/>
      <c r="N20" s="177"/>
      <c r="O20" s="177"/>
      <c r="P20" s="177"/>
      <c r="Q20" s="177"/>
      <c r="R20" s="177"/>
      <c r="S20" s="177"/>
      <c r="T20" s="177"/>
      <c r="U20" s="177"/>
      <c r="V20" t="str">
        <f t="shared" si="14"/>
        <v xml:space="preserve"> </v>
      </c>
      <c r="W20" s="14" t="str">
        <f t="shared" si="0"/>
        <v xml:space="preserve"> </v>
      </c>
      <c r="X20" t="str">
        <f t="shared" si="1"/>
        <v xml:space="preserve"> </v>
      </c>
      <c r="Y20" t="str">
        <f t="shared" si="2"/>
        <v xml:space="preserve"> </v>
      </c>
      <c r="Z20" s="14" t="str">
        <f t="shared" si="3"/>
        <v xml:space="preserve"> </v>
      </c>
      <c r="AA20" s="14" t="str">
        <f t="shared" si="4"/>
        <v xml:space="preserve"> </v>
      </c>
      <c r="AB20" s="14" t="str">
        <f t="shared" si="5"/>
        <v xml:space="preserve"> </v>
      </c>
      <c r="AC20" t="str">
        <f t="shared" si="6"/>
        <v xml:space="preserve"> </v>
      </c>
      <c r="AD20" t="str">
        <f t="shared" si="7"/>
        <v xml:space="preserve"> </v>
      </c>
      <c r="AE20" s="14" t="str">
        <f t="shared" si="8"/>
        <v xml:space="preserve"> </v>
      </c>
      <c r="AF20" t="str">
        <f t="shared" si="9"/>
        <v xml:space="preserve"> </v>
      </c>
      <c r="AG20" t="str">
        <f t="shared" si="10"/>
        <v xml:space="preserve"> </v>
      </c>
      <c r="AH20" s="14" t="str">
        <f t="shared" si="11"/>
        <v xml:space="preserve"> </v>
      </c>
      <c r="AI20" s="11" t="str">
        <f t="shared" si="12"/>
        <v xml:space="preserve"> </v>
      </c>
      <c r="AJ20" s="17" t="str">
        <f t="shared" si="13"/>
        <v xml:space="preserve"> </v>
      </c>
      <c r="AK20" s="5"/>
      <c r="AL20" s="5"/>
      <c r="AM20" s="5"/>
      <c r="AN20" s="5"/>
      <c r="AO20" s="5"/>
      <c r="AP20" s="5"/>
      <c r="AQ20" s="5"/>
      <c r="AR20" s="5"/>
      <c r="AS20" s="5"/>
      <c r="AT20" s="5"/>
      <c r="AU20" s="5"/>
      <c r="AV20" s="5"/>
      <c r="AW20" s="25"/>
      <c r="AX20" s="25"/>
      <c r="AY20" s="14"/>
      <c r="AZ20" s="14"/>
    </row>
    <row r="21" spans="1:52" x14ac:dyDescent="0.2">
      <c r="A21" s="172"/>
      <c r="B21" s="174"/>
      <c r="C21" s="172"/>
      <c r="D21" s="174"/>
      <c r="E21" s="176"/>
      <c r="F21" s="176"/>
      <c r="G21" s="176"/>
      <c r="H21" s="173"/>
      <c r="I21" s="177"/>
      <c r="J21" s="177"/>
      <c r="K21" s="177"/>
      <c r="L21" s="176"/>
      <c r="M21" s="177"/>
      <c r="N21" s="177"/>
      <c r="O21" s="177"/>
      <c r="P21" s="177"/>
      <c r="Q21" s="177"/>
      <c r="R21" s="177"/>
      <c r="S21" s="177"/>
      <c r="T21" s="177"/>
      <c r="U21" s="177"/>
      <c r="V21" t="str">
        <f t="shared" si="14"/>
        <v xml:space="preserve"> </v>
      </c>
      <c r="W21" s="14" t="str">
        <f t="shared" si="0"/>
        <v xml:space="preserve"> </v>
      </c>
      <c r="X21" t="str">
        <f t="shared" si="1"/>
        <v xml:space="preserve"> </v>
      </c>
      <c r="Y21" t="str">
        <f t="shared" si="2"/>
        <v xml:space="preserve"> </v>
      </c>
      <c r="Z21" s="14" t="str">
        <f t="shared" si="3"/>
        <v xml:space="preserve"> </v>
      </c>
      <c r="AA21" s="14" t="str">
        <f t="shared" si="4"/>
        <v xml:space="preserve"> </v>
      </c>
      <c r="AB21" s="14" t="str">
        <f t="shared" si="5"/>
        <v xml:space="preserve"> </v>
      </c>
      <c r="AC21" t="str">
        <f t="shared" si="6"/>
        <v xml:space="preserve"> </v>
      </c>
      <c r="AD21" t="str">
        <f t="shared" si="7"/>
        <v xml:space="preserve"> </v>
      </c>
      <c r="AE21" s="14" t="str">
        <f t="shared" si="8"/>
        <v xml:space="preserve"> </v>
      </c>
      <c r="AF21" t="str">
        <f t="shared" si="9"/>
        <v xml:space="preserve"> </v>
      </c>
      <c r="AG21" t="str">
        <f t="shared" si="10"/>
        <v xml:space="preserve"> </v>
      </c>
      <c r="AH21" s="14" t="str">
        <f t="shared" si="11"/>
        <v xml:space="preserve"> </v>
      </c>
      <c r="AI21" s="11" t="str">
        <f t="shared" si="12"/>
        <v xml:space="preserve"> </v>
      </c>
      <c r="AJ21" s="17" t="str">
        <f t="shared" si="13"/>
        <v xml:space="preserve"> </v>
      </c>
      <c r="AK21" s="5"/>
      <c r="AL21" s="5"/>
      <c r="AM21" s="5"/>
      <c r="AN21" s="5"/>
      <c r="AO21" s="5"/>
      <c r="AP21" s="5"/>
      <c r="AQ21" s="5"/>
      <c r="AR21" s="5"/>
      <c r="AS21" s="5"/>
      <c r="AT21" s="5"/>
      <c r="AU21" s="5"/>
      <c r="AV21" s="5"/>
      <c r="AW21" s="25"/>
      <c r="AX21" s="25"/>
      <c r="AY21" s="14"/>
      <c r="AZ21" s="14"/>
    </row>
    <row r="22" spans="1:52" x14ac:dyDescent="0.2">
      <c r="A22" s="172"/>
      <c r="B22" s="174"/>
      <c r="C22" s="172"/>
      <c r="D22" s="174"/>
      <c r="E22" s="176"/>
      <c r="F22" s="176"/>
      <c r="G22" s="176"/>
      <c r="H22" s="173"/>
      <c r="I22" s="177"/>
      <c r="J22" s="177"/>
      <c r="K22" s="177"/>
      <c r="L22" s="176"/>
      <c r="M22" s="177"/>
      <c r="N22" s="177"/>
      <c r="O22" s="177"/>
      <c r="P22" s="177"/>
      <c r="Q22" s="177"/>
      <c r="R22" s="177"/>
      <c r="S22" s="177"/>
      <c r="T22" s="177"/>
      <c r="U22" s="177"/>
      <c r="V22" t="str">
        <f t="shared" si="14"/>
        <v xml:space="preserve"> </v>
      </c>
      <c r="W22" s="14" t="str">
        <f t="shared" si="0"/>
        <v xml:space="preserve"> </v>
      </c>
      <c r="X22" t="str">
        <f t="shared" si="1"/>
        <v xml:space="preserve"> </v>
      </c>
      <c r="Y22" t="str">
        <f t="shared" si="2"/>
        <v xml:space="preserve"> </v>
      </c>
      <c r="Z22" s="14" t="str">
        <f t="shared" si="3"/>
        <v xml:space="preserve"> </v>
      </c>
      <c r="AA22" s="14" t="str">
        <f t="shared" si="4"/>
        <v xml:space="preserve"> </v>
      </c>
      <c r="AB22" s="14" t="str">
        <f t="shared" si="5"/>
        <v xml:space="preserve"> </v>
      </c>
      <c r="AC22" t="str">
        <f t="shared" si="6"/>
        <v xml:space="preserve"> </v>
      </c>
      <c r="AD22" t="str">
        <f t="shared" si="7"/>
        <v xml:space="preserve"> </v>
      </c>
      <c r="AE22" s="14" t="str">
        <f t="shared" si="8"/>
        <v xml:space="preserve"> </v>
      </c>
      <c r="AF22" t="str">
        <f t="shared" si="9"/>
        <v xml:space="preserve"> </v>
      </c>
      <c r="AG22" t="str">
        <f t="shared" si="10"/>
        <v xml:space="preserve"> </v>
      </c>
      <c r="AH22" s="14" t="str">
        <f t="shared" si="11"/>
        <v xml:space="preserve"> </v>
      </c>
      <c r="AI22" s="11" t="str">
        <f t="shared" si="12"/>
        <v xml:space="preserve"> </v>
      </c>
      <c r="AJ22" s="17" t="str">
        <f t="shared" si="13"/>
        <v xml:space="preserve"> </v>
      </c>
      <c r="AL22" s="5"/>
      <c r="AM22" s="5"/>
      <c r="AN22" s="5"/>
      <c r="AO22" s="5"/>
      <c r="AP22" s="5"/>
      <c r="AQ22" s="5"/>
      <c r="AR22" s="5"/>
      <c r="AS22" s="5"/>
      <c r="AT22" s="5"/>
      <c r="AU22" s="5"/>
      <c r="AV22" s="5"/>
      <c r="AW22" s="25"/>
      <c r="AX22" s="25"/>
      <c r="AY22" s="14"/>
      <c r="AZ22" s="14"/>
    </row>
    <row r="23" spans="1:52" s="16" customFormat="1" ht="15" customHeight="1" x14ac:dyDescent="0.2">
      <c r="A23" s="172"/>
      <c r="B23" s="174"/>
      <c r="C23" s="172"/>
      <c r="D23" s="174"/>
      <c r="E23" s="176"/>
      <c r="F23" s="176"/>
      <c r="G23" s="176"/>
      <c r="H23" s="173"/>
      <c r="I23" s="177"/>
      <c r="J23" s="177"/>
      <c r="K23" s="177"/>
      <c r="L23" s="176"/>
      <c r="M23" s="177"/>
      <c r="N23" s="177"/>
      <c r="O23" s="177"/>
      <c r="P23" s="177"/>
      <c r="Q23" s="177"/>
      <c r="R23" s="177"/>
      <c r="S23" s="177"/>
      <c r="T23" s="177"/>
      <c r="U23" s="177"/>
      <c r="V23" t="str">
        <f t="shared" si="14"/>
        <v xml:space="preserve"> </v>
      </c>
      <c r="W23" s="14" t="str">
        <f t="shared" si="0"/>
        <v xml:space="preserve"> </v>
      </c>
      <c r="X23" t="str">
        <f t="shared" si="1"/>
        <v xml:space="preserve"> </v>
      </c>
      <c r="Y23" t="str">
        <f t="shared" si="2"/>
        <v xml:space="preserve"> </v>
      </c>
      <c r="Z23" s="14" t="str">
        <f t="shared" si="3"/>
        <v xml:space="preserve"> </v>
      </c>
      <c r="AA23" s="14" t="str">
        <f t="shared" si="4"/>
        <v xml:space="preserve"> </v>
      </c>
      <c r="AB23" s="14" t="str">
        <f t="shared" si="5"/>
        <v xml:space="preserve"> </v>
      </c>
      <c r="AC23" t="str">
        <f t="shared" si="6"/>
        <v xml:space="preserve"> </v>
      </c>
      <c r="AD23" t="str">
        <f t="shared" si="7"/>
        <v xml:space="preserve"> </v>
      </c>
      <c r="AE23" s="14" t="str">
        <f t="shared" si="8"/>
        <v xml:space="preserve"> </v>
      </c>
      <c r="AF23" t="str">
        <f t="shared" si="9"/>
        <v xml:space="preserve"> </v>
      </c>
      <c r="AG23" t="str">
        <f t="shared" si="10"/>
        <v xml:space="preserve"> </v>
      </c>
      <c r="AH23" s="14" t="str">
        <f t="shared" si="11"/>
        <v xml:space="preserve"> </v>
      </c>
      <c r="AI23" s="11" t="str">
        <f t="shared" si="12"/>
        <v xml:space="preserve"> </v>
      </c>
      <c r="AJ23" s="17" t="str">
        <f t="shared" si="13"/>
        <v xml:space="preserve"> </v>
      </c>
      <c r="AL23" s="5"/>
      <c r="AM23" s="5"/>
      <c r="AN23" s="5"/>
      <c r="AO23" s="5"/>
      <c r="AP23" s="5"/>
      <c r="AQ23" s="5"/>
      <c r="AR23" s="5"/>
      <c r="AS23" s="5"/>
      <c r="AT23" s="5"/>
      <c r="AU23" s="5"/>
      <c r="AV23" s="5"/>
      <c r="AW23" s="25"/>
      <c r="AX23" s="25"/>
      <c r="AY23" s="14"/>
      <c r="AZ23" s="14"/>
    </row>
    <row r="24" spans="1:52" x14ac:dyDescent="0.2">
      <c r="A24" s="172"/>
      <c r="B24" s="174"/>
      <c r="C24" s="172"/>
      <c r="D24" s="174"/>
      <c r="E24" s="176"/>
      <c r="F24" s="176"/>
      <c r="G24" s="176"/>
      <c r="H24" s="173"/>
      <c r="I24" s="177"/>
      <c r="J24" s="177"/>
      <c r="K24" s="177"/>
      <c r="L24" s="176"/>
      <c r="M24" s="177"/>
      <c r="N24" s="177"/>
      <c r="O24" s="177"/>
      <c r="P24" s="177"/>
      <c r="Q24" s="177"/>
      <c r="R24" s="177"/>
      <c r="S24" s="177"/>
      <c r="T24" s="177"/>
      <c r="U24" s="177"/>
      <c r="V24" t="str">
        <f t="shared" si="14"/>
        <v xml:space="preserve"> </v>
      </c>
      <c r="W24" s="14" t="str">
        <f t="shared" si="0"/>
        <v xml:space="preserve"> </v>
      </c>
      <c r="X24" t="str">
        <f t="shared" si="1"/>
        <v xml:space="preserve"> </v>
      </c>
      <c r="Y24" t="str">
        <f t="shared" si="2"/>
        <v xml:space="preserve"> </v>
      </c>
      <c r="Z24" s="14" t="str">
        <f t="shared" si="3"/>
        <v xml:space="preserve"> </v>
      </c>
      <c r="AA24" s="14" t="str">
        <f t="shared" si="4"/>
        <v xml:space="preserve"> </v>
      </c>
      <c r="AB24" s="14" t="str">
        <f t="shared" si="5"/>
        <v xml:space="preserve"> </v>
      </c>
      <c r="AC24" t="str">
        <f t="shared" si="6"/>
        <v xml:space="preserve"> </v>
      </c>
      <c r="AD24" t="str">
        <f t="shared" si="7"/>
        <v xml:space="preserve"> </v>
      </c>
      <c r="AE24" s="14" t="str">
        <f t="shared" si="8"/>
        <v xml:space="preserve"> </v>
      </c>
      <c r="AF24" t="str">
        <f t="shared" si="9"/>
        <v xml:space="preserve"> </v>
      </c>
      <c r="AG24" t="str">
        <f t="shared" si="10"/>
        <v xml:space="preserve"> </v>
      </c>
      <c r="AH24" s="14" t="str">
        <f t="shared" si="11"/>
        <v xml:space="preserve"> </v>
      </c>
      <c r="AI24" s="11" t="str">
        <f t="shared" si="12"/>
        <v xml:space="preserve"> </v>
      </c>
      <c r="AJ24" s="17" t="str">
        <f t="shared" si="13"/>
        <v xml:space="preserve"> </v>
      </c>
      <c r="AL24" s="5"/>
      <c r="AM24" s="5"/>
      <c r="AN24" s="5"/>
      <c r="AO24" s="5"/>
      <c r="AP24" s="5"/>
      <c r="AQ24" s="5"/>
      <c r="AR24" s="5"/>
      <c r="AS24" s="5"/>
      <c r="AT24" s="5"/>
      <c r="AU24" s="5"/>
      <c r="AV24" s="5"/>
      <c r="AW24" s="25"/>
      <c r="AX24" s="25"/>
      <c r="AY24" s="14"/>
      <c r="AZ24" s="14"/>
    </row>
    <row r="25" spans="1:52" x14ac:dyDescent="0.2">
      <c r="A25" s="172"/>
      <c r="B25" s="174"/>
      <c r="C25" s="172"/>
      <c r="D25" s="174"/>
      <c r="E25" s="176"/>
      <c r="F25" s="176"/>
      <c r="G25" s="176"/>
      <c r="H25" s="173"/>
      <c r="I25" s="177"/>
      <c r="J25" s="177"/>
      <c r="K25" s="177"/>
      <c r="L25" s="176"/>
      <c r="M25" s="177"/>
      <c r="N25" s="177"/>
      <c r="O25" s="177"/>
      <c r="P25" s="177"/>
      <c r="Q25" s="177"/>
      <c r="R25" s="177"/>
      <c r="S25" s="177"/>
      <c r="T25" s="177"/>
      <c r="U25" s="177"/>
      <c r="V25" t="str">
        <f t="shared" si="14"/>
        <v xml:space="preserve"> </v>
      </c>
      <c r="W25" s="14" t="str">
        <f t="shared" si="0"/>
        <v xml:space="preserve"> </v>
      </c>
      <c r="X25" t="str">
        <f t="shared" si="1"/>
        <v xml:space="preserve"> </v>
      </c>
      <c r="Y25" t="str">
        <f t="shared" si="2"/>
        <v xml:space="preserve"> </v>
      </c>
      <c r="Z25" s="14" t="str">
        <f t="shared" si="3"/>
        <v xml:space="preserve"> </v>
      </c>
      <c r="AA25" s="14" t="str">
        <f t="shared" si="4"/>
        <v xml:space="preserve"> </v>
      </c>
      <c r="AB25" s="14" t="str">
        <f t="shared" si="5"/>
        <v xml:space="preserve"> </v>
      </c>
      <c r="AC25" t="str">
        <f t="shared" si="6"/>
        <v xml:space="preserve"> </v>
      </c>
      <c r="AD25" t="str">
        <f t="shared" si="7"/>
        <v xml:space="preserve"> </v>
      </c>
      <c r="AE25" s="14" t="str">
        <f t="shared" si="8"/>
        <v xml:space="preserve"> </v>
      </c>
      <c r="AF25" t="str">
        <f t="shared" si="9"/>
        <v xml:space="preserve"> </v>
      </c>
      <c r="AG25" t="str">
        <f t="shared" si="10"/>
        <v xml:space="preserve"> </v>
      </c>
      <c r="AH25" s="14" t="str">
        <f t="shared" si="11"/>
        <v xml:space="preserve"> </v>
      </c>
      <c r="AI25" s="11" t="str">
        <f t="shared" si="12"/>
        <v xml:space="preserve"> </v>
      </c>
      <c r="AJ25" s="17" t="str">
        <f t="shared" si="13"/>
        <v xml:space="preserve"> </v>
      </c>
      <c r="AL25" s="5"/>
      <c r="AM25" s="5"/>
      <c r="AN25" s="5"/>
      <c r="AO25" s="5"/>
      <c r="AP25" s="5"/>
      <c r="AQ25" s="5"/>
      <c r="AR25" s="5"/>
      <c r="AS25" s="5"/>
      <c r="AT25" s="5"/>
      <c r="AU25" s="5"/>
      <c r="AV25" s="5"/>
      <c r="AW25" s="25"/>
      <c r="AX25" s="25"/>
      <c r="AY25" s="14"/>
      <c r="AZ25" s="14"/>
    </row>
    <row r="26" spans="1:52" x14ac:dyDescent="0.2">
      <c r="A26" s="172"/>
      <c r="B26" s="174"/>
      <c r="C26" s="172"/>
      <c r="D26" s="174"/>
      <c r="E26" s="176"/>
      <c r="F26" s="176"/>
      <c r="G26" s="176"/>
      <c r="H26" s="173"/>
      <c r="I26" s="177"/>
      <c r="J26" s="177"/>
      <c r="K26" s="177"/>
      <c r="L26" s="176"/>
      <c r="M26" s="177"/>
      <c r="N26" s="177"/>
      <c r="O26" s="177"/>
      <c r="P26" s="177"/>
      <c r="Q26" s="177"/>
      <c r="R26" s="177"/>
      <c r="S26" s="177"/>
      <c r="T26" s="177"/>
      <c r="U26" s="177"/>
      <c r="V26" t="str">
        <f t="shared" si="14"/>
        <v xml:space="preserve"> </v>
      </c>
      <c r="W26" s="14" t="str">
        <f t="shared" si="0"/>
        <v xml:space="preserve"> </v>
      </c>
      <c r="X26" t="str">
        <f t="shared" si="1"/>
        <v xml:space="preserve"> </v>
      </c>
      <c r="Y26" t="str">
        <f t="shared" si="2"/>
        <v xml:space="preserve"> </v>
      </c>
      <c r="Z26" s="14" t="str">
        <f t="shared" si="3"/>
        <v xml:space="preserve"> </v>
      </c>
      <c r="AA26" s="14" t="str">
        <f t="shared" si="4"/>
        <v xml:space="preserve"> </v>
      </c>
      <c r="AB26" s="14" t="str">
        <f t="shared" si="5"/>
        <v xml:space="preserve"> </v>
      </c>
      <c r="AC26" t="str">
        <f t="shared" si="6"/>
        <v xml:space="preserve"> </v>
      </c>
      <c r="AD26" t="str">
        <f t="shared" si="7"/>
        <v xml:space="preserve"> </v>
      </c>
      <c r="AE26" s="14" t="str">
        <f t="shared" si="8"/>
        <v xml:space="preserve"> </v>
      </c>
      <c r="AF26" t="str">
        <f t="shared" si="9"/>
        <v xml:space="preserve"> </v>
      </c>
      <c r="AG26" t="str">
        <f t="shared" si="10"/>
        <v xml:space="preserve"> </v>
      </c>
      <c r="AH26" s="14" t="str">
        <f t="shared" si="11"/>
        <v xml:space="preserve"> </v>
      </c>
      <c r="AI26" s="11" t="str">
        <f t="shared" si="12"/>
        <v xml:space="preserve"> </v>
      </c>
      <c r="AJ26" s="17" t="str">
        <f t="shared" si="13"/>
        <v xml:space="preserve"> </v>
      </c>
      <c r="AL26" s="5"/>
      <c r="AM26" s="5"/>
      <c r="AN26" s="5"/>
      <c r="AO26" s="5"/>
      <c r="AP26" s="5"/>
      <c r="AQ26" s="5"/>
      <c r="AR26" s="5"/>
      <c r="AS26" s="5"/>
      <c r="AT26" s="5"/>
      <c r="AU26" s="5"/>
      <c r="AV26" s="5"/>
      <c r="AW26" s="25"/>
      <c r="AX26" s="25"/>
      <c r="AY26" s="14"/>
      <c r="AZ26" s="14"/>
    </row>
    <row r="27" spans="1:52" x14ac:dyDescent="0.2">
      <c r="A27" s="172"/>
      <c r="B27" s="174"/>
      <c r="C27" s="172"/>
      <c r="D27" s="174"/>
      <c r="E27" s="176"/>
      <c r="F27" s="176"/>
      <c r="G27" s="176"/>
      <c r="H27" s="173"/>
      <c r="I27" s="177"/>
      <c r="J27" s="177"/>
      <c r="K27" s="177"/>
      <c r="L27" s="176"/>
      <c r="M27" s="177"/>
      <c r="N27" s="177"/>
      <c r="O27" s="177"/>
      <c r="P27" s="177"/>
      <c r="Q27" s="177"/>
      <c r="R27" s="177"/>
      <c r="S27" s="177"/>
      <c r="T27" s="177"/>
      <c r="U27" s="177"/>
      <c r="V27" t="str">
        <f t="shared" si="14"/>
        <v xml:space="preserve"> </v>
      </c>
      <c r="W27" s="14" t="str">
        <f t="shared" si="0"/>
        <v xml:space="preserve"> </v>
      </c>
      <c r="X27" t="str">
        <f t="shared" si="1"/>
        <v xml:space="preserve"> </v>
      </c>
      <c r="Y27" t="str">
        <f t="shared" si="2"/>
        <v xml:space="preserve"> </v>
      </c>
      <c r="Z27" s="14" t="str">
        <f t="shared" si="3"/>
        <v xml:space="preserve"> </v>
      </c>
      <c r="AA27" s="14" t="str">
        <f t="shared" si="4"/>
        <v xml:space="preserve"> </v>
      </c>
      <c r="AB27" s="14" t="str">
        <f t="shared" si="5"/>
        <v xml:space="preserve"> </v>
      </c>
      <c r="AC27" t="str">
        <f t="shared" si="6"/>
        <v xml:space="preserve"> </v>
      </c>
      <c r="AD27" t="str">
        <f t="shared" si="7"/>
        <v xml:space="preserve"> </v>
      </c>
      <c r="AE27" s="14" t="str">
        <f t="shared" si="8"/>
        <v xml:space="preserve"> </v>
      </c>
      <c r="AF27" t="str">
        <f t="shared" si="9"/>
        <v xml:space="preserve"> </v>
      </c>
      <c r="AG27" t="str">
        <f t="shared" si="10"/>
        <v xml:space="preserve"> </v>
      </c>
      <c r="AH27" s="14" t="str">
        <f t="shared" si="11"/>
        <v xml:space="preserve"> </v>
      </c>
      <c r="AI27" s="11" t="str">
        <f t="shared" si="12"/>
        <v xml:space="preserve"> </v>
      </c>
      <c r="AJ27" s="17" t="str">
        <f t="shared" si="13"/>
        <v xml:space="preserve"> </v>
      </c>
      <c r="AL27" s="5"/>
      <c r="AM27" s="5"/>
      <c r="AN27" s="5"/>
      <c r="AO27" s="5"/>
      <c r="AP27" s="5"/>
      <c r="AQ27" s="5"/>
      <c r="AR27" s="5"/>
      <c r="AS27" s="5"/>
      <c r="AT27" s="5"/>
      <c r="AU27" s="5"/>
      <c r="AV27" s="5"/>
      <c r="AW27" s="25"/>
      <c r="AX27" s="25"/>
      <c r="AY27" s="14"/>
      <c r="AZ27" s="14"/>
    </row>
    <row r="28" spans="1:52" x14ac:dyDescent="0.2">
      <c r="A28" s="172"/>
      <c r="B28" s="174"/>
      <c r="C28" s="172"/>
      <c r="D28" s="174"/>
      <c r="E28" s="176"/>
      <c r="F28" s="176"/>
      <c r="G28" s="176"/>
      <c r="H28" s="173"/>
      <c r="I28" s="177"/>
      <c r="J28" s="177"/>
      <c r="K28" s="177"/>
      <c r="L28" s="176"/>
      <c r="M28" s="177"/>
      <c r="N28" s="177"/>
      <c r="O28" s="177"/>
      <c r="P28" s="177"/>
      <c r="Q28" s="177"/>
      <c r="R28" s="177"/>
      <c r="S28" s="177"/>
      <c r="T28" s="177"/>
      <c r="U28" s="177"/>
      <c r="V28" t="str">
        <f t="shared" si="14"/>
        <v xml:space="preserve"> </v>
      </c>
      <c r="W28" s="14" t="str">
        <f t="shared" si="0"/>
        <v xml:space="preserve"> </v>
      </c>
      <c r="X28" t="str">
        <f t="shared" si="1"/>
        <v xml:space="preserve"> </v>
      </c>
      <c r="Y28" t="str">
        <f t="shared" si="2"/>
        <v xml:space="preserve"> </v>
      </c>
      <c r="Z28" s="14" t="str">
        <f t="shared" si="3"/>
        <v xml:space="preserve"> </v>
      </c>
      <c r="AA28" s="14" t="str">
        <f t="shared" si="4"/>
        <v xml:space="preserve"> </v>
      </c>
      <c r="AB28" s="14" t="str">
        <f t="shared" si="5"/>
        <v xml:space="preserve"> </v>
      </c>
      <c r="AC28" t="str">
        <f t="shared" si="6"/>
        <v xml:space="preserve"> </v>
      </c>
      <c r="AD28" t="str">
        <f t="shared" si="7"/>
        <v xml:space="preserve"> </v>
      </c>
      <c r="AE28" s="14" t="str">
        <f t="shared" si="8"/>
        <v xml:space="preserve"> </v>
      </c>
      <c r="AF28" t="str">
        <f t="shared" si="9"/>
        <v xml:space="preserve"> </v>
      </c>
      <c r="AG28" t="str">
        <f t="shared" si="10"/>
        <v xml:space="preserve"> </v>
      </c>
      <c r="AH28" s="14" t="str">
        <f t="shared" si="11"/>
        <v xml:space="preserve"> </v>
      </c>
      <c r="AI28" s="11" t="str">
        <f t="shared" si="12"/>
        <v xml:space="preserve"> </v>
      </c>
      <c r="AJ28" s="17" t="str">
        <f t="shared" si="13"/>
        <v xml:space="preserve"> </v>
      </c>
      <c r="AL28" s="5"/>
      <c r="AM28" s="5"/>
      <c r="AN28" s="5"/>
      <c r="AO28" s="5"/>
      <c r="AP28" s="5"/>
      <c r="AQ28" s="5"/>
      <c r="AR28" s="5"/>
      <c r="AS28" s="5"/>
      <c r="AT28" s="5"/>
      <c r="AU28" s="5"/>
      <c r="AV28" s="5"/>
      <c r="AW28" s="25"/>
      <c r="AX28" s="25"/>
      <c r="AY28" s="14"/>
      <c r="AZ28" s="14"/>
    </row>
    <row r="29" spans="1:52" x14ac:dyDescent="0.2">
      <c r="A29" s="172"/>
      <c r="B29" s="174"/>
      <c r="C29" s="172"/>
      <c r="D29" s="174"/>
      <c r="E29" s="176"/>
      <c r="F29" s="176"/>
      <c r="G29" s="176"/>
      <c r="H29" s="173"/>
      <c r="I29" s="177"/>
      <c r="J29" s="177"/>
      <c r="K29" s="177"/>
      <c r="L29" s="176"/>
      <c r="M29" s="177"/>
      <c r="N29" s="177"/>
      <c r="O29" s="177"/>
      <c r="P29" s="177"/>
      <c r="Q29" s="177"/>
      <c r="R29" s="177"/>
      <c r="S29" s="177"/>
      <c r="T29" s="177"/>
      <c r="U29" s="177"/>
      <c r="V29" t="str">
        <f t="shared" si="14"/>
        <v xml:space="preserve"> </v>
      </c>
      <c r="W29" s="14" t="str">
        <f t="shared" si="0"/>
        <v xml:space="preserve"> </v>
      </c>
      <c r="X29" t="str">
        <f t="shared" si="1"/>
        <v xml:space="preserve"> </v>
      </c>
      <c r="Y29" t="str">
        <f t="shared" si="2"/>
        <v xml:space="preserve"> </v>
      </c>
      <c r="Z29" s="14" t="str">
        <f t="shared" si="3"/>
        <v xml:space="preserve"> </v>
      </c>
      <c r="AA29" s="14" t="str">
        <f t="shared" si="4"/>
        <v xml:space="preserve"> </v>
      </c>
      <c r="AB29" s="14" t="str">
        <f t="shared" si="5"/>
        <v xml:space="preserve"> </v>
      </c>
      <c r="AC29" t="str">
        <f t="shared" si="6"/>
        <v xml:space="preserve"> </v>
      </c>
      <c r="AD29" t="str">
        <f t="shared" si="7"/>
        <v xml:space="preserve"> </v>
      </c>
      <c r="AE29" s="14" t="str">
        <f t="shared" si="8"/>
        <v xml:space="preserve"> </v>
      </c>
      <c r="AF29" t="str">
        <f t="shared" si="9"/>
        <v xml:space="preserve"> </v>
      </c>
      <c r="AG29" t="str">
        <f t="shared" si="10"/>
        <v xml:space="preserve"> </v>
      </c>
      <c r="AH29" s="14" t="str">
        <f t="shared" si="11"/>
        <v xml:space="preserve"> </v>
      </c>
      <c r="AI29" s="11" t="str">
        <f t="shared" si="12"/>
        <v xml:space="preserve"> </v>
      </c>
      <c r="AJ29" s="17" t="str">
        <f t="shared" si="13"/>
        <v xml:space="preserve"> </v>
      </c>
      <c r="AL29" s="5"/>
      <c r="AM29" s="5"/>
      <c r="AN29" s="5"/>
      <c r="AO29" s="5"/>
      <c r="AP29" s="5"/>
      <c r="AQ29" s="5"/>
      <c r="AR29" s="5"/>
      <c r="AS29" s="5"/>
      <c r="AT29" s="5"/>
      <c r="AU29" s="5"/>
      <c r="AV29" s="5"/>
      <c r="AW29" s="25"/>
      <c r="AX29" s="25"/>
      <c r="AY29" s="14"/>
      <c r="AZ29" s="14"/>
    </row>
    <row r="30" spans="1:52" x14ac:dyDescent="0.2">
      <c r="A30" s="172"/>
      <c r="B30" s="174"/>
      <c r="C30" s="172"/>
      <c r="D30" s="174"/>
      <c r="E30" s="176"/>
      <c r="F30" s="176"/>
      <c r="G30" s="176"/>
      <c r="H30" s="173"/>
      <c r="I30" s="177"/>
      <c r="J30" s="177"/>
      <c r="K30" s="177"/>
      <c r="L30" s="176"/>
      <c r="M30" s="177"/>
      <c r="N30" s="177"/>
      <c r="O30" s="177"/>
      <c r="P30" s="177"/>
      <c r="Q30" s="177"/>
      <c r="R30" s="177"/>
      <c r="S30" s="177"/>
      <c r="T30" s="177"/>
      <c r="U30" s="177"/>
      <c r="V30" t="str">
        <f t="shared" si="14"/>
        <v xml:space="preserve"> </v>
      </c>
      <c r="W30" s="14" t="str">
        <f t="shared" si="0"/>
        <v xml:space="preserve"> </v>
      </c>
      <c r="X30" t="str">
        <f t="shared" si="1"/>
        <v xml:space="preserve"> </v>
      </c>
      <c r="Y30" t="str">
        <f t="shared" si="2"/>
        <v xml:space="preserve"> </v>
      </c>
      <c r="Z30" s="14" t="str">
        <f t="shared" si="3"/>
        <v xml:space="preserve"> </v>
      </c>
      <c r="AA30" s="14" t="str">
        <f t="shared" si="4"/>
        <v xml:space="preserve"> </v>
      </c>
      <c r="AB30" s="14" t="str">
        <f t="shared" si="5"/>
        <v xml:space="preserve"> </v>
      </c>
      <c r="AC30" t="str">
        <f t="shared" si="6"/>
        <v xml:space="preserve"> </v>
      </c>
      <c r="AD30" t="str">
        <f t="shared" si="7"/>
        <v xml:space="preserve"> </v>
      </c>
      <c r="AE30" s="14" t="str">
        <f t="shared" si="8"/>
        <v xml:space="preserve"> </v>
      </c>
      <c r="AF30" t="str">
        <f t="shared" si="9"/>
        <v xml:space="preserve"> </v>
      </c>
      <c r="AG30" t="str">
        <f t="shared" si="10"/>
        <v xml:space="preserve"> </v>
      </c>
      <c r="AH30" s="14" t="str">
        <f t="shared" si="11"/>
        <v xml:space="preserve"> </v>
      </c>
      <c r="AI30" s="11" t="str">
        <f t="shared" si="12"/>
        <v xml:space="preserve"> </v>
      </c>
      <c r="AJ30" s="17" t="str">
        <f t="shared" si="13"/>
        <v xml:space="preserve"> </v>
      </c>
      <c r="AL30" s="5"/>
      <c r="AM30" s="5"/>
      <c r="AN30" s="5"/>
      <c r="AO30" s="5"/>
      <c r="AP30" s="5"/>
      <c r="AQ30" s="5"/>
      <c r="AR30" s="5"/>
      <c r="AS30" s="5"/>
      <c r="AT30" s="5"/>
      <c r="AU30" s="5"/>
      <c r="AV30" s="5"/>
      <c r="AW30" s="25"/>
      <c r="AX30" s="25"/>
      <c r="AY30" s="14"/>
      <c r="AZ30" s="14"/>
    </row>
    <row r="31" spans="1:52" x14ac:dyDescent="0.2">
      <c r="A31" s="172"/>
      <c r="B31" s="174"/>
      <c r="C31" s="172"/>
      <c r="D31" s="174"/>
      <c r="E31" s="176"/>
      <c r="F31" s="176"/>
      <c r="G31" s="176"/>
      <c r="H31" s="173"/>
      <c r="I31" s="177"/>
      <c r="J31" s="177"/>
      <c r="K31" s="177"/>
      <c r="L31" s="176"/>
      <c r="M31" s="177"/>
      <c r="N31" s="177"/>
      <c r="O31" s="177"/>
      <c r="P31" s="177"/>
      <c r="Q31" s="177"/>
      <c r="R31" s="177"/>
      <c r="S31" s="177"/>
      <c r="T31" s="177"/>
      <c r="U31" s="177"/>
      <c r="V31" t="str">
        <f t="shared" si="14"/>
        <v xml:space="preserve"> </v>
      </c>
      <c r="W31" s="14" t="str">
        <f t="shared" si="0"/>
        <v xml:space="preserve"> </v>
      </c>
      <c r="X31" t="str">
        <f t="shared" si="1"/>
        <v xml:space="preserve"> </v>
      </c>
      <c r="Y31" t="str">
        <f t="shared" si="2"/>
        <v xml:space="preserve"> </v>
      </c>
      <c r="Z31" s="14" t="str">
        <f t="shared" si="3"/>
        <v xml:space="preserve"> </v>
      </c>
      <c r="AA31" s="14" t="str">
        <f t="shared" si="4"/>
        <v xml:space="preserve"> </v>
      </c>
      <c r="AB31" s="14" t="str">
        <f t="shared" si="5"/>
        <v xml:space="preserve"> </v>
      </c>
      <c r="AC31" t="str">
        <f t="shared" si="6"/>
        <v xml:space="preserve"> </v>
      </c>
      <c r="AD31" t="str">
        <f t="shared" si="7"/>
        <v xml:space="preserve"> </v>
      </c>
      <c r="AE31" s="14" t="str">
        <f t="shared" si="8"/>
        <v xml:space="preserve"> </v>
      </c>
      <c r="AF31" t="str">
        <f t="shared" si="9"/>
        <v xml:space="preserve"> </v>
      </c>
      <c r="AG31" t="str">
        <f t="shared" si="10"/>
        <v xml:space="preserve"> </v>
      </c>
      <c r="AH31" s="14" t="str">
        <f t="shared" si="11"/>
        <v xml:space="preserve"> </v>
      </c>
      <c r="AI31" s="11" t="str">
        <f t="shared" si="12"/>
        <v xml:space="preserve"> </v>
      </c>
      <c r="AJ31" s="17" t="str">
        <f t="shared" si="13"/>
        <v xml:space="preserve"> </v>
      </c>
      <c r="AL31" s="5"/>
      <c r="AM31" s="5"/>
      <c r="AN31" s="5"/>
      <c r="AO31" s="5"/>
      <c r="AP31" s="5"/>
      <c r="AQ31" s="5"/>
      <c r="AR31" s="5"/>
      <c r="AS31" s="5"/>
      <c r="AT31" s="5"/>
      <c r="AU31" s="5"/>
      <c r="AV31" s="5"/>
      <c r="AW31" s="25"/>
      <c r="AX31" s="25"/>
      <c r="AY31" s="14"/>
      <c r="AZ31" s="14"/>
    </row>
    <row r="32" spans="1:52" x14ac:dyDescent="0.2">
      <c r="A32" s="172"/>
      <c r="B32" s="174"/>
      <c r="C32" s="172"/>
      <c r="D32" s="174"/>
      <c r="E32" s="176"/>
      <c r="F32" s="176"/>
      <c r="G32" s="176"/>
      <c r="H32" s="173"/>
      <c r="I32" s="177"/>
      <c r="J32" s="177"/>
      <c r="K32" s="177"/>
      <c r="L32" s="176"/>
      <c r="M32" s="177"/>
      <c r="N32" s="177"/>
      <c r="O32" s="177"/>
      <c r="P32" s="177"/>
      <c r="Q32" s="177"/>
      <c r="R32" s="177"/>
      <c r="S32" s="177"/>
      <c r="T32" s="177"/>
      <c r="U32" s="177"/>
      <c r="V32" t="str">
        <f t="shared" si="14"/>
        <v xml:space="preserve"> </v>
      </c>
      <c r="W32" s="14" t="str">
        <f t="shared" si="0"/>
        <v xml:space="preserve"> </v>
      </c>
      <c r="X32" t="str">
        <f t="shared" si="1"/>
        <v xml:space="preserve"> </v>
      </c>
      <c r="Y32" t="str">
        <f t="shared" si="2"/>
        <v xml:space="preserve"> </v>
      </c>
      <c r="Z32" s="14" t="str">
        <f t="shared" si="3"/>
        <v xml:space="preserve"> </v>
      </c>
      <c r="AA32" s="14" t="str">
        <f t="shared" si="4"/>
        <v xml:space="preserve"> </v>
      </c>
      <c r="AB32" s="14" t="str">
        <f t="shared" si="5"/>
        <v xml:space="preserve"> </v>
      </c>
      <c r="AC32" t="str">
        <f t="shared" si="6"/>
        <v xml:space="preserve"> </v>
      </c>
      <c r="AD32" t="str">
        <f t="shared" si="7"/>
        <v xml:space="preserve"> </v>
      </c>
      <c r="AE32" s="14" t="str">
        <f t="shared" si="8"/>
        <v xml:space="preserve"> </v>
      </c>
      <c r="AF32" t="str">
        <f t="shared" si="9"/>
        <v xml:space="preserve"> </v>
      </c>
      <c r="AG32" t="str">
        <f t="shared" si="10"/>
        <v xml:space="preserve"> </v>
      </c>
      <c r="AH32" s="14" t="str">
        <f t="shared" si="11"/>
        <v xml:space="preserve"> </v>
      </c>
      <c r="AI32" s="11" t="str">
        <f t="shared" si="12"/>
        <v xml:space="preserve"> </v>
      </c>
      <c r="AJ32" s="17" t="str">
        <f t="shared" si="13"/>
        <v xml:space="preserve"> </v>
      </c>
      <c r="AL32" s="5"/>
      <c r="AM32" s="5"/>
      <c r="AN32" s="5"/>
      <c r="AO32" s="5"/>
      <c r="AP32" s="5"/>
      <c r="AQ32" s="5"/>
      <c r="AR32" s="5"/>
      <c r="AS32" s="5"/>
      <c r="AT32" s="5"/>
      <c r="AU32" s="5"/>
      <c r="AV32" s="5"/>
      <c r="AW32" s="25"/>
      <c r="AX32" s="25"/>
      <c r="AY32" s="14"/>
      <c r="AZ32" s="14"/>
    </row>
    <row r="33" spans="1:52" x14ac:dyDescent="0.2">
      <c r="A33" s="172"/>
      <c r="B33" s="174"/>
      <c r="C33" s="172"/>
      <c r="D33" s="174"/>
      <c r="E33" s="176"/>
      <c r="F33" s="176"/>
      <c r="G33" s="176"/>
      <c r="H33" s="173"/>
      <c r="I33" s="177"/>
      <c r="J33" s="177"/>
      <c r="K33" s="177"/>
      <c r="L33" s="176"/>
      <c r="M33" s="177"/>
      <c r="N33" s="177"/>
      <c r="O33" s="177"/>
      <c r="P33" s="177"/>
      <c r="Q33" s="177"/>
      <c r="R33" s="177"/>
      <c r="S33" s="177"/>
      <c r="T33" s="177"/>
      <c r="U33" s="177"/>
      <c r="V33" t="str">
        <f t="shared" si="14"/>
        <v xml:space="preserve"> </v>
      </c>
      <c r="W33" s="14" t="str">
        <f t="shared" si="0"/>
        <v xml:space="preserve"> </v>
      </c>
      <c r="X33" t="str">
        <f t="shared" si="1"/>
        <v xml:space="preserve"> </v>
      </c>
      <c r="Y33" t="str">
        <f t="shared" si="2"/>
        <v xml:space="preserve"> </v>
      </c>
      <c r="Z33" s="14" t="str">
        <f t="shared" si="3"/>
        <v xml:space="preserve"> </v>
      </c>
      <c r="AA33" s="14" t="str">
        <f t="shared" si="4"/>
        <v xml:space="preserve"> </v>
      </c>
      <c r="AB33" s="14" t="str">
        <f t="shared" si="5"/>
        <v xml:space="preserve"> </v>
      </c>
      <c r="AC33" t="str">
        <f t="shared" si="6"/>
        <v xml:space="preserve"> </v>
      </c>
      <c r="AD33" t="str">
        <f t="shared" si="7"/>
        <v xml:space="preserve"> </v>
      </c>
      <c r="AE33" s="14" t="str">
        <f t="shared" si="8"/>
        <v xml:space="preserve"> </v>
      </c>
      <c r="AF33" t="str">
        <f t="shared" si="9"/>
        <v xml:space="preserve"> </v>
      </c>
      <c r="AG33" t="str">
        <f t="shared" si="10"/>
        <v xml:space="preserve"> </v>
      </c>
      <c r="AH33" s="14" t="str">
        <f t="shared" si="11"/>
        <v xml:space="preserve"> </v>
      </c>
      <c r="AI33" s="11" t="str">
        <f t="shared" si="12"/>
        <v xml:space="preserve"> </v>
      </c>
      <c r="AJ33" s="17" t="str">
        <f t="shared" si="13"/>
        <v xml:space="preserve"> </v>
      </c>
      <c r="AL33" s="5"/>
      <c r="AM33" s="5"/>
      <c r="AN33" s="5"/>
      <c r="AO33" s="5"/>
      <c r="AP33" s="5"/>
      <c r="AQ33" s="5"/>
      <c r="AR33" s="5"/>
      <c r="AS33" s="5"/>
      <c r="AT33" s="5"/>
      <c r="AU33" s="5"/>
      <c r="AV33" s="5"/>
      <c r="AW33" s="25"/>
      <c r="AX33" s="25"/>
      <c r="AY33" s="14"/>
      <c r="AZ33" s="14"/>
    </row>
    <row r="34" spans="1:52" x14ac:dyDescent="0.2">
      <c r="A34" s="172"/>
      <c r="B34" s="174"/>
      <c r="C34" s="172"/>
      <c r="D34" s="174"/>
      <c r="E34" s="176"/>
      <c r="F34" s="176"/>
      <c r="G34" s="176"/>
      <c r="H34" s="173"/>
      <c r="I34" s="177"/>
      <c r="J34" s="177"/>
      <c r="K34" s="177"/>
      <c r="L34" s="176"/>
      <c r="M34" s="177"/>
      <c r="N34" s="177"/>
      <c r="O34" s="177"/>
      <c r="P34" s="177"/>
      <c r="Q34" s="177"/>
      <c r="R34" s="177"/>
      <c r="S34" s="177"/>
      <c r="T34" s="177"/>
      <c r="U34" s="177"/>
      <c r="V34" t="str">
        <f t="shared" si="14"/>
        <v xml:space="preserve"> </v>
      </c>
      <c r="W34" s="14" t="str">
        <f t="shared" si="0"/>
        <v xml:space="preserve"> </v>
      </c>
      <c r="X34" t="str">
        <f t="shared" si="1"/>
        <v xml:space="preserve"> </v>
      </c>
      <c r="Y34" t="str">
        <f t="shared" si="2"/>
        <v xml:space="preserve"> </v>
      </c>
      <c r="Z34" s="14" t="str">
        <f t="shared" si="3"/>
        <v xml:space="preserve"> </v>
      </c>
      <c r="AA34" s="14" t="str">
        <f t="shared" si="4"/>
        <v xml:space="preserve"> </v>
      </c>
      <c r="AB34" s="14" t="str">
        <f t="shared" si="5"/>
        <v xml:space="preserve"> </v>
      </c>
      <c r="AC34" t="str">
        <f t="shared" si="6"/>
        <v xml:space="preserve"> </v>
      </c>
      <c r="AD34" t="str">
        <f t="shared" si="7"/>
        <v xml:space="preserve"> </v>
      </c>
      <c r="AE34" s="14" t="str">
        <f t="shared" si="8"/>
        <v xml:space="preserve"> </v>
      </c>
      <c r="AF34" t="str">
        <f t="shared" si="9"/>
        <v xml:space="preserve"> </v>
      </c>
      <c r="AG34" t="str">
        <f t="shared" si="10"/>
        <v xml:space="preserve"> </v>
      </c>
      <c r="AH34" s="14" t="str">
        <f t="shared" si="11"/>
        <v xml:space="preserve"> </v>
      </c>
      <c r="AI34" s="11" t="str">
        <f t="shared" si="12"/>
        <v xml:space="preserve"> </v>
      </c>
      <c r="AJ34" s="17" t="str">
        <f t="shared" si="13"/>
        <v xml:space="preserve"> </v>
      </c>
      <c r="AL34" s="5"/>
      <c r="AM34" s="5"/>
      <c r="AN34" s="5"/>
      <c r="AO34" s="5"/>
      <c r="AP34" s="5"/>
      <c r="AQ34" s="5"/>
      <c r="AR34" s="5"/>
      <c r="AS34" s="5"/>
      <c r="AT34" s="5"/>
      <c r="AU34" s="5"/>
      <c r="AV34" s="5"/>
      <c r="AW34" s="25"/>
      <c r="AX34" s="25"/>
      <c r="AY34" s="14"/>
      <c r="AZ34" s="14"/>
    </row>
    <row r="35" spans="1:52" x14ac:dyDescent="0.2">
      <c r="A35" s="172"/>
      <c r="B35" s="174"/>
      <c r="C35" s="172"/>
      <c r="D35" s="174"/>
      <c r="E35" s="176"/>
      <c r="F35" s="176"/>
      <c r="G35" s="176"/>
      <c r="H35" s="173"/>
      <c r="I35" s="177"/>
      <c r="J35" s="177"/>
      <c r="K35" s="177"/>
      <c r="L35" s="176"/>
      <c r="M35" s="177"/>
      <c r="N35" s="177"/>
      <c r="O35" s="177"/>
      <c r="P35" s="177"/>
      <c r="Q35" s="177"/>
      <c r="R35" s="177"/>
      <c r="S35" s="177"/>
      <c r="T35" s="177"/>
      <c r="U35" s="177"/>
      <c r="V35" t="str">
        <f t="shared" si="14"/>
        <v xml:space="preserve"> </v>
      </c>
      <c r="W35" s="14" t="str">
        <f t="shared" si="0"/>
        <v xml:space="preserve"> </v>
      </c>
      <c r="X35" t="str">
        <f t="shared" si="1"/>
        <v xml:space="preserve"> </v>
      </c>
      <c r="Y35" t="str">
        <f t="shared" si="2"/>
        <v xml:space="preserve"> </v>
      </c>
      <c r="Z35" s="14" t="str">
        <f t="shared" si="3"/>
        <v xml:space="preserve"> </v>
      </c>
      <c r="AA35" s="14" t="str">
        <f t="shared" si="4"/>
        <v xml:space="preserve"> </v>
      </c>
      <c r="AB35" s="14" t="str">
        <f t="shared" si="5"/>
        <v xml:space="preserve"> </v>
      </c>
      <c r="AC35" t="str">
        <f t="shared" si="6"/>
        <v xml:space="preserve"> </v>
      </c>
      <c r="AD35" t="str">
        <f t="shared" si="7"/>
        <v xml:space="preserve"> </v>
      </c>
      <c r="AE35" s="14" t="str">
        <f t="shared" si="8"/>
        <v xml:space="preserve"> </v>
      </c>
      <c r="AF35" t="str">
        <f t="shared" si="9"/>
        <v xml:space="preserve"> </v>
      </c>
      <c r="AG35" t="str">
        <f t="shared" si="10"/>
        <v xml:space="preserve"> </v>
      </c>
      <c r="AH35" s="14" t="str">
        <f t="shared" si="11"/>
        <v xml:space="preserve"> </v>
      </c>
      <c r="AI35" s="11" t="str">
        <f t="shared" si="12"/>
        <v xml:space="preserve"> </v>
      </c>
      <c r="AJ35" s="17" t="str">
        <f t="shared" si="13"/>
        <v xml:space="preserve"> </v>
      </c>
      <c r="AL35" s="5"/>
      <c r="AM35" s="5"/>
      <c r="AN35" s="5"/>
      <c r="AO35" s="5"/>
      <c r="AP35" s="5"/>
      <c r="AQ35" s="5"/>
      <c r="AR35" s="5"/>
      <c r="AS35" s="5"/>
      <c r="AT35" s="5"/>
      <c r="AU35" s="5"/>
      <c r="AV35" s="5"/>
      <c r="AW35" s="25"/>
      <c r="AX35" s="25"/>
      <c r="AY35" s="14"/>
      <c r="AZ35" s="14"/>
    </row>
    <row r="36" spans="1:52" x14ac:dyDescent="0.2">
      <c r="A36" s="172"/>
      <c r="B36" s="174"/>
      <c r="C36" s="172"/>
      <c r="D36" s="174"/>
      <c r="E36" s="176"/>
      <c r="F36" s="176"/>
      <c r="G36" s="176"/>
      <c r="H36" s="173"/>
      <c r="I36" s="177"/>
      <c r="J36" s="177"/>
      <c r="K36" s="177"/>
      <c r="L36" s="176"/>
      <c r="M36" s="177"/>
      <c r="N36" s="177"/>
      <c r="O36" s="177"/>
      <c r="P36" s="177"/>
      <c r="Q36" s="177"/>
      <c r="R36" s="177"/>
      <c r="S36" s="177"/>
      <c r="T36" s="177"/>
      <c r="U36" s="177"/>
      <c r="V36" t="str">
        <f t="shared" si="14"/>
        <v xml:space="preserve"> </v>
      </c>
      <c r="W36" s="14" t="str">
        <f t="shared" si="0"/>
        <v xml:space="preserve"> </v>
      </c>
      <c r="X36" t="str">
        <f t="shared" si="1"/>
        <v xml:space="preserve"> </v>
      </c>
      <c r="Y36" t="str">
        <f t="shared" si="2"/>
        <v xml:space="preserve"> </v>
      </c>
      <c r="Z36" s="14" t="str">
        <f t="shared" si="3"/>
        <v xml:space="preserve"> </v>
      </c>
      <c r="AA36" s="14" t="str">
        <f t="shared" si="4"/>
        <v xml:space="preserve"> </v>
      </c>
      <c r="AB36" s="14" t="str">
        <f t="shared" si="5"/>
        <v xml:space="preserve"> </v>
      </c>
      <c r="AC36" t="str">
        <f t="shared" si="6"/>
        <v xml:space="preserve"> </v>
      </c>
      <c r="AD36" t="str">
        <f t="shared" si="7"/>
        <v xml:space="preserve"> </v>
      </c>
      <c r="AE36" s="14" t="str">
        <f t="shared" si="8"/>
        <v xml:space="preserve"> </v>
      </c>
      <c r="AF36" t="str">
        <f t="shared" si="9"/>
        <v xml:space="preserve"> </v>
      </c>
      <c r="AG36" t="str">
        <f t="shared" si="10"/>
        <v xml:space="preserve"> </v>
      </c>
      <c r="AH36" s="14" t="str">
        <f t="shared" si="11"/>
        <v xml:space="preserve"> </v>
      </c>
      <c r="AI36" s="11" t="str">
        <f t="shared" si="12"/>
        <v xml:space="preserve"> </v>
      </c>
      <c r="AJ36" s="17" t="str">
        <f t="shared" si="13"/>
        <v xml:space="preserve"> </v>
      </c>
      <c r="AL36" s="5"/>
      <c r="AM36" s="5"/>
      <c r="AN36" s="5"/>
      <c r="AO36" s="5"/>
      <c r="AP36" s="5"/>
      <c r="AQ36" s="5"/>
      <c r="AR36" s="5"/>
      <c r="AS36" s="5"/>
      <c r="AT36" s="5"/>
      <c r="AU36" s="5"/>
      <c r="AV36" s="5"/>
      <c r="AW36" s="25"/>
      <c r="AX36" s="25"/>
      <c r="AY36" s="14"/>
      <c r="AZ36" s="14"/>
    </row>
    <row r="37" spans="1:52" x14ac:dyDescent="0.2">
      <c r="A37" s="172"/>
      <c r="B37" s="174"/>
      <c r="C37" s="172"/>
      <c r="D37" s="174"/>
      <c r="E37" s="176"/>
      <c r="F37" s="176"/>
      <c r="G37" s="176"/>
      <c r="H37" s="173"/>
      <c r="I37" s="177"/>
      <c r="J37" s="177"/>
      <c r="K37" s="177"/>
      <c r="L37" s="176"/>
      <c r="M37" s="177"/>
      <c r="N37" s="177"/>
      <c r="O37" s="177"/>
      <c r="P37" s="177"/>
      <c r="Q37" s="177"/>
      <c r="R37" s="177"/>
      <c r="S37" s="177"/>
      <c r="T37" s="177"/>
      <c r="U37" s="177"/>
      <c r="V37" t="str">
        <f t="shared" si="14"/>
        <v xml:space="preserve"> </v>
      </c>
      <c r="W37" s="14" t="str">
        <f t="shared" si="0"/>
        <v xml:space="preserve"> </v>
      </c>
      <c r="X37" t="str">
        <f t="shared" si="1"/>
        <v xml:space="preserve"> </v>
      </c>
      <c r="Y37" t="str">
        <f t="shared" si="2"/>
        <v xml:space="preserve"> </v>
      </c>
      <c r="Z37" s="14" t="str">
        <f t="shared" si="3"/>
        <v xml:space="preserve"> </v>
      </c>
      <c r="AA37" s="14" t="str">
        <f t="shared" si="4"/>
        <v xml:space="preserve"> </v>
      </c>
      <c r="AB37" s="14" t="str">
        <f t="shared" si="5"/>
        <v xml:space="preserve"> </v>
      </c>
      <c r="AC37" t="str">
        <f t="shared" si="6"/>
        <v xml:space="preserve"> </v>
      </c>
      <c r="AD37" t="str">
        <f t="shared" si="7"/>
        <v xml:space="preserve"> </v>
      </c>
      <c r="AE37" s="14" t="str">
        <f t="shared" si="8"/>
        <v xml:space="preserve"> </v>
      </c>
      <c r="AF37" t="str">
        <f t="shared" si="9"/>
        <v xml:space="preserve"> </v>
      </c>
      <c r="AG37" t="str">
        <f t="shared" si="10"/>
        <v xml:space="preserve"> </v>
      </c>
      <c r="AH37" s="14" t="str">
        <f t="shared" si="11"/>
        <v xml:space="preserve"> </v>
      </c>
      <c r="AI37" s="11" t="str">
        <f t="shared" si="12"/>
        <v xml:space="preserve"> </v>
      </c>
      <c r="AJ37" s="17" t="str">
        <f t="shared" si="13"/>
        <v xml:space="preserve"> </v>
      </c>
      <c r="AL37" s="5"/>
      <c r="AM37" s="5"/>
      <c r="AN37" s="5"/>
      <c r="AO37" s="5"/>
      <c r="AP37" s="5"/>
      <c r="AQ37" s="5"/>
      <c r="AR37" s="5"/>
      <c r="AS37" s="5"/>
      <c r="AT37" s="5"/>
      <c r="AU37" s="5"/>
      <c r="AV37" s="5"/>
      <c r="AW37" s="25"/>
      <c r="AX37" s="25"/>
      <c r="AY37" s="14"/>
      <c r="AZ37" s="14"/>
    </row>
    <row r="38" spans="1:52" x14ac:dyDescent="0.2">
      <c r="A38" s="172"/>
      <c r="B38" s="174"/>
      <c r="C38" s="172"/>
      <c r="D38" s="174"/>
      <c r="E38" s="176"/>
      <c r="F38" s="176"/>
      <c r="G38" s="176"/>
      <c r="H38" s="173"/>
      <c r="I38" s="177"/>
      <c r="J38" s="177"/>
      <c r="K38" s="177"/>
      <c r="L38" s="176"/>
      <c r="M38" s="177"/>
      <c r="N38" s="177"/>
      <c r="O38" s="177"/>
      <c r="P38" s="177"/>
      <c r="Q38" s="177"/>
      <c r="R38" s="177"/>
      <c r="S38" s="177"/>
      <c r="T38" s="177"/>
      <c r="U38" s="177"/>
      <c r="V38" t="str">
        <f t="shared" si="14"/>
        <v xml:space="preserve"> </v>
      </c>
      <c r="W38" s="14" t="str">
        <f t="shared" si="0"/>
        <v xml:space="preserve"> </v>
      </c>
      <c r="X38" t="str">
        <f t="shared" si="1"/>
        <v xml:space="preserve"> </v>
      </c>
      <c r="Y38" t="str">
        <f t="shared" si="2"/>
        <v xml:space="preserve"> </v>
      </c>
      <c r="Z38" s="14" t="str">
        <f t="shared" si="3"/>
        <v xml:space="preserve"> </v>
      </c>
      <c r="AA38" s="14" t="str">
        <f t="shared" si="4"/>
        <v xml:space="preserve"> </v>
      </c>
      <c r="AB38" s="14" t="str">
        <f t="shared" si="5"/>
        <v xml:space="preserve"> </v>
      </c>
      <c r="AC38" t="str">
        <f t="shared" si="6"/>
        <v xml:space="preserve"> </v>
      </c>
      <c r="AD38" t="str">
        <f t="shared" si="7"/>
        <v xml:space="preserve"> </v>
      </c>
      <c r="AE38" s="14" t="str">
        <f t="shared" si="8"/>
        <v xml:space="preserve"> </v>
      </c>
      <c r="AF38" t="str">
        <f t="shared" si="9"/>
        <v xml:space="preserve"> </v>
      </c>
      <c r="AG38" t="str">
        <f t="shared" si="10"/>
        <v xml:space="preserve"> </v>
      </c>
      <c r="AH38" s="14" t="str">
        <f t="shared" si="11"/>
        <v xml:space="preserve"> </v>
      </c>
      <c r="AI38" s="11" t="str">
        <f t="shared" si="12"/>
        <v xml:space="preserve"> </v>
      </c>
      <c r="AJ38" s="17" t="str">
        <f t="shared" si="13"/>
        <v xml:space="preserve"> </v>
      </c>
      <c r="AL38" s="5"/>
      <c r="AM38" s="5"/>
      <c r="AN38" s="5"/>
      <c r="AO38" s="5"/>
      <c r="AP38" s="5"/>
      <c r="AQ38" s="5"/>
      <c r="AR38" s="5"/>
      <c r="AS38" s="5"/>
      <c r="AT38" s="5"/>
      <c r="AU38" s="5"/>
      <c r="AV38" s="5"/>
      <c r="AW38" s="25"/>
      <c r="AX38" s="25"/>
      <c r="AY38" s="14"/>
      <c r="AZ38" s="14"/>
    </row>
    <row r="39" spans="1:52" x14ac:dyDescent="0.2">
      <c r="A39" s="172"/>
      <c r="B39" s="174"/>
      <c r="C39" s="172"/>
      <c r="D39" s="174"/>
      <c r="E39" s="176"/>
      <c r="F39" s="176"/>
      <c r="G39" s="176"/>
      <c r="H39" s="173"/>
      <c r="I39" s="177"/>
      <c r="J39" s="177"/>
      <c r="K39" s="177"/>
      <c r="L39" s="176"/>
      <c r="M39" s="177"/>
      <c r="N39" s="177"/>
      <c r="O39" s="177"/>
      <c r="P39" s="177"/>
      <c r="Q39" s="177"/>
      <c r="R39" s="177"/>
      <c r="S39" s="177"/>
      <c r="T39" s="177"/>
      <c r="U39" s="177"/>
      <c r="V39" t="str">
        <f t="shared" si="14"/>
        <v xml:space="preserve"> </v>
      </c>
      <c r="W39" s="14" t="str">
        <f t="shared" si="0"/>
        <v xml:space="preserve"> </v>
      </c>
      <c r="X39" t="str">
        <f t="shared" si="1"/>
        <v xml:space="preserve"> </v>
      </c>
      <c r="Y39" t="str">
        <f t="shared" si="2"/>
        <v xml:space="preserve"> </v>
      </c>
      <c r="Z39" s="14" t="str">
        <f t="shared" si="3"/>
        <v xml:space="preserve"> </v>
      </c>
      <c r="AA39" s="14" t="str">
        <f t="shared" si="4"/>
        <v xml:space="preserve"> </v>
      </c>
      <c r="AB39" s="14" t="str">
        <f t="shared" si="5"/>
        <v xml:space="preserve"> </v>
      </c>
      <c r="AC39" t="str">
        <f t="shared" si="6"/>
        <v xml:space="preserve"> </v>
      </c>
      <c r="AD39" t="str">
        <f t="shared" si="7"/>
        <v xml:space="preserve"> </v>
      </c>
      <c r="AE39" s="14" t="str">
        <f t="shared" si="8"/>
        <v xml:space="preserve"> </v>
      </c>
      <c r="AF39" t="str">
        <f t="shared" si="9"/>
        <v xml:space="preserve"> </v>
      </c>
      <c r="AG39" t="str">
        <f t="shared" si="10"/>
        <v xml:space="preserve"> </v>
      </c>
      <c r="AH39" s="14" t="str">
        <f t="shared" si="11"/>
        <v xml:space="preserve"> </v>
      </c>
      <c r="AI39" s="11" t="str">
        <f t="shared" si="12"/>
        <v xml:space="preserve"> </v>
      </c>
      <c r="AJ39" s="17" t="str">
        <f t="shared" si="13"/>
        <v xml:space="preserve"> </v>
      </c>
      <c r="AL39" s="5"/>
      <c r="AM39" s="5"/>
      <c r="AN39" s="5"/>
      <c r="AO39" s="5"/>
      <c r="AP39" s="5"/>
      <c r="AQ39" s="5"/>
      <c r="AR39" s="5"/>
      <c r="AS39" s="5"/>
      <c r="AT39" s="5"/>
      <c r="AU39" s="5"/>
      <c r="AV39" s="5"/>
      <c r="AW39" s="25"/>
      <c r="AX39" s="25"/>
      <c r="AY39" s="14"/>
      <c r="AZ39" s="14"/>
    </row>
    <row r="40" spans="1:52" s="16" customFormat="1" ht="15" customHeight="1" x14ac:dyDescent="0.2">
      <c r="A40" s="172"/>
      <c r="B40" s="174"/>
      <c r="C40" s="172"/>
      <c r="D40" s="174"/>
      <c r="E40" s="176"/>
      <c r="F40" s="176"/>
      <c r="G40" s="176"/>
      <c r="H40" s="173"/>
      <c r="I40" s="177"/>
      <c r="J40" s="177"/>
      <c r="K40" s="177"/>
      <c r="L40" s="176"/>
      <c r="M40" s="177"/>
      <c r="N40" s="177"/>
      <c r="O40" s="177"/>
      <c r="P40" s="177"/>
      <c r="Q40" s="177"/>
      <c r="R40" s="177"/>
      <c r="S40" s="177"/>
      <c r="T40" s="177"/>
      <c r="U40" s="177"/>
      <c r="V40" t="str">
        <f t="shared" si="14"/>
        <v xml:space="preserve"> </v>
      </c>
      <c r="W40" s="14" t="str">
        <f t="shared" si="0"/>
        <v xml:space="preserve"> </v>
      </c>
      <c r="X40" t="str">
        <f t="shared" si="1"/>
        <v xml:space="preserve"> </v>
      </c>
      <c r="Y40" t="str">
        <f t="shared" si="2"/>
        <v xml:space="preserve"> </v>
      </c>
      <c r="Z40" s="14" t="str">
        <f t="shared" si="3"/>
        <v xml:space="preserve"> </v>
      </c>
      <c r="AA40" s="14" t="str">
        <f t="shared" si="4"/>
        <v xml:space="preserve"> </v>
      </c>
      <c r="AB40" s="14" t="str">
        <f t="shared" si="5"/>
        <v xml:space="preserve"> </v>
      </c>
      <c r="AC40" t="str">
        <f t="shared" si="6"/>
        <v xml:space="preserve"> </v>
      </c>
      <c r="AD40" t="str">
        <f t="shared" si="7"/>
        <v xml:space="preserve"> </v>
      </c>
      <c r="AE40" s="14" t="str">
        <f t="shared" si="8"/>
        <v xml:space="preserve"> </v>
      </c>
      <c r="AF40" t="str">
        <f t="shared" si="9"/>
        <v xml:space="preserve"> </v>
      </c>
      <c r="AG40" t="str">
        <f t="shared" si="10"/>
        <v xml:space="preserve"> </v>
      </c>
      <c r="AH40" s="14" t="str">
        <f t="shared" si="11"/>
        <v xml:space="preserve"> </v>
      </c>
      <c r="AI40" s="11" t="str">
        <f t="shared" si="12"/>
        <v xml:space="preserve"> </v>
      </c>
      <c r="AJ40" s="17" t="str">
        <f t="shared" si="13"/>
        <v xml:space="preserve"> </v>
      </c>
      <c r="AL40" s="5"/>
      <c r="AM40" s="5"/>
      <c r="AN40" s="5"/>
      <c r="AO40" s="5"/>
      <c r="AP40" s="5"/>
      <c r="AQ40" s="5"/>
      <c r="AR40" s="5"/>
      <c r="AS40" s="5"/>
      <c r="AT40" s="5"/>
      <c r="AU40" s="5"/>
      <c r="AV40" s="5"/>
      <c r="AW40" s="25"/>
      <c r="AX40" s="25"/>
      <c r="AY40" s="14"/>
      <c r="AZ40" s="14"/>
    </row>
    <row r="41" spans="1:52" x14ac:dyDescent="0.2">
      <c r="A41" s="172"/>
      <c r="B41" s="174"/>
      <c r="C41" s="172"/>
      <c r="D41" s="174"/>
      <c r="E41" s="176"/>
      <c r="F41" s="176"/>
      <c r="G41" s="176"/>
      <c r="H41" s="173"/>
      <c r="I41" s="177"/>
      <c r="J41" s="177"/>
      <c r="K41" s="177"/>
      <c r="L41" s="176"/>
      <c r="M41" s="177"/>
      <c r="N41" s="177"/>
      <c r="O41" s="177"/>
      <c r="P41" s="177"/>
      <c r="Q41" s="177"/>
      <c r="R41" s="177"/>
      <c r="S41" s="177"/>
      <c r="T41" s="177"/>
      <c r="U41" s="177"/>
      <c r="V41" t="str">
        <f t="shared" si="14"/>
        <v xml:space="preserve"> </v>
      </c>
      <c r="W41" s="14" t="str">
        <f t="shared" si="0"/>
        <v xml:space="preserve"> </v>
      </c>
      <c r="X41" t="str">
        <f t="shared" si="1"/>
        <v xml:space="preserve"> </v>
      </c>
      <c r="Y41" t="str">
        <f t="shared" si="2"/>
        <v xml:space="preserve"> </v>
      </c>
      <c r="Z41" s="14" t="str">
        <f t="shared" si="3"/>
        <v xml:space="preserve"> </v>
      </c>
      <c r="AA41" s="14" t="str">
        <f t="shared" si="4"/>
        <v xml:space="preserve"> </v>
      </c>
      <c r="AB41" s="14" t="str">
        <f t="shared" si="5"/>
        <v xml:space="preserve"> </v>
      </c>
      <c r="AC41" t="str">
        <f t="shared" si="6"/>
        <v xml:space="preserve"> </v>
      </c>
      <c r="AD41" t="str">
        <f t="shared" si="7"/>
        <v xml:space="preserve"> </v>
      </c>
      <c r="AE41" s="14" t="str">
        <f t="shared" si="8"/>
        <v xml:space="preserve"> </v>
      </c>
      <c r="AF41" t="str">
        <f t="shared" si="9"/>
        <v xml:space="preserve"> </v>
      </c>
      <c r="AG41" t="str">
        <f t="shared" si="10"/>
        <v xml:space="preserve"> </v>
      </c>
      <c r="AH41" s="14" t="str">
        <f t="shared" si="11"/>
        <v xml:space="preserve"> </v>
      </c>
      <c r="AI41" s="11" t="str">
        <f t="shared" si="12"/>
        <v xml:space="preserve"> </v>
      </c>
      <c r="AJ41" s="17" t="str">
        <f t="shared" si="13"/>
        <v xml:space="preserve"> </v>
      </c>
      <c r="AL41" s="5"/>
      <c r="AM41" s="5"/>
      <c r="AN41" s="5"/>
      <c r="AO41" s="5"/>
      <c r="AP41" s="5"/>
      <c r="AQ41" s="5"/>
      <c r="AR41" s="5"/>
      <c r="AS41" s="5"/>
      <c r="AT41" s="5"/>
      <c r="AU41" s="5"/>
      <c r="AV41" s="5"/>
      <c r="AW41" s="25"/>
      <c r="AX41" s="25"/>
      <c r="AY41" s="14"/>
      <c r="AZ41" s="14"/>
    </row>
    <row r="42" spans="1:52" x14ac:dyDescent="0.2">
      <c r="A42" s="172"/>
      <c r="B42" s="174"/>
      <c r="C42" s="172"/>
      <c r="D42" s="174"/>
      <c r="E42" s="176"/>
      <c r="F42" s="176"/>
      <c r="G42" s="176"/>
      <c r="H42" s="173"/>
      <c r="I42" s="177"/>
      <c r="J42" s="177"/>
      <c r="K42" s="177"/>
      <c r="L42" s="176"/>
      <c r="M42" s="177"/>
      <c r="N42" s="177"/>
      <c r="O42" s="177"/>
      <c r="P42" s="177"/>
      <c r="Q42" s="177"/>
      <c r="R42" s="177"/>
      <c r="S42" s="177"/>
      <c r="T42" s="177"/>
      <c r="U42" s="177"/>
      <c r="V42" t="str">
        <f t="shared" si="14"/>
        <v xml:space="preserve"> </v>
      </c>
      <c r="W42" s="14" t="str">
        <f t="shared" si="0"/>
        <v xml:space="preserve"> </v>
      </c>
      <c r="X42" t="str">
        <f t="shared" si="1"/>
        <v xml:space="preserve"> </v>
      </c>
      <c r="Y42" t="str">
        <f t="shared" si="2"/>
        <v xml:space="preserve"> </v>
      </c>
      <c r="Z42" s="14" t="str">
        <f t="shared" si="3"/>
        <v xml:space="preserve"> </v>
      </c>
      <c r="AA42" s="14" t="str">
        <f t="shared" si="4"/>
        <v xml:space="preserve"> </v>
      </c>
      <c r="AB42" s="14" t="str">
        <f t="shared" si="5"/>
        <v xml:space="preserve"> </v>
      </c>
      <c r="AC42" t="str">
        <f t="shared" si="6"/>
        <v xml:space="preserve"> </v>
      </c>
      <c r="AD42" t="str">
        <f t="shared" si="7"/>
        <v xml:space="preserve"> </v>
      </c>
      <c r="AE42" s="14" t="str">
        <f t="shared" si="8"/>
        <v xml:space="preserve"> </v>
      </c>
      <c r="AF42" t="str">
        <f t="shared" si="9"/>
        <v xml:space="preserve"> </v>
      </c>
      <c r="AG42" t="str">
        <f t="shared" si="10"/>
        <v xml:space="preserve"> </v>
      </c>
      <c r="AH42" s="14" t="str">
        <f t="shared" si="11"/>
        <v xml:space="preserve"> </v>
      </c>
      <c r="AI42" s="11" t="str">
        <f t="shared" si="12"/>
        <v xml:space="preserve"> </v>
      </c>
      <c r="AJ42" s="17" t="str">
        <f t="shared" si="13"/>
        <v xml:space="preserve"> </v>
      </c>
      <c r="AL42" s="5"/>
      <c r="AM42" s="5"/>
      <c r="AN42" s="5"/>
      <c r="AO42" s="5"/>
      <c r="AP42" s="5"/>
      <c r="AQ42" s="5"/>
      <c r="AR42" s="5"/>
      <c r="AS42" s="5"/>
      <c r="AT42" s="5"/>
      <c r="AU42" s="5"/>
      <c r="AV42" s="5"/>
      <c r="AW42" s="25"/>
      <c r="AX42" s="25"/>
      <c r="AY42" s="14"/>
      <c r="AZ42" s="14"/>
    </row>
    <row r="43" spans="1:52" x14ac:dyDescent="0.2">
      <c r="A43" s="172"/>
      <c r="B43" s="174"/>
      <c r="C43" s="173"/>
      <c r="D43" s="174"/>
      <c r="E43" s="176"/>
      <c r="F43" s="176"/>
      <c r="G43" s="176"/>
      <c r="H43" s="173"/>
      <c r="I43" s="177"/>
      <c r="J43" s="177"/>
      <c r="K43" s="177"/>
      <c r="L43" s="176"/>
      <c r="M43" s="177"/>
      <c r="N43" s="177"/>
      <c r="O43" s="177"/>
      <c r="P43" s="177"/>
      <c r="Q43" s="177"/>
      <c r="R43" s="177"/>
      <c r="S43" s="177"/>
      <c r="T43" s="177"/>
      <c r="U43" s="177"/>
      <c r="V43" t="str">
        <f t="shared" si="14"/>
        <v xml:space="preserve"> </v>
      </c>
      <c r="W43" s="14" t="str">
        <f t="shared" si="0"/>
        <v xml:space="preserve"> </v>
      </c>
      <c r="X43" t="str">
        <f t="shared" si="1"/>
        <v xml:space="preserve"> </v>
      </c>
      <c r="Y43" t="str">
        <f t="shared" si="2"/>
        <v xml:space="preserve"> </v>
      </c>
      <c r="Z43" s="14" t="str">
        <f t="shared" si="3"/>
        <v xml:space="preserve"> </v>
      </c>
      <c r="AA43" s="14" t="str">
        <f t="shared" si="4"/>
        <v xml:space="preserve"> </v>
      </c>
      <c r="AB43" s="14" t="str">
        <f t="shared" si="5"/>
        <v xml:space="preserve"> </v>
      </c>
      <c r="AC43" t="str">
        <f t="shared" si="6"/>
        <v xml:space="preserve"> </v>
      </c>
      <c r="AD43" t="str">
        <f t="shared" si="7"/>
        <v xml:space="preserve"> </v>
      </c>
      <c r="AE43" s="14" t="str">
        <f t="shared" si="8"/>
        <v xml:space="preserve"> </v>
      </c>
      <c r="AF43" t="str">
        <f t="shared" si="9"/>
        <v xml:space="preserve"> </v>
      </c>
      <c r="AG43" t="str">
        <f t="shared" si="10"/>
        <v xml:space="preserve"> </v>
      </c>
      <c r="AH43" s="14" t="str">
        <f t="shared" si="11"/>
        <v xml:space="preserve"> </v>
      </c>
      <c r="AI43" s="11" t="str">
        <f t="shared" si="12"/>
        <v xml:space="preserve"> </v>
      </c>
      <c r="AJ43" s="17" t="str">
        <f t="shared" si="13"/>
        <v xml:space="preserve"> </v>
      </c>
      <c r="AL43" s="5"/>
      <c r="AM43" s="5"/>
      <c r="AN43" s="5"/>
      <c r="AO43" s="5"/>
      <c r="AP43" s="5"/>
      <c r="AQ43" s="5"/>
      <c r="AR43" s="5"/>
      <c r="AS43" s="5"/>
      <c r="AT43" s="5"/>
      <c r="AU43" s="5"/>
      <c r="AV43" s="5"/>
      <c r="AW43" s="25"/>
      <c r="AX43" s="25"/>
      <c r="AY43" s="14"/>
      <c r="AZ43" s="14"/>
    </row>
    <row r="44" spans="1:52" x14ac:dyDescent="0.2">
      <c r="A44" s="172"/>
      <c r="B44" s="174"/>
      <c r="C44" s="172"/>
      <c r="D44" s="174"/>
      <c r="E44" s="176"/>
      <c r="F44" s="176"/>
      <c r="G44" s="176"/>
      <c r="H44" s="173"/>
      <c r="I44" s="177"/>
      <c r="J44" s="177"/>
      <c r="K44" s="177"/>
      <c r="L44" s="176"/>
      <c r="M44" s="177"/>
      <c r="N44" s="177"/>
      <c r="O44" s="177"/>
      <c r="P44" s="177"/>
      <c r="Q44" s="177"/>
      <c r="R44" s="177"/>
      <c r="S44" s="177"/>
      <c r="T44" s="177"/>
      <c r="U44" s="177"/>
      <c r="V44" t="str">
        <f t="shared" si="14"/>
        <v xml:space="preserve"> </v>
      </c>
      <c r="W44" s="14" t="str">
        <f t="shared" si="0"/>
        <v xml:space="preserve"> </v>
      </c>
      <c r="X44" t="str">
        <f t="shared" si="1"/>
        <v xml:space="preserve"> </v>
      </c>
      <c r="Y44" t="str">
        <f t="shared" si="2"/>
        <v xml:space="preserve"> </v>
      </c>
      <c r="Z44" s="14" t="str">
        <f t="shared" si="3"/>
        <v xml:space="preserve"> </v>
      </c>
      <c r="AA44" s="14" t="str">
        <f t="shared" si="4"/>
        <v xml:space="preserve"> </v>
      </c>
      <c r="AB44" s="14" t="str">
        <f t="shared" si="5"/>
        <v xml:space="preserve"> </v>
      </c>
      <c r="AC44" t="str">
        <f t="shared" si="6"/>
        <v xml:space="preserve"> </v>
      </c>
      <c r="AD44" t="str">
        <f t="shared" si="7"/>
        <v xml:space="preserve"> </v>
      </c>
      <c r="AE44" s="14" t="str">
        <f t="shared" si="8"/>
        <v xml:space="preserve"> </v>
      </c>
      <c r="AF44" t="str">
        <f t="shared" si="9"/>
        <v xml:space="preserve"> </v>
      </c>
      <c r="AG44" t="str">
        <f t="shared" si="10"/>
        <v xml:space="preserve"> </v>
      </c>
      <c r="AH44" s="14" t="str">
        <f t="shared" si="11"/>
        <v xml:space="preserve"> </v>
      </c>
      <c r="AI44" s="11" t="str">
        <f t="shared" si="12"/>
        <v xml:space="preserve"> </v>
      </c>
      <c r="AJ44" s="17" t="str">
        <f t="shared" si="13"/>
        <v xml:space="preserve"> </v>
      </c>
      <c r="AL44" s="5"/>
      <c r="AM44" s="5"/>
      <c r="AN44" s="5"/>
      <c r="AO44" s="5"/>
      <c r="AP44" s="5"/>
      <c r="AQ44" s="5"/>
      <c r="AR44" s="5"/>
      <c r="AS44" s="5"/>
      <c r="AT44" s="5"/>
      <c r="AU44" s="5"/>
      <c r="AV44" s="5"/>
      <c r="AW44" s="25"/>
      <c r="AX44" s="25"/>
      <c r="AY44" s="14"/>
      <c r="AZ44" s="14"/>
    </row>
    <row r="45" spans="1:52" x14ac:dyDescent="0.2">
      <c r="A45" s="172"/>
      <c r="B45" s="174"/>
      <c r="C45" s="172"/>
      <c r="D45" s="174"/>
      <c r="E45" s="176"/>
      <c r="F45" s="176"/>
      <c r="G45" s="176"/>
      <c r="H45" s="173"/>
      <c r="I45" s="177"/>
      <c r="J45" s="177"/>
      <c r="K45" s="177"/>
      <c r="L45" s="176"/>
      <c r="M45" s="177"/>
      <c r="N45" s="177"/>
      <c r="O45" s="177"/>
      <c r="P45" s="177"/>
      <c r="Q45" s="177"/>
      <c r="R45" s="177"/>
      <c r="S45" s="177"/>
      <c r="T45" s="177"/>
      <c r="U45" s="177"/>
      <c r="V45" t="str">
        <f t="shared" si="14"/>
        <v xml:space="preserve"> </v>
      </c>
      <c r="W45" s="14" t="str">
        <f t="shared" si="0"/>
        <v xml:space="preserve"> </v>
      </c>
      <c r="X45" t="str">
        <f t="shared" si="1"/>
        <v xml:space="preserve"> </v>
      </c>
      <c r="Y45" t="str">
        <f t="shared" si="2"/>
        <v xml:space="preserve"> </v>
      </c>
      <c r="Z45" s="14" t="str">
        <f t="shared" si="3"/>
        <v xml:space="preserve"> </v>
      </c>
      <c r="AA45" s="14" t="str">
        <f t="shared" si="4"/>
        <v xml:space="preserve"> </v>
      </c>
      <c r="AB45" s="14" t="str">
        <f t="shared" si="5"/>
        <v xml:space="preserve"> </v>
      </c>
      <c r="AC45" t="str">
        <f t="shared" si="6"/>
        <v xml:space="preserve"> </v>
      </c>
      <c r="AD45" t="str">
        <f t="shared" si="7"/>
        <v xml:space="preserve"> </v>
      </c>
      <c r="AE45" s="14" t="str">
        <f t="shared" si="8"/>
        <v xml:space="preserve"> </v>
      </c>
      <c r="AF45" t="str">
        <f t="shared" si="9"/>
        <v xml:space="preserve"> </v>
      </c>
      <c r="AG45" t="str">
        <f t="shared" si="10"/>
        <v xml:space="preserve"> </v>
      </c>
      <c r="AH45" s="14" t="str">
        <f t="shared" si="11"/>
        <v xml:space="preserve"> </v>
      </c>
      <c r="AI45" s="11" t="str">
        <f t="shared" si="12"/>
        <v xml:space="preserve"> </v>
      </c>
      <c r="AJ45" s="17" t="str">
        <f t="shared" si="13"/>
        <v xml:space="preserve"> </v>
      </c>
      <c r="AL45" s="5"/>
      <c r="AM45" s="5"/>
      <c r="AN45" s="5"/>
      <c r="AO45" s="5"/>
      <c r="AP45" s="5"/>
      <c r="AQ45" s="5"/>
      <c r="AR45" s="5"/>
      <c r="AS45" s="5"/>
      <c r="AT45" s="5"/>
      <c r="AU45" s="5"/>
      <c r="AV45" s="5"/>
      <c r="AW45" s="25"/>
      <c r="AX45" s="25"/>
      <c r="AY45" s="14"/>
      <c r="AZ45" s="14"/>
    </row>
    <row r="46" spans="1:52" x14ac:dyDescent="0.2">
      <c r="A46" s="172"/>
      <c r="B46" s="174"/>
      <c r="C46" s="172"/>
      <c r="D46" s="174"/>
      <c r="E46" s="176"/>
      <c r="F46" s="176"/>
      <c r="G46" s="176"/>
      <c r="H46" s="173"/>
      <c r="I46" s="177"/>
      <c r="J46" s="177"/>
      <c r="K46" s="177"/>
      <c r="L46" s="176"/>
      <c r="M46" s="177"/>
      <c r="N46" s="177"/>
      <c r="O46" s="177"/>
      <c r="P46" s="177"/>
      <c r="Q46" s="177"/>
      <c r="R46" s="177"/>
      <c r="S46" s="177"/>
      <c r="T46" s="177"/>
      <c r="U46" s="177"/>
      <c r="V46" t="str">
        <f t="shared" si="14"/>
        <v xml:space="preserve"> </v>
      </c>
      <c r="W46" s="14" t="str">
        <f t="shared" si="0"/>
        <v xml:space="preserve"> </v>
      </c>
      <c r="X46" t="str">
        <f t="shared" si="1"/>
        <v xml:space="preserve"> </v>
      </c>
      <c r="Y46" t="str">
        <f t="shared" si="2"/>
        <v xml:space="preserve"> </v>
      </c>
      <c r="Z46" s="14" t="str">
        <f t="shared" si="3"/>
        <v xml:space="preserve"> </v>
      </c>
      <c r="AA46" s="14" t="str">
        <f t="shared" si="4"/>
        <v xml:space="preserve"> </v>
      </c>
      <c r="AB46" s="14" t="str">
        <f t="shared" si="5"/>
        <v xml:space="preserve"> </v>
      </c>
      <c r="AC46" t="str">
        <f t="shared" si="6"/>
        <v xml:space="preserve"> </v>
      </c>
      <c r="AD46" t="str">
        <f t="shared" si="7"/>
        <v xml:space="preserve"> </v>
      </c>
      <c r="AE46" s="14" t="str">
        <f t="shared" si="8"/>
        <v xml:space="preserve"> </v>
      </c>
      <c r="AF46" t="str">
        <f t="shared" si="9"/>
        <v xml:space="preserve"> </v>
      </c>
      <c r="AG46" t="str">
        <f t="shared" si="10"/>
        <v xml:space="preserve"> </v>
      </c>
      <c r="AH46" s="14" t="str">
        <f t="shared" si="11"/>
        <v xml:space="preserve"> </v>
      </c>
      <c r="AI46" s="11" t="str">
        <f t="shared" si="12"/>
        <v xml:space="preserve"> </v>
      </c>
      <c r="AJ46" s="17" t="str">
        <f t="shared" si="13"/>
        <v xml:space="preserve"> </v>
      </c>
      <c r="AL46" s="5"/>
      <c r="AM46" s="5"/>
      <c r="AN46" s="5"/>
      <c r="AO46" s="5"/>
      <c r="AP46" s="5"/>
      <c r="AQ46" s="5"/>
      <c r="AR46" s="5"/>
      <c r="AS46" s="5"/>
      <c r="AT46" s="5"/>
      <c r="AU46" s="5"/>
      <c r="AV46" s="5"/>
      <c r="AW46" s="25"/>
      <c r="AX46" s="25"/>
      <c r="AY46" s="14"/>
      <c r="AZ46" s="14"/>
    </row>
    <row r="47" spans="1:52" x14ac:dyDescent="0.2">
      <c r="A47" s="172"/>
      <c r="B47" s="174"/>
      <c r="C47" s="172"/>
      <c r="D47" s="174"/>
      <c r="E47" s="176"/>
      <c r="F47" s="176"/>
      <c r="G47" s="176"/>
      <c r="H47" s="173"/>
      <c r="I47" s="177"/>
      <c r="J47" s="177"/>
      <c r="K47" s="177"/>
      <c r="L47" s="176"/>
      <c r="M47" s="177"/>
      <c r="N47" s="177"/>
      <c r="O47" s="177"/>
      <c r="P47" s="177"/>
      <c r="Q47" s="177"/>
      <c r="R47" s="177"/>
      <c r="S47" s="177"/>
      <c r="T47" s="177"/>
      <c r="U47" s="177"/>
      <c r="V47" t="str">
        <f t="shared" si="14"/>
        <v xml:space="preserve"> </v>
      </c>
      <c r="W47" s="14" t="str">
        <f t="shared" si="0"/>
        <v xml:space="preserve"> </v>
      </c>
      <c r="X47" t="str">
        <f t="shared" si="1"/>
        <v xml:space="preserve"> </v>
      </c>
      <c r="Y47" t="str">
        <f t="shared" si="2"/>
        <v xml:space="preserve"> </v>
      </c>
      <c r="Z47" s="14" t="str">
        <f t="shared" si="3"/>
        <v xml:space="preserve"> </v>
      </c>
      <c r="AA47" s="14" t="str">
        <f t="shared" si="4"/>
        <v xml:space="preserve"> </v>
      </c>
      <c r="AB47" s="14" t="str">
        <f t="shared" si="5"/>
        <v xml:space="preserve"> </v>
      </c>
      <c r="AC47" t="str">
        <f t="shared" si="6"/>
        <v xml:space="preserve"> </v>
      </c>
      <c r="AD47" t="str">
        <f t="shared" si="7"/>
        <v xml:space="preserve"> </v>
      </c>
      <c r="AE47" s="14" t="str">
        <f t="shared" si="8"/>
        <v xml:space="preserve"> </v>
      </c>
      <c r="AF47" t="str">
        <f t="shared" si="9"/>
        <v xml:space="preserve"> </v>
      </c>
      <c r="AG47" t="str">
        <f t="shared" si="10"/>
        <v xml:space="preserve"> </v>
      </c>
      <c r="AH47" s="14" t="str">
        <f t="shared" si="11"/>
        <v xml:space="preserve"> </v>
      </c>
      <c r="AI47" s="11" t="str">
        <f t="shared" si="12"/>
        <v xml:space="preserve"> </v>
      </c>
      <c r="AJ47" s="17" t="str">
        <f t="shared" si="13"/>
        <v xml:space="preserve"> </v>
      </c>
      <c r="AW47" s="14"/>
      <c r="AX47" s="14"/>
      <c r="AY47" s="14"/>
      <c r="AZ47" s="14"/>
    </row>
    <row r="48" spans="1:52" x14ac:dyDescent="0.2">
      <c r="A48" s="172"/>
      <c r="B48" s="174"/>
      <c r="C48" s="172"/>
      <c r="D48" s="174"/>
      <c r="E48" s="176"/>
      <c r="F48" s="176"/>
      <c r="G48" s="176"/>
      <c r="H48" s="173"/>
      <c r="I48" s="177"/>
      <c r="J48" s="177"/>
      <c r="K48" s="177"/>
      <c r="L48" s="176"/>
      <c r="M48" s="177"/>
      <c r="N48" s="177"/>
      <c r="O48" s="177"/>
      <c r="P48" s="177"/>
      <c r="Q48" s="177"/>
      <c r="R48" s="177"/>
      <c r="S48" s="177"/>
      <c r="T48" s="177"/>
      <c r="U48" s="177"/>
      <c r="V48" t="str">
        <f t="shared" si="14"/>
        <v xml:space="preserve"> </v>
      </c>
      <c r="W48" s="14" t="str">
        <f t="shared" si="0"/>
        <v xml:space="preserve"> </v>
      </c>
      <c r="X48" t="str">
        <f t="shared" si="1"/>
        <v xml:space="preserve"> </v>
      </c>
      <c r="Y48" t="str">
        <f t="shared" si="2"/>
        <v xml:space="preserve"> </v>
      </c>
      <c r="Z48" s="14" t="str">
        <f t="shared" si="3"/>
        <v xml:space="preserve"> </v>
      </c>
      <c r="AA48" s="14" t="str">
        <f t="shared" si="4"/>
        <v xml:space="preserve"> </v>
      </c>
      <c r="AB48" s="14" t="str">
        <f t="shared" si="5"/>
        <v xml:space="preserve"> </v>
      </c>
      <c r="AC48" t="str">
        <f t="shared" si="6"/>
        <v xml:space="preserve"> </v>
      </c>
      <c r="AD48" t="str">
        <f t="shared" si="7"/>
        <v xml:space="preserve"> </v>
      </c>
      <c r="AE48" s="14" t="str">
        <f t="shared" si="8"/>
        <v xml:space="preserve"> </v>
      </c>
      <c r="AF48" t="str">
        <f t="shared" si="9"/>
        <v xml:space="preserve"> </v>
      </c>
      <c r="AG48" t="str">
        <f t="shared" si="10"/>
        <v xml:space="preserve"> </v>
      </c>
      <c r="AH48" s="14" t="str">
        <f t="shared" si="11"/>
        <v xml:space="preserve"> </v>
      </c>
      <c r="AI48" s="11" t="str">
        <f t="shared" si="12"/>
        <v xml:space="preserve"> </v>
      </c>
      <c r="AJ48" s="17" t="str">
        <f t="shared" si="13"/>
        <v xml:space="preserve"> </v>
      </c>
      <c r="AW48" s="14"/>
      <c r="AX48" s="14"/>
      <c r="AY48" s="14"/>
      <c r="AZ48" s="14"/>
    </row>
    <row r="49" spans="1:52" x14ac:dyDescent="0.2">
      <c r="A49" s="172"/>
      <c r="B49" s="174"/>
      <c r="C49" s="173"/>
      <c r="D49" s="174"/>
      <c r="E49" s="176"/>
      <c r="F49" s="176"/>
      <c r="G49" s="176"/>
      <c r="H49" s="173"/>
      <c r="I49" s="177"/>
      <c r="J49" s="177"/>
      <c r="K49" s="177"/>
      <c r="L49" s="176"/>
      <c r="M49" s="177"/>
      <c r="N49" s="177"/>
      <c r="O49" s="177"/>
      <c r="P49" s="177"/>
      <c r="Q49" s="177"/>
      <c r="R49" s="177"/>
      <c r="S49" s="177"/>
      <c r="T49" s="177"/>
      <c r="U49" s="177"/>
      <c r="V49" t="str">
        <f t="shared" si="14"/>
        <v xml:space="preserve"> </v>
      </c>
      <c r="W49" s="14" t="str">
        <f t="shared" si="0"/>
        <v xml:space="preserve"> </v>
      </c>
      <c r="X49" t="str">
        <f t="shared" si="1"/>
        <v xml:space="preserve"> </v>
      </c>
      <c r="Y49" t="str">
        <f t="shared" si="2"/>
        <v xml:space="preserve"> </v>
      </c>
      <c r="Z49" s="14" t="str">
        <f t="shared" si="3"/>
        <v xml:space="preserve"> </v>
      </c>
      <c r="AA49" s="14" t="str">
        <f t="shared" si="4"/>
        <v xml:space="preserve"> </v>
      </c>
      <c r="AB49" s="14" t="str">
        <f t="shared" si="5"/>
        <v xml:space="preserve"> </v>
      </c>
      <c r="AC49" t="str">
        <f t="shared" si="6"/>
        <v xml:space="preserve"> </v>
      </c>
      <c r="AD49" t="str">
        <f t="shared" si="7"/>
        <v xml:space="preserve"> </v>
      </c>
      <c r="AE49" s="14" t="str">
        <f t="shared" si="8"/>
        <v xml:space="preserve"> </v>
      </c>
      <c r="AF49" t="str">
        <f t="shared" si="9"/>
        <v xml:space="preserve"> </v>
      </c>
      <c r="AG49" t="str">
        <f t="shared" si="10"/>
        <v xml:space="preserve"> </v>
      </c>
      <c r="AH49" s="14" t="str">
        <f t="shared" si="11"/>
        <v xml:space="preserve"> </v>
      </c>
      <c r="AI49" s="11" t="str">
        <f t="shared" si="12"/>
        <v xml:space="preserve"> </v>
      </c>
      <c r="AJ49" s="17" t="str">
        <f t="shared" si="13"/>
        <v xml:space="preserve"> </v>
      </c>
      <c r="AW49" s="14"/>
      <c r="AX49" s="14"/>
      <c r="AY49" s="14"/>
      <c r="AZ49" s="14"/>
    </row>
    <row r="50" spans="1:52" x14ac:dyDescent="0.2">
      <c r="A50" s="172"/>
      <c r="B50" s="174"/>
      <c r="C50" s="172"/>
      <c r="D50" s="174"/>
      <c r="E50" s="176"/>
      <c r="F50" s="176"/>
      <c r="G50" s="176"/>
      <c r="H50" s="173"/>
      <c r="I50" s="177"/>
      <c r="J50" s="177"/>
      <c r="K50" s="177"/>
      <c r="L50" s="176"/>
      <c r="M50" s="177"/>
      <c r="N50" s="177"/>
      <c r="O50" s="177"/>
      <c r="P50" s="177"/>
      <c r="Q50" s="177"/>
      <c r="R50" s="177"/>
      <c r="S50" s="177"/>
      <c r="T50" s="177"/>
      <c r="U50" s="177"/>
      <c r="V50" t="str">
        <f t="shared" si="14"/>
        <v xml:space="preserve"> </v>
      </c>
      <c r="W50" s="14" t="str">
        <f t="shared" si="0"/>
        <v xml:space="preserve"> </v>
      </c>
      <c r="X50" t="str">
        <f t="shared" si="1"/>
        <v xml:space="preserve"> </v>
      </c>
      <c r="Y50" t="str">
        <f t="shared" si="2"/>
        <v xml:space="preserve"> </v>
      </c>
      <c r="Z50" s="14" t="str">
        <f t="shared" si="3"/>
        <v xml:space="preserve"> </v>
      </c>
      <c r="AA50" s="14" t="str">
        <f t="shared" si="4"/>
        <v xml:space="preserve"> </v>
      </c>
      <c r="AB50" s="14" t="str">
        <f t="shared" si="5"/>
        <v xml:space="preserve"> </v>
      </c>
      <c r="AC50" t="str">
        <f t="shared" si="6"/>
        <v xml:space="preserve"> </v>
      </c>
      <c r="AD50" t="str">
        <f t="shared" si="7"/>
        <v xml:space="preserve"> </v>
      </c>
      <c r="AE50" s="14" t="str">
        <f t="shared" si="8"/>
        <v xml:space="preserve"> </v>
      </c>
      <c r="AF50" t="str">
        <f t="shared" si="9"/>
        <v xml:space="preserve"> </v>
      </c>
      <c r="AG50" t="str">
        <f t="shared" si="10"/>
        <v xml:space="preserve"> </v>
      </c>
      <c r="AH50" s="14" t="str">
        <f t="shared" si="11"/>
        <v xml:space="preserve"> </v>
      </c>
      <c r="AI50" s="11" t="str">
        <f t="shared" si="12"/>
        <v xml:space="preserve"> </v>
      </c>
      <c r="AJ50" s="17" t="str">
        <f t="shared" si="13"/>
        <v xml:space="preserve"> </v>
      </c>
      <c r="AW50" s="14"/>
      <c r="AX50" s="14"/>
      <c r="AY50" s="14"/>
      <c r="AZ50" s="14"/>
    </row>
    <row r="51" spans="1:52" x14ac:dyDescent="0.2">
      <c r="A51" s="172"/>
      <c r="B51" s="174"/>
      <c r="C51" s="172"/>
      <c r="D51" s="174"/>
      <c r="E51" s="176"/>
      <c r="F51" s="176"/>
      <c r="G51" s="176"/>
      <c r="H51" s="173"/>
      <c r="I51" s="177"/>
      <c r="J51" s="177"/>
      <c r="K51" s="177"/>
      <c r="L51" s="176"/>
      <c r="M51" s="177"/>
      <c r="N51" s="177"/>
      <c r="O51" s="177"/>
      <c r="P51" s="177"/>
      <c r="Q51" s="177"/>
      <c r="R51" s="177"/>
      <c r="S51" s="177"/>
      <c r="T51" s="177"/>
      <c r="U51" s="177"/>
      <c r="V51" t="str">
        <f t="shared" si="14"/>
        <v xml:space="preserve"> </v>
      </c>
      <c r="W51" s="14" t="str">
        <f t="shared" si="0"/>
        <v xml:space="preserve"> </v>
      </c>
      <c r="X51" t="str">
        <f t="shared" si="1"/>
        <v xml:space="preserve"> </v>
      </c>
      <c r="Y51" t="str">
        <f t="shared" si="2"/>
        <v xml:space="preserve"> </v>
      </c>
      <c r="Z51" s="14" t="str">
        <f t="shared" si="3"/>
        <v xml:space="preserve"> </v>
      </c>
      <c r="AA51" s="14" t="str">
        <f t="shared" si="4"/>
        <v xml:space="preserve"> </v>
      </c>
      <c r="AB51" s="14" t="str">
        <f t="shared" si="5"/>
        <v xml:space="preserve"> </v>
      </c>
      <c r="AC51" t="str">
        <f t="shared" si="6"/>
        <v xml:space="preserve"> </v>
      </c>
      <c r="AD51" t="str">
        <f t="shared" si="7"/>
        <v xml:space="preserve"> </v>
      </c>
      <c r="AE51" s="14" t="str">
        <f t="shared" si="8"/>
        <v xml:space="preserve"> </v>
      </c>
      <c r="AF51" t="str">
        <f t="shared" si="9"/>
        <v xml:space="preserve"> </v>
      </c>
      <c r="AG51" t="str">
        <f t="shared" si="10"/>
        <v xml:space="preserve"> </v>
      </c>
      <c r="AH51" s="14" t="str">
        <f t="shared" si="11"/>
        <v xml:space="preserve"> </v>
      </c>
      <c r="AI51" s="11" t="str">
        <f t="shared" si="12"/>
        <v xml:space="preserve"> </v>
      </c>
      <c r="AJ51" s="17" t="str">
        <f t="shared" si="13"/>
        <v xml:space="preserve"> </v>
      </c>
      <c r="AW51" s="14"/>
      <c r="AX51" s="14"/>
      <c r="AY51" s="14"/>
      <c r="AZ51" s="14"/>
    </row>
    <row r="52" spans="1:52" x14ac:dyDescent="0.2">
      <c r="A52" s="172"/>
      <c r="B52" s="174"/>
      <c r="C52" s="172"/>
      <c r="D52" s="174"/>
      <c r="E52" s="176"/>
      <c r="F52" s="176"/>
      <c r="G52" s="176"/>
      <c r="H52" s="173"/>
      <c r="I52" s="177"/>
      <c r="J52" s="177"/>
      <c r="K52" s="177"/>
      <c r="L52" s="176"/>
      <c r="M52" s="177"/>
      <c r="N52" s="177"/>
      <c r="O52" s="177"/>
      <c r="P52" s="177"/>
      <c r="Q52" s="177"/>
      <c r="R52" s="177"/>
      <c r="S52" s="177"/>
      <c r="T52" s="177"/>
      <c r="U52" s="177"/>
      <c r="V52" t="str">
        <f t="shared" si="14"/>
        <v xml:space="preserve"> </v>
      </c>
      <c r="W52" s="14" t="str">
        <f t="shared" si="0"/>
        <v xml:space="preserve"> </v>
      </c>
      <c r="X52" t="str">
        <f t="shared" si="1"/>
        <v xml:space="preserve"> </v>
      </c>
      <c r="Y52" t="str">
        <f t="shared" si="2"/>
        <v xml:space="preserve"> </v>
      </c>
      <c r="Z52" s="14" t="str">
        <f t="shared" si="3"/>
        <v xml:space="preserve"> </v>
      </c>
      <c r="AA52" s="14" t="str">
        <f t="shared" si="4"/>
        <v xml:space="preserve"> </v>
      </c>
      <c r="AB52" s="14" t="str">
        <f t="shared" si="5"/>
        <v xml:space="preserve"> </v>
      </c>
      <c r="AC52" t="str">
        <f t="shared" si="6"/>
        <v xml:space="preserve"> </v>
      </c>
      <c r="AD52" t="str">
        <f t="shared" si="7"/>
        <v xml:space="preserve"> </v>
      </c>
      <c r="AE52" s="14" t="str">
        <f t="shared" si="8"/>
        <v xml:space="preserve"> </v>
      </c>
      <c r="AF52" t="str">
        <f t="shared" si="9"/>
        <v xml:space="preserve"> </v>
      </c>
      <c r="AG52" t="str">
        <f t="shared" si="10"/>
        <v xml:space="preserve"> </v>
      </c>
      <c r="AH52" s="14" t="str">
        <f t="shared" si="11"/>
        <v xml:space="preserve"> </v>
      </c>
      <c r="AI52" s="11" t="str">
        <f t="shared" si="12"/>
        <v xml:space="preserve"> </v>
      </c>
      <c r="AJ52" s="17" t="str">
        <f t="shared" si="13"/>
        <v xml:space="preserve"> </v>
      </c>
      <c r="AW52" s="14"/>
      <c r="AX52" s="14"/>
      <c r="AY52" s="14"/>
      <c r="AZ52" s="14"/>
    </row>
    <row r="53" spans="1:52" x14ac:dyDescent="0.2">
      <c r="A53" s="172"/>
      <c r="B53" s="174"/>
      <c r="C53" s="172"/>
      <c r="D53" s="174"/>
      <c r="E53" s="176"/>
      <c r="F53" s="176"/>
      <c r="G53" s="176"/>
      <c r="H53" s="173"/>
      <c r="I53" s="177"/>
      <c r="J53" s="177"/>
      <c r="K53" s="177"/>
      <c r="L53" s="176"/>
      <c r="M53" s="177"/>
      <c r="N53" s="177"/>
      <c r="O53" s="177"/>
      <c r="P53" s="177"/>
      <c r="Q53" s="177"/>
      <c r="R53" s="177"/>
      <c r="S53" s="177"/>
      <c r="T53" s="177"/>
      <c r="U53" s="177"/>
      <c r="V53" t="str">
        <f t="shared" si="14"/>
        <v xml:space="preserve"> </v>
      </c>
      <c r="W53" s="14" t="str">
        <f t="shared" si="0"/>
        <v xml:space="preserve"> </v>
      </c>
      <c r="X53" t="str">
        <f t="shared" si="1"/>
        <v xml:space="preserve"> </v>
      </c>
      <c r="Y53" t="str">
        <f t="shared" si="2"/>
        <v xml:space="preserve"> </v>
      </c>
      <c r="Z53" s="14" t="str">
        <f t="shared" si="3"/>
        <v xml:space="preserve"> </v>
      </c>
      <c r="AA53" s="14" t="str">
        <f t="shared" si="4"/>
        <v xml:space="preserve"> </v>
      </c>
      <c r="AB53" s="14" t="str">
        <f t="shared" si="5"/>
        <v xml:space="preserve"> </v>
      </c>
      <c r="AC53" t="str">
        <f t="shared" si="6"/>
        <v xml:space="preserve"> </v>
      </c>
      <c r="AD53" t="str">
        <f t="shared" si="7"/>
        <v xml:space="preserve"> </v>
      </c>
      <c r="AE53" s="14" t="str">
        <f t="shared" si="8"/>
        <v xml:space="preserve"> </v>
      </c>
      <c r="AF53" t="str">
        <f t="shared" si="9"/>
        <v xml:space="preserve"> </v>
      </c>
      <c r="AG53" t="str">
        <f t="shared" si="10"/>
        <v xml:space="preserve"> </v>
      </c>
      <c r="AH53" s="14" t="str">
        <f t="shared" si="11"/>
        <v xml:space="preserve"> </v>
      </c>
      <c r="AI53" s="11" t="str">
        <f t="shared" si="12"/>
        <v xml:space="preserve"> </v>
      </c>
      <c r="AJ53" s="17" t="str">
        <f t="shared" si="13"/>
        <v xml:space="preserve"> </v>
      </c>
      <c r="AW53" s="14"/>
      <c r="AX53" s="14"/>
      <c r="AY53" s="14"/>
      <c r="AZ53" s="14"/>
    </row>
    <row r="54" spans="1:52" x14ac:dyDescent="0.2">
      <c r="A54" s="172"/>
      <c r="B54" s="174"/>
      <c r="C54" s="172"/>
      <c r="D54" s="174"/>
      <c r="E54" s="176"/>
      <c r="F54" s="176"/>
      <c r="G54" s="176"/>
      <c r="H54" s="173"/>
      <c r="I54" s="177"/>
      <c r="J54" s="177"/>
      <c r="K54" s="177"/>
      <c r="L54" s="176"/>
      <c r="M54" s="177"/>
      <c r="N54" s="177"/>
      <c r="O54" s="177"/>
      <c r="P54" s="177"/>
      <c r="Q54" s="177"/>
      <c r="R54" s="177"/>
      <c r="S54" s="177"/>
      <c r="T54" s="177"/>
      <c r="U54" s="177"/>
      <c r="V54" t="str">
        <f t="shared" si="14"/>
        <v xml:space="preserve"> </v>
      </c>
      <c r="AA54" s="14">
        <f>_xlfn.AGGREGATE(1, 6,AA7:AA53)</f>
        <v>0.77133818085839512</v>
      </c>
      <c r="AB54" s="14">
        <f>_xlfn.AGGREGATE(1, 6,AB7:AB53)</f>
        <v>1.8514285714285716</v>
      </c>
      <c r="AE54" s="14">
        <f>_xlfn.AGGREGATE(1, 6,AE7:AE53)</f>
        <v>2.9827500000000002</v>
      </c>
      <c r="AH54" s="14">
        <f>_xlfn.AGGREGATE(1, 6,AH7:AH53)</f>
        <v>11.74375</v>
      </c>
      <c r="AJ54" s="14">
        <f>_xlfn.AGGREGATE(1, 6,AJ7:AJ53)</f>
        <v>27.699750000000002</v>
      </c>
      <c r="AL54" s="16"/>
      <c r="AM54" s="16"/>
      <c r="AN54" s="16"/>
      <c r="AO54" s="16"/>
      <c r="AP54" s="16"/>
      <c r="AQ54" s="16"/>
      <c r="AR54" s="16"/>
      <c r="AS54" s="16"/>
      <c r="AT54" s="16"/>
      <c r="AU54" s="16"/>
      <c r="AV54" s="16"/>
      <c r="AW54" s="15"/>
      <c r="AX54" s="15"/>
      <c r="AY54" s="15"/>
      <c r="AZ54" s="15"/>
    </row>
    <row r="55" spans="1:52" x14ac:dyDescent="0.2">
      <c r="AW55" s="14"/>
      <c r="AX55" s="14"/>
      <c r="AY55" s="14"/>
      <c r="AZ55" s="14"/>
    </row>
    <row r="56" spans="1:52" x14ac:dyDescent="0.2">
      <c r="W56" s="14">
        <v>273.14999999999998</v>
      </c>
      <c r="AW56" s="14"/>
      <c r="AX56" s="14"/>
      <c r="AY56" s="14"/>
      <c r="AZ56" s="14"/>
    </row>
    <row r="57" spans="1:52" s="16" customFormat="1" ht="50" customHeight="1" x14ac:dyDescent="0.2">
      <c r="A57" s="16" t="s">
        <v>195</v>
      </c>
      <c r="B57" s="16" t="s">
        <v>196</v>
      </c>
      <c r="C57" s="26" t="s">
        <v>197</v>
      </c>
      <c r="D57" s="16" t="s">
        <v>198</v>
      </c>
      <c r="E57" s="16" t="s">
        <v>199</v>
      </c>
      <c r="F57" s="16" t="s">
        <v>200</v>
      </c>
      <c r="G57" s="16" t="s">
        <v>201</v>
      </c>
      <c r="H57" s="16" t="s">
        <v>202</v>
      </c>
      <c r="I57" s="16" t="s">
        <v>203</v>
      </c>
      <c r="J57" s="16" t="s">
        <v>204</v>
      </c>
      <c r="K57" s="16" t="s">
        <v>205</v>
      </c>
      <c r="L57" s="16" t="s">
        <v>206</v>
      </c>
      <c r="M57" s="16" t="s">
        <v>207</v>
      </c>
      <c r="N57" s="16" t="s">
        <v>208</v>
      </c>
      <c r="O57" s="16" t="s">
        <v>209</v>
      </c>
      <c r="P57" s="16" t="s">
        <v>210</v>
      </c>
      <c r="Q57" s="16" t="s">
        <v>211</v>
      </c>
      <c r="R57" s="16" t="s">
        <v>7</v>
      </c>
      <c r="S57" s="16" t="s">
        <v>212</v>
      </c>
      <c r="T57" s="16" t="s">
        <v>213</v>
      </c>
      <c r="V57" s="16" t="s">
        <v>32</v>
      </c>
      <c r="W57" s="15" t="s">
        <v>214</v>
      </c>
      <c r="X57" s="16" t="s">
        <v>215</v>
      </c>
      <c r="Y57" s="16" t="s">
        <v>202</v>
      </c>
      <c r="Z57" s="15" t="s">
        <v>216</v>
      </c>
      <c r="AA57" s="15" t="s">
        <v>217</v>
      </c>
      <c r="AB57" s="15" t="s">
        <v>92</v>
      </c>
      <c r="AC57" s="16" t="s">
        <v>218</v>
      </c>
      <c r="AD57" s="16" t="s">
        <v>206</v>
      </c>
      <c r="AE57" s="15" t="s">
        <v>7</v>
      </c>
      <c r="AF57" s="16" t="s">
        <v>219</v>
      </c>
      <c r="AG57" s="16" t="s">
        <v>220</v>
      </c>
      <c r="AH57" s="15" t="s">
        <v>6</v>
      </c>
      <c r="AI57" s="16" t="s">
        <v>210</v>
      </c>
      <c r="AJ57" s="15" t="s">
        <v>8</v>
      </c>
      <c r="AL57"/>
      <c r="AM57"/>
      <c r="AN57"/>
      <c r="AO57"/>
      <c r="AP57"/>
      <c r="AQ57" s="14" t="s">
        <v>221</v>
      </c>
      <c r="AR57" s="14"/>
      <c r="AS57" s="14"/>
      <c r="AT57" s="14"/>
      <c r="AU57" s="14"/>
      <c r="AV57" s="14"/>
      <c r="AW57" s="14"/>
      <c r="AX57" s="14"/>
      <c r="AY57" s="14"/>
      <c r="AZ57" s="14"/>
    </row>
    <row r="58" spans="1:52" x14ac:dyDescent="0.2">
      <c r="A58" s="172">
        <v>1</v>
      </c>
      <c r="B58" s="173">
        <v>2017</v>
      </c>
      <c r="C58" s="173">
        <v>5</v>
      </c>
      <c r="D58" s="173">
        <v>27</v>
      </c>
      <c r="E58" s="176">
        <v>16.2</v>
      </c>
      <c r="F58" s="176">
        <v>27.3</v>
      </c>
      <c r="G58" s="176">
        <v>73</v>
      </c>
      <c r="H58" s="173">
        <v>6.17</v>
      </c>
      <c r="I58" s="177">
        <v>1.3</v>
      </c>
      <c r="J58" s="177">
        <v>2.65</v>
      </c>
      <c r="K58" s="177">
        <v>1.82</v>
      </c>
      <c r="L58" s="176">
        <v>1.6326000000000001</v>
      </c>
      <c r="M58" s="177">
        <v>6.3609999999999998</v>
      </c>
      <c r="N58" s="177">
        <v>16.428000000000001</v>
      </c>
      <c r="O58" s="177">
        <v>0.21</v>
      </c>
      <c r="P58" s="177">
        <v>25.074999999999999</v>
      </c>
      <c r="Q58" s="177">
        <v>25.074999999999999</v>
      </c>
      <c r="R58" s="177"/>
      <c r="S58" s="177">
        <v>0</v>
      </c>
      <c r="T58" s="177">
        <v>42.042999999999999</v>
      </c>
      <c r="V58" t="str">
        <f>IF(C58&lt;6," ",IF(C58&lt;=9,E58, IF(C58&gt;=10," ")))</f>
        <v xml:space="preserve"> </v>
      </c>
      <c r="W58" s="14" t="str">
        <f>IF(V58=" ", " ", IF(V58&gt;0, V58+273.15))</f>
        <v xml:space="preserve"> </v>
      </c>
      <c r="X58" t="str">
        <f>IF(C58&lt;6," ",IF(C58&lt;=9,F58, IF(C58&gt;=10," ")))</f>
        <v xml:space="preserve"> </v>
      </c>
      <c r="Y58" t="str">
        <f>IF(C58&lt;6," ",IF(C58&lt;=9,H58, IF(C58&gt;=10," ")))</f>
        <v xml:space="preserve"> </v>
      </c>
      <c r="Z58" s="14" t="str">
        <f>IF(V58=" "," ",IF(V58&gt;0,EXP(-173.4292+249.6339*100/W58+143.3483*LN(+W58/100)-21.8492*W58/100+X58*(-0.033096+0.014259*W58/100-0.0017*(W58/100)^2))*1.4276))</f>
        <v xml:space="preserve"> </v>
      </c>
      <c r="AA58" s="14" t="str">
        <f>IF(V58=" "," ",IF(V58&gt;0,Y58/Z58))</f>
        <v xml:space="preserve"> </v>
      </c>
      <c r="AB58" s="14" t="str">
        <f>IF(C58&lt;6," ",IF(C58&lt;=9,I58, IF(C58&gt;=10," ")))</f>
        <v xml:space="preserve"> </v>
      </c>
      <c r="AC58" t="str">
        <f>IF(C58&lt;6," ",IF(C58&lt;=9,M58, IF(C58&gt;=10," ")))</f>
        <v xml:space="preserve"> </v>
      </c>
      <c r="AD58" t="str">
        <f>IF(C58&lt;6," ",IF(C58&lt;=9,L58, IF(C58&gt;=10," ")))</f>
        <v xml:space="preserve"> </v>
      </c>
      <c r="AE58" s="14" t="str">
        <f>IF(V58=" "," ",IF(V58&gt;0,SUM(AC58:AD58)))</f>
        <v xml:space="preserve"> </v>
      </c>
      <c r="AF58" t="str">
        <f>IF(C58&lt;6," ",IF(C58&lt;=9,J58, IF(C58&gt;=10," ")))</f>
        <v xml:space="preserve"> </v>
      </c>
      <c r="AG58" t="str">
        <f>IF(C58&lt;6," ",IF(C58&lt;=9,K58, IF(C58&gt;=10," ")))</f>
        <v xml:space="preserve"> </v>
      </c>
      <c r="AH58" s="14" t="str">
        <f>IF(V58=" ", " ", IF(V58&gt;0, SUM(AF58:AG58)))</f>
        <v xml:space="preserve"> </v>
      </c>
      <c r="AI58" s="11" t="str">
        <f>IF(C58&lt;6," ",IF(C58&lt;=9,P58, IF(C58&gt;=10," ")))</f>
        <v xml:space="preserve"> </v>
      </c>
      <c r="AJ58" s="17" t="str">
        <f>IF(V58=" ", " ", IF(V58&gt;0, AI58-AE58))</f>
        <v xml:space="preserve"> </v>
      </c>
      <c r="AQ58" s="22"/>
      <c r="AR58" s="22" t="s">
        <v>68</v>
      </c>
      <c r="AS58" s="22" t="s">
        <v>92</v>
      </c>
      <c r="AT58" s="22" t="s">
        <v>7</v>
      </c>
      <c r="AU58" s="22" t="s">
        <v>93</v>
      </c>
      <c r="AV58" s="22" t="s">
        <v>8</v>
      </c>
      <c r="AW58" s="22"/>
      <c r="AX58" s="14"/>
      <c r="AY58" s="14"/>
      <c r="AZ58" s="14"/>
    </row>
    <row r="59" spans="1:52" x14ac:dyDescent="0.2">
      <c r="A59" s="172">
        <v>1</v>
      </c>
      <c r="B59" s="173">
        <v>2017</v>
      </c>
      <c r="C59" s="173">
        <v>6</v>
      </c>
      <c r="D59" s="173">
        <v>30</v>
      </c>
      <c r="E59" s="176">
        <v>21.3</v>
      </c>
      <c r="F59" s="176">
        <v>30</v>
      </c>
      <c r="G59" s="176">
        <v>76.5</v>
      </c>
      <c r="H59" s="173">
        <v>5.77</v>
      </c>
      <c r="I59" s="177">
        <v>1.61</v>
      </c>
      <c r="J59" s="177">
        <v>1.79</v>
      </c>
      <c r="K59" s="177">
        <v>1</v>
      </c>
      <c r="L59" s="176">
        <v>1.4669000000000001</v>
      </c>
      <c r="M59" s="177">
        <v>0.246</v>
      </c>
      <c r="N59" s="177">
        <v>11.401999999999999</v>
      </c>
      <c r="O59" s="177">
        <v>0.38900000000000001</v>
      </c>
      <c r="P59" s="177">
        <v>30.155000000000001</v>
      </c>
      <c r="Q59" s="177">
        <v>18.503</v>
      </c>
      <c r="R59" s="177"/>
      <c r="S59" s="177">
        <v>11.651999999999999</v>
      </c>
      <c r="T59" s="177">
        <v>49.06</v>
      </c>
      <c r="V59">
        <f t="shared" ref="V59:V104" si="16">IF(C59&lt;6," ",IF(C59&lt;=9,E59, IF(C59&gt;=10," ")))</f>
        <v>21.3</v>
      </c>
      <c r="W59" s="14">
        <f t="shared" ref="W59:W104" si="17">IF(V59=" ", " ", IF(V59&gt;0, V59+273.15))</f>
        <v>294.45</v>
      </c>
      <c r="X59">
        <f t="shared" ref="X59:X104" si="18">IF(C59&lt;6," ",IF(C59&lt;=9,F59, IF(C59&gt;=10," ")))</f>
        <v>30</v>
      </c>
      <c r="Y59">
        <f t="shared" ref="Y59:Y104" si="19">IF(C59&lt;6," ",IF(C59&lt;=9,H59, IF(C59&gt;=10," ")))</f>
        <v>5.77</v>
      </c>
      <c r="Z59" s="14">
        <f t="shared" ref="Z59:Z104" si="20">IF(V59=" "," ",IF(V59&gt;0,EXP(-173.4292+249.6339*100/W59+143.3483*LN(+W59/100)-21.8492*W59/100+X59*(-0.033096+0.014259*W59/100-0.0017*(W59/100)^2))*1.4276))</f>
        <v>7.4148741577780735</v>
      </c>
      <c r="AA59" s="14">
        <f t="shared" ref="AA59:AA104" si="21">IF(V59=" "," ",IF(V59&gt;0,Y59/Z59))</f>
        <v>0.77816560028161375</v>
      </c>
      <c r="AB59" s="14">
        <f t="shared" ref="AB59:AB104" si="22">IF(C59&lt;6," ",IF(C59&lt;=9,I59, IF(C59&gt;=10," ")))</f>
        <v>1.61</v>
      </c>
      <c r="AC59">
        <f t="shared" ref="AC59:AC104" si="23">IF(C59&lt;6," ",IF(C59&lt;=9,M59, IF(C59&gt;=10," ")))</f>
        <v>0.246</v>
      </c>
      <c r="AD59">
        <f t="shared" ref="AD59:AD104" si="24">IF(C59&lt;6," ",IF(C59&lt;=9,L59, IF(C59&gt;=10," ")))</f>
        <v>1.4669000000000001</v>
      </c>
      <c r="AE59" s="14">
        <f t="shared" ref="AE59:AE104" si="25">IF(V59=" "," ",IF(V59&gt;0,SUM(AC59:AD59)))</f>
        <v>1.7129000000000001</v>
      </c>
      <c r="AF59">
        <f t="shared" ref="AF59:AF104" si="26">IF(C59&lt;6," ",IF(C59&lt;=9,J59, IF(C59&gt;=10," ")))</f>
        <v>1.79</v>
      </c>
      <c r="AG59">
        <f t="shared" ref="AG59:AG104" si="27">IF(C59&lt;6," ",IF(C59&lt;=9,K59, IF(C59&gt;=10," ")))</f>
        <v>1</v>
      </c>
      <c r="AH59" s="14">
        <f t="shared" ref="AH59:AH104" si="28">IF(V59=" ", " ", IF(V59&gt;0, SUM(AF59:AG59)))</f>
        <v>2.79</v>
      </c>
      <c r="AI59" s="11">
        <f t="shared" ref="AI59:AI104" si="29">IF(C59&lt;6," ",IF(C59&lt;=9,P59, IF(C59&gt;=10," ")))</f>
        <v>30.155000000000001</v>
      </c>
      <c r="AJ59" s="17">
        <f t="shared" ref="AJ59:AJ104" si="30">IF(V59=" ", " ", IF(V59&gt;0, AI59-AE59))</f>
        <v>28.4421</v>
      </c>
      <c r="AL59" s="14" t="s">
        <v>222</v>
      </c>
      <c r="AQ59" t="s">
        <v>1</v>
      </c>
      <c r="AR59" s="12"/>
      <c r="AS59" s="12"/>
      <c r="AT59" s="12"/>
      <c r="AU59" s="12"/>
      <c r="AV59" s="12"/>
      <c r="AW59" s="14"/>
      <c r="AX59" s="14"/>
      <c r="AY59" s="14"/>
      <c r="AZ59" s="14"/>
    </row>
    <row r="60" spans="1:52" x14ac:dyDescent="0.2">
      <c r="A60" s="172">
        <v>1</v>
      </c>
      <c r="B60" s="173">
        <v>2017</v>
      </c>
      <c r="C60" s="173">
        <v>7</v>
      </c>
      <c r="D60" s="173">
        <v>15</v>
      </c>
      <c r="E60" s="176">
        <v>22.1</v>
      </c>
      <c r="F60" s="176">
        <v>24.8</v>
      </c>
      <c r="G60" s="176">
        <v>52.2</v>
      </c>
      <c r="H60" s="173">
        <v>3.9</v>
      </c>
      <c r="I60" s="177">
        <v>1.31</v>
      </c>
      <c r="J60" s="177">
        <v>3.29</v>
      </c>
      <c r="K60" s="177">
        <v>1.92</v>
      </c>
      <c r="L60" s="176">
        <v>4.3872999999999998</v>
      </c>
      <c r="M60" s="177">
        <v>5.7590000000000003</v>
      </c>
      <c r="N60" s="177">
        <v>30.082999999999998</v>
      </c>
      <c r="O60" s="177">
        <v>0.38500000000000001</v>
      </c>
      <c r="P60" s="177">
        <v>36.423999999999999</v>
      </c>
      <c r="Q60" s="177">
        <v>27.224</v>
      </c>
      <c r="R60" s="177"/>
      <c r="S60" s="177">
        <v>9.1999999999999993</v>
      </c>
      <c r="T60" s="177">
        <v>65.069999999999993</v>
      </c>
      <c r="V60">
        <f t="shared" si="16"/>
        <v>22.1</v>
      </c>
      <c r="W60" s="14">
        <f t="shared" si="17"/>
        <v>295.25</v>
      </c>
      <c r="X60">
        <f t="shared" si="18"/>
        <v>24.8</v>
      </c>
      <c r="Y60">
        <f t="shared" si="19"/>
        <v>3.9</v>
      </c>
      <c r="Z60" s="14">
        <f t="shared" si="20"/>
        <v>7.5321055153569221</v>
      </c>
      <c r="AA60" s="14">
        <f t="shared" si="21"/>
        <v>0.51778350582694821</v>
      </c>
      <c r="AB60" s="14">
        <f t="shared" si="22"/>
        <v>1.31</v>
      </c>
      <c r="AC60">
        <f t="shared" si="23"/>
        <v>5.7590000000000003</v>
      </c>
      <c r="AD60">
        <f t="shared" si="24"/>
        <v>4.3872999999999998</v>
      </c>
      <c r="AE60" s="14">
        <f t="shared" si="25"/>
        <v>10.1463</v>
      </c>
      <c r="AF60">
        <f t="shared" si="26"/>
        <v>3.29</v>
      </c>
      <c r="AG60">
        <f t="shared" si="27"/>
        <v>1.92</v>
      </c>
      <c r="AH60" s="14">
        <f t="shared" si="28"/>
        <v>5.21</v>
      </c>
      <c r="AI60" s="11">
        <f t="shared" si="29"/>
        <v>36.423999999999999</v>
      </c>
      <c r="AJ60" s="17">
        <f t="shared" si="30"/>
        <v>26.277699999999999</v>
      </c>
      <c r="AL60" t="s">
        <v>237</v>
      </c>
      <c r="AM60" t="s">
        <v>92</v>
      </c>
      <c r="AN60" s="12" t="s">
        <v>61</v>
      </c>
      <c r="AO60" s="12" t="s">
        <v>62</v>
      </c>
      <c r="AP60" s="12" t="s">
        <v>63</v>
      </c>
      <c r="AQ60" t="s">
        <v>58</v>
      </c>
      <c r="AR60" s="12">
        <v>0.4</v>
      </c>
      <c r="AS60">
        <v>17</v>
      </c>
      <c r="AT60" s="13">
        <v>10</v>
      </c>
      <c r="AU60" s="12">
        <v>10</v>
      </c>
      <c r="AV60" s="13">
        <v>43</v>
      </c>
      <c r="AW60" s="14"/>
      <c r="AX60" s="14"/>
      <c r="AY60" s="14"/>
      <c r="AZ60" s="14"/>
    </row>
    <row r="61" spans="1:52" x14ac:dyDescent="0.2">
      <c r="A61" s="172">
        <v>1</v>
      </c>
      <c r="B61" s="173">
        <v>2017</v>
      </c>
      <c r="C61" s="173">
        <v>7</v>
      </c>
      <c r="D61" s="173">
        <v>28</v>
      </c>
      <c r="E61" s="176">
        <v>22.2</v>
      </c>
      <c r="F61" s="176">
        <v>28.7</v>
      </c>
      <c r="G61" s="176">
        <v>69.099999999999994</v>
      </c>
      <c r="H61" s="173">
        <v>5.25</v>
      </c>
      <c r="I61" s="177">
        <v>1.3</v>
      </c>
      <c r="J61" s="177">
        <v>3.33</v>
      </c>
      <c r="K61" s="177">
        <v>1.54</v>
      </c>
      <c r="L61" s="176">
        <v>1.9437</v>
      </c>
      <c r="M61" s="177">
        <v>0.79400000000000004</v>
      </c>
      <c r="N61" s="177">
        <v>33.923000000000002</v>
      </c>
      <c r="O61" s="177">
        <v>0.13300000000000001</v>
      </c>
      <c r="P61" s="177">
        <v>29.795000000000002</v>
      </c>
      <c r="Q61" s="177">
        <v>29.795000000000002</v>
      </c>
      <c r="R61" s="177"/>
      <c r="S61" s="177">
        <v>0</v>
      </c>
      <c r="T61" s="177">
        <v>0</v>
      </c>
      <c r="V61">
        <f t="shared" si="16"/>
        <v>22.2</v>
      </c>
      <c r="W61" s="14">
        <f t="shared" si="17"/>
        <v>295.34999999999997</v>
      </c>
      <c r="X61">
        <f t="shared" si="18"/>
        <v>28.7</v>
      </c>
      <c r="Y61">
        <f t="shared" si="19"/>
        <v>5.25</v>
      </c>
      <c r="Z61" s="14">
        <f t="shared" si="20"/>
        <v>7.3498634401596377</v>
      </c>
      <c r="AA61" s="14">
        <f t="shared" si="21"/>
        <v>0.71429898565380301</v>
      </c>
      <c r="AB61" s="14">
        <f t="shared" si="22"/>
        <v>1.3</v>
      </c>
      <c r="AC61">
        <f t="shared" si="23"/>
        <v>0.79400000000000004</v>
      </c>
      <c r="AD61">
        <f t="shared" si="24"/>
        <v>1.9437</v>
      </c>
      <c r="AE61" s="14">
        <f t="shared" si="25"/>
        <v>2.7377000000000002</v>
      </c>
      <c r="AF61">
        <f t="shared" si="26"/>
        <v>3.33</v>
      </c>
      <c r="AG61">
        <f t="shared" si="27"/>
        <v>1.54</v>
      </c>
      <c r="AH61" s="14">
        <f t="shared" si="28"/>
        <v>4.87</v>
      </c>
      <c r="AI61" s="11">
        <f t="shared" si="29"/>
        <v>29.795000000000002</v>
      </c>
      <c r="AJ61" s="17">
        <f t="shared" si="30"/>
        <v>27.057300000000001</v>
      </c>
      <c r="AL61" t="s">
        <v>61</v>
      </c>
      <c r="AM61" s="12" t="s">
        <v>61</v>
      </c>
      <c r="AN61" s="12" t="s">
        <v>7</v>
      </c>
      <c r="AO61" s="12" t="s">
        <v>223</v>
      </c>
      <c r="AP61" s="12"/>
      <c r="AQ61" t="s">
        <v>64</v>
      </c>
      <c r="AR61" s="12">
        <v>0.9</v>
      </c>
      <c r="AS61">
        <v>0.5</v>
      </c>
      <c r="AT61" s="13">
        <v>1</v>
      </c>
      <c r="AU61" s="12">
        <v>3</v>
      </c>
      <c r="AV61" s="13">
        <v>20</v>
      </c>
      <c r="AW61" s="14"/>
      <c r="AX61" s="14"/>
      <c r="AY61" s="14"/>
      <c r="AZ61" s="14"/>
    </row>
    <row r="62" spans="1:52" x14ac:dyDescent="0.2">
      <c r="A62" s="172">
        <v>1</v>
      </c>
      <c r="B62" s="173">
        <v>2017</v>
      </c>
      <c r="C62" s="173">
        <v>8</v>
      </c>
      <c r="D62" s="173">
        <v>11</v>
      </c>
      <c r="E62" s="176">
        <v>24.8</v>
      </c>
      <c r="F62" s="176">
        <v>27.6</v>
      </c>
      <c r="G62" s="176">
        <v>106.4</v>
      </c>
      <c r="H62" s="173">
        <v>7.4</v>
      </c>
      <c r="I62" s="177">
        <v>1.91</v>
      </c>
      <c r="J62" s="177">
        <v>7.17</v>
      </c>
      <c r="K62" s="177">
        <v>1.6</v>
      </c>
      <c r="L62" s="176">
        <v>0.74890000000000001</v>
      </c>
      <c r="M62" s="177">
        <v>0.8</v>
      </c>
      <c r="N62" s="177">
        <v>26.664999999999999</v>
      </c>
      <c r="O62" s="177">
        <v>0</v>
      </c>
      <c r="P62" s="177">
        <v>43.491999999999997</v>
      </c>
      <c r="Q62" s="177">
        <v>23.673999999999999</v>
      </c>
      <c r="R62" s="177"/>
      <c r="S62" s="177">
        <v>19.818000000000001</v>
      </c>
      <c r="T62" s="177">
        <v>119.66</v>
      </c>
      <c r="V62">
        <f t="shared" si="16"/>
        <v>24.8</v>
      </c>
      <c r="W62" s="14">
        <f t="shared" si="17"/>
        <v>297.95</v>
      </c>
      <c r="X62">
        <f t="shared" si="18"/>
        <v>27.6</v>
      </c>
      <c r="Y62">
        <f t="shared" si="19"/>
        <v>7.4</v>
      </c>
      <c r="Z62" s="14">
        <f t="shared" si="20"/>
        <v>7.0626512680791702</v>
      </c>
      <c r="AA62" s="14">
        <f t="shared" si="21"/>
        <v>1.0477651690726306</v>
      </c>
      <c r="AB62" s="14">
        <f t="shared" si="22"/>
        <v>1.91</v>
      </c>
      <c r="AC62">
        <f t="shared" si="23"/>
        <v>0.8</v>
      </c>
      <c r="AD62">
        <f t="shared" si="24"/>
        <v>0.74890000000000001</v>
      </c>
      <c r="AE62" s="14">
        <f t="shared" si="25"/>
        <v>1.5489000000000002</v>
      </c>
      <c r="AF62">
        <f t="shared" si="26"/>
        <v>7.17</v>
      </c>
      <c r="AG62">
        <f t="shared" si="27"/>
        <v>1.6</v>
      </c>
      <c r="AH62" s="14">
        <f t="shared" si="28"/>
        <v>8.77</v>
      </c>
      <c r="AI62" s="11">
        <f t="shared" si="29"/>
        <v>43.491999999999997</v>
      </c>
      <c r="AJ62" s="17">
        <f t="shared" si="30"/>
        <v>41.943099999999994</v>
      </c>
      <c r="AL62" t="s">
        <v>224</v>
      </c>
      <c r="AM62" t="s">
        <v>225</v>
      </c>
      <c r="AN62" t="s">
        <v>74</v>
      </c>
      <c r="AO62" t="s">
        <v>75</v>
      </c>
      <c r="AP62" t="s">
        <v>74</v>
      </c>
      <c r="AR62" s="12" t="s">
        <v>68</v>
      </c>
      <c r="AS62" s="12" t="s">
        <v>92</v>
      </c>
      <c r="AT62" s="12" t="s">
        <v>7</v>
      </c>
      <c r="AU62" s="12" t="s">
        <v>69</v>
      </c>
      <c r="AV62" s="12" t="s">
        <v>8</v>
      </c>
      <c r="AW62" s="22" t="s">
        <v>70</v>
      </c>
      <c r="AX62" s="14"/>
      <c r="AY62" s="14" t="s">
        <v>226</v>
      </c>
      <c r="AZ62" s="14" t="s">
        <v>227</v>
      </c>
    </row>
    <row r="63" spans="1:52" x14ac:dyDescent="0.2">
      <c r="A63" s="172">
        <v>1</v>
      </c>
      <c r="B63" s="173">
        <v>2017</v>
      </c>
      <c r="C63" s="173">
        <v>8</v>
      </c>
      <c r="D63" s="173">
        <v>25</v>
      </c>
      <c r="E63" s="176">
        <v>23.9</v>
      </c>
      <c r="F63" s="176">
        <v>26.9</v>
      </c>
      <c r="G63" s="176">
        <v>78.900000000000006</v>
      </c>
      <c r="H63" s="173">
        <v>5.77</v>
      </c>
      <c r="I63" s="177">
        <v>1.54</v>
      </c>
      <c r="J63" s="177">
        <v>5.75</v>
      </c>
      <c r="K63" s="177">
        <v>2.67</v>
      </c>
      <c r="L63" s="176">
        <v>0.90169999999999995</v>
      </c>
      <c r="M63" s="177">
        <v>2.5390000000000001</v>
      </c>
      <c r="N63" s="177">
        <v>20.76</v>
      </c>
      <c r="O63" s="177">
        <v>0.2</v>
      </c>
      <c r="P63" s="177">
        <v>67.971999999999994</v>
      </c>
      <c r="Q63" s="177">
        <v>23.577999999999999</v>
      </c>
      <c r="R63" s="177"/>
      <c r="S63" s="177">
        <v>44.393999999999998</v>
      </c>
      <c r="T63" s="177">
        <v>66.59</v>
      </c>
      <c r="V63">
        <f t="shared" si="16"/>
        <v>23.9</v>
      </c>
      <c r="W63" s="14">
        <f t="shared" si="17"/>
        <v>297.04999999999995</v>
      </c>
      <c r="X63">
        <f t="shared" si="18"/>
        <v>26.9</v>
      </c>
      <c r="Y63">
        <f t="shared" si="19"/>
        <v>5.77</v>
      </c>
      <c r="Z63" s="14">
        <f t="shared" si="20"/>
        <v>7.204030654086127</v>
      </c>
      <c r="AA63" s="14">
        <f t="shared" si="21"/>
        <v>0.8009405119240095</v>
      </c>
      <c r="AB63" s="14">
        <f t="shared" si="22"/>
        <v>1.54</v>
      </c>
      <c r="AC63">
        <f t="shared" si="23"/>
        <v>2.5390000000000001</v>
      </c>
      <c r="AD63">
        <f t="shared" si="24"/>
        <v>0.90169999999999995</v>
      </c>
      <c r="AE63" s="14">
        <f t="shared" si="25"/>
        <v>3.4407000000000001</v>
      </c>
      <c r="AF63">
        <f t="shared" si="26"/>
        <v>5.75</v>
      </c>
      <c r="AG63">
        <f t="shared" si="27"/>
        <v>2.67</v>
      </c>
      <c r="AH63" s="14">
        <f t="shared" si="28"/>
        <v>8.42</v>
      </c>
      <c r="AI63" s="11">
        <f t="shared" si="29"/>
        <v>67.971999999999994</v>
      </c>
      <c r="AJ63" s="17">
        <f t="shared" si="30"/>
        <v>64.531299999999987</v>
      </c>
      <c r="AL63">
        <f>AA105</f>
        <v>0.79113509805548077</v>
      </c>
      <c r="AM63">
        <f>AB105</f>
        <v>1.5433333333333332</v>
      </c>
      <c r="AN63">
        <f>AE105</f>
        <v>4.5737333333333332</v>
      </c>
      <c r="AO63">
        <f>AH105</f>
        <v>5.8233333333333341</v>
      </c>
      <c r="AP63" s="11">
        <f>AJ105</f>
        <v>38.631099999999996</v>
      </c>
      <c r="AR63" s="12" t="s">
        <v>77</v>
      </c>
      <c r="AS63" s="12" t="s">
        <v>77</v>
      </c>
      <c r="AT63" s="12" t="s">
        <v>77</v>
      </c>
      <c r="AU63" s="12" t="s">
        <v>77</v>
      </c>
      <c r="AV63" s="12" t="s">
        <v>77</v>
      </c>
      <c r="AW63" s="22" t="s">
        <v>78</v>
      </c>
      <c r="AX63" s="14"/>
      <c r="AY63" s="14"/>
      <c r="AZ63" s="14"/>
    </row>
    <row r="64" spans="1:52" x14ac:dyDescent="0.2">
      <c r="A64" s="172">
        <v>1</v>
      </c>
      <c r="B64" s="173">
        <v>2017</v>
      </c>
      <c r="C64" s="173">
        <v>9</v>
      </c>
      <c r="D64" s="173">
        <v>8</v>
      </c>
      <c r="E64" s="176">
        <v>19.5</v>
      </c>
      <c r="F64" s="176">
        <v>20.3</v>
      </c>
      <c r="G64" s="176">
        <v>88</v>
      </c>
      <c r="H64" s="173">
        <v>7.21</v>
      </c>
      <c r="I64" s="177">
        <v>1.59</v>
      </c>
      <c r="J64" s="177">
        <v>3.04</v>
      </c>
      <c r="K64" s="177">
        <v>1.84</v>
      </c>
      <c r="L64" s="176">
        <v>2.2898999999999998</v>
      </c>
      <c r="M64" s="177">
        <v>5.5659999999999998</v>
      </c>
      <c r="N64" s="177">
        <v>23.356000000000002</v>
      </c>
      <c r="O64" s="177">
        <v>0.39800000000000002</v>
      </c>
      <c r="P64" s="177">
        <v>51.390999999999998</v>
      </c>
      <c r="Q64" s="177">
        <v>24.071999999999999</v>
      </c>
      <c r="R64" s="177"/>
      <c r="S64" s="177">
        <v>27.318999999999999</v>
      </c>
      <c r="T64" s="177">
        <v>68.95</v>
      </c>
      <c r="V64">
        <f t="shared" si="16"/>
        <v>19.5</v>
      </c>
      <c r="W64" s="14">
        <f t="shared" si="17"/>
        <v>292.64999999999998</v>
      </c>
      <c r="X64">
        <f t="shared" si="18"/>
        <v>20.3</v>
      </c>
      <c r="Y64">
        <f t="shared" si="19"/>
        <v>7.21</v>
      </c>
      <c r="Z64" s="14">
        <f t="shared" si="20"/>
        <v>8.1206787778496814</v>
      </c>
      <c r="AA64" s="14">
        <f t="shared" si="21"/>
        <v>0.8878568155738793</v>
      </c>
      <c r="AB64" s="14">
        <f t="shared" si="22"/>
        <v>1.59</v>
      </c>
      <c r="AC64">
        <f t="shared" si="23"/>
        <v>5.5659999999999998</v>
      </c>
      <c r="AD64">
        <f t="shared" si="24"/>
        <v>2.2898999999999998</v>
      </c>
      <c r="AE64" s="14">
        <f t="shared" si="25"/>
        <v>7.8559000000000001</v>
      </c>
      <c r="AF64">
        <f t="shared" si="26"/>
        <v>3.04</v>
      </c>
      <c r="AG64">
        <f t="shared" si="27"/>
        <v>1.84</v>
      </c>
      <c r="AH64" s="14">
        <f t="shared" si="28"/>
        <v>4.88</v>
      </c>
      <c r="AI64" s="11">
        <f t="shared" si="29"/>
        <v>51.390999999999998</v>
      </c>
      <c r="AJ64" s="17">
        <f t="shared" si="30"/>
        <v>43.5351</v>
      </c>
      <c r="AR64" s="12">
        <f>((LN(AL63)-LN(0.4))/(LN(0.9)-LN(0.4))*100)</f>
        <v>84.101466000370749</v>
      </c>
      <c r="AS64" s="12">
        <f>((LN(AM63)-LN(17))/(LN(0.5)-LN(17))*100)</f>
        <v>68.038101829855847</v>
      </c>
      <c r="AT64" s="12">
        <f>((LN(AN63)-LN(10))/(LN(1)-LN(10))*100)</f>
        <v>33.972916006987361</v>
      </c>
      <c r="AU64" s="12">
        <f>((LN(AO63)-LN(10))/(LN(3)-LN(10))*100)</f>
        <v>44.910670371737908</v>
      </c>
      <c r="AV64" s="12">
        <f>((LN(AP63)-LN(43))/(LN(20)-LN(43))*100)</f>
        <v>13.996990891613272</v>
      </c>
      <c r="AW64" s="14"/>
      <c r="AX64" s="14"/>
      <c r="AY64" s="14"/>
      <c r="AZ64" s="14"/>
    </row>
    <row r="65" spans="1:52" x14ac:dyDescent="0.2">
      <c r="A65" s="172">
        <v>1</v>
      </c>
      <c r="B65" s="173">
        <v>2017</v>
      </c>
      <c r="C65" s="173">
        <v>10</v>
      </c>
      <c r="D65" s="173">
        <v>6</v>
      </c>
      <c r="E65" s="176">
        <v>19</v>
      </c>
      <c r="F65" s="176">
        <v>28.9</v>
      </c>
      <c r="G65" s="176">
        <v>88.6</v>
      </c>
      <c r="H65" s="173">
        <v>6.87</v>
      </c>
      <c r="I65" s="177">
        <v>1.43</v>
      </c>
      <c r="J65" s="177">
        <v>3.59</v>
      </c>
      <c r="K65" s="177">
        <v>1.72</v>
      </c>
      <c r="L65" s="176">
        <v>1.8608</v>
      </c>
      <c r="M65" s="177">
        <v>1.5580000000000001</v>
      </c>
      <c r="N65" s="177">
        <v>10.862</v>
      </c>
      <c r="O65" s="177">
        <v>0.41</v>
      </c>
      <c r="P65" s="177">
        <v>47.982999999999997</v>
      </c>
      <c r="Q65" s="177">
        <v>17.792999999999999</v>
      </c>
      <c r="R65" s="177"/>
      <c r="S65" s="177">
        <v>30.19</v>
      </c>
      <c r="T65" s="177">
        <v>51.93</v>
      </c>
      <c r="V65" t="str">
        <f t="shared" si="16"/>
        <v xml:space="preserve"> </v>
      </c>
      <c r="W65" s="14" t="str">
        <f t="shared" si="17"/>
        <v xml:space="preserve"> </v>
      </c>
      <c r="X65" t="str">
        <f t="shared" si="18"/>
        <v xml:space="preserve"> </v>
      </c>
      <c r="Y65" t="str">
        <f t="shared" si="19"/>
        <v xml:space="preserve"> </v>
      </c>
      <c r="Z65" s="14" t="str">
        <f t="shared" si="20"/>
        <v xml:space="preserve"> </v>
      </c>
      <c r="AA65" s="14" t="str">
        <f t="shared" si="21"/>
        <v xml:space="preserve"> </v>
      </c>
      <c r="AB65" s="14" t="str">
        <f t="shared" si="22"/>
        <v xml:space="preserve"> </v>
      </c>
      <c r="AC65" t="str">
        <f t="shared" si="23"/>
        <v xml:space="preserve"> </v>
      </c>
      <c r="AD65" t="str">
        <f t="shared" si="24"/>
        <v xml:space="preserve"> </v>
      </c>
      <c r="AE65" s="14" t="str">
        <f t="shared" si="25"/>
        <v xml:space="preserve"> </v>
      </c>
      <c r="AF65" t="str">
        <f t="shared" si="26"/>
        <v xml:space="preserve"> </v>
      </c>
      <c r="AG65" t="str">
        <f t="shared" si="27"/>
        <v xml:space="preserve"> </v>
      </c>
      <c r="AH65" s="14" t="str">
        <f t="shared" si="28"/>
        <v xml:space="preserve"> </v>
      </c>
      <c r="AI65" s="11" t="str">
        <f t="shared" si="29"/>
        <v xml:space="preserve"> </v>
      </c>
      <c r="AJ65" s="17" t="str">
        <f t="shared" si="30"/>
        <v xml:space="preserve"> </v>
      </c>
      <c r="AO65" t="s">
        <v>228</v>
      </c>
      <c r="AR65">
        <f>IF(AR64&gt;100, 100, IF(AR64&lt;0, 0, AR64))</f>
        <v>84.101466000370749</v>
      </c>
      <c r="AS65">
        <f t="shared" ref="AS65:AV65" si="31">IF(AS64&gt;100, 100, IF(AS64&lt;0, 0, AS64))</f>
        <v>68.038101829855847</v>
      </c>
      <c r="AT65">
        <f t="shared" si="31"/>
        <v>33.972916006987361</v>
      </c>
      <c r="AU65">
        <f t="shared" si="31"/>
        <v>44.910670371737908</v>
      </c>
      <c r="AV65">
        <f t="shared" si="31"/>
        <v>13.996990891613272</v>
      </c>
      <c r="AW65" s="22">
        <f>AVERAGE(AR65:AV65)</f>
        <v>49.004029020113038</v>
      </c>
      <c r="AX65" s="14"/>
      <c r="AY65" s="14" t="str">
        <f>IF(AW65&lt;35, "Poor", IF(AW65&lt;65, "Fair", IF(AW65&gt;65, "Excellent")))</f>
        <v>Fair</v>
      </c>
      <c r="AZ65" s="14" t="str">
        <f>IF(AY65="Excellent", "Acceptable; Ongoing Protection is Required", "Unacceptable; Immediate Restoration is Required")</f>
        <v>Unacceptable; Immediate Restoration is Required</v>
      </c>
    </row>
    <row r="66" spans="1:52" x14ac:dyDescent="0.2">
      <c r="A66" s="9"/>
      <c r="B66" s="9"/>
      <c r="D66" s="9"/>
      <c r="E66" s="10"/>
      <c r="F66" s="10"/>
      <c r="G66" s="10"/>
      <c r="I66" s="10"/>
      <c r="K66" s="10"/>
      <c r="M66" s="10"/>
      <c r="N66" s="10"/>
      <c r="O66" s="10"/>
      <c r="V66" t="str">
        <f t="shared" si="16"/>
        <v xml:space="preserve"> </v>
      </c>
      <c r="W66" s="14" t="str">
        <f t="shared" si="17"/>
        <v xml:space="preserve"> </v>
      </c>
      <c r="X66" t="str">
        <f t="shared" si="18"/>
        <v xml:space="preserve"> </v>
      </c>
      <c r="Y66" t="str">
        <f t="shared" si="19"/>
        <v xml:space="preserve"> </v>
      </c>
      <c r="Z66" s="14" t="str">
        <f t="shared" si="20"/>
        <v xml:space="preserve"> </v>
      </c>
      <c r="AA66" s="14" t="str">
        <f t="shared" si="21"/>
        <v xml:space="preserve"> </v>
      </c>
      <c r="AB66" s="14" t="str">
        <f t="shared" si="22"/>
        <v xml:space="preserve"> </v>
      </c>
      <c r="AC66" t="str">
        <f t="shared" si="23"/>
        <v xml:space="preserve"> </v>
      </c>
      <c r="AD66" t="str">
        <f t="shared" si="24"/>
        <v xml:space="preserve"> </v>
      </c>
      <c r="AE66" s="14" t="str">
        <f t="shared" si="25"/>
        <v xml:space="preserve"> </v>
      </c>
      <c r="AF66" t="str">
        <f t="shared" si="26"/>
        <v xml:space="preserve"> </v>
      </c>
      <c r="AG66" t="str">
        <f t="shared" si="27"/>
        <v xml:space="preserve"> </v>
      </c>
      <c r="AH66" s="14" t="str">
        <f t="shared" si="28"/>
        <v xml:space="preserve"> </v>
      </c>
      <c r="AI66" s="11" t="str">
        <f t="shared" si="29"/>
        <v xml:space="preserve"> </v>
      </c>
      <c r="AJ66" s="17" t="str">
        <f t="shared" si="30"/>
        <v xml:space="preserve"> </v>
      </c>
      <c r="AL66" s="5"/>
      <c r="AM66" s="5"/>
      <c r="AN66" s="5"/>
      <c r="AO66" s="5"/>
      <c r="AP66" s="5"/>
      <c r="AQ66" s="5"/>
      <c r="AR66" s="5"/>
      <c r="AS66" s="5"/>
      <c r="AT66" s="5"/>
      <c r="AU66" s="5"/>
      <c r="AV66" s="5"/>
      <c r="AW66" s="25"/>
      <c r="AX66" s="25"/>
      <c r="AY66" s="14"/>
      <c r="AZ66" s="14"/>
    </row>
    <row r="67" spans="1:52" x14ac:dyDescent="0.2">
      <c r="A67" s="9"/>
      <c r="B67" s="9"/>
      <c r="D67" s="9"/>
      <c r="E67" s="10"/>
      <c r="F67" s="10"/>
      <c r="G67" s="10"/>
      <c r="I67" s="10"/>
      <c r="K67" s="10"/>
      <c r="M67" s="10"/>
      <c r="N67" s="10"/>
      <c r="O67" s="10"/>
      <c r="V67" t="str">
        <f t="shared" si="16"/>
        <v xml:space="preserve"> </v>
      </c>
      <c r="W67" s="14" t="str">
        <f t="shared" si="17"/>
        <v xml:space="preserve"> </v>
      </c>
      <c r="X67" t="str">
        <f t="shared" si="18"/>
        <v xml:space="preserve"> </v>
      </c>
      <c r="Y67" t="str">
        <f t="shared" si="19"/>
        <v xml:space="preserve"> </v>
      </c>
      <c r="Z67" s="14" t="str">
        <f t="shared" si="20"/>
        <v xml:space="preserve"> </v>
      </c>
      <c r="AA67" s="14" t="str">
        <f t="shared" si="21"/>
        <v xml:space="preserve"> </v>
      </c>
      <c r="AB67" s="14" t="str">
        <f t="shared" si="22"/>
        <v xml:space="preserve"> </v>
      </c>
      <c r="AC67" t="str">
        <f t="shared" si="23"/>
        <v xml:space="preserve"> </v>
      </c>
      <c r="AD67" t="str">
        <f t="shared" si="24"/>
        <v xml:space="preserve"> </v>
      </c>
      <c r="AE67" s="14" t="str">
        <f t="shared" si="25"/>
        <v xml:space="preserve"> </v>
      </c>
      <c r="AF67" t="str">
        <f t="shared" si="26"/>
        <v xml:space="preserve"> </v>
      </c>
      <c r="AG67" t="str">
        <f t="shared" si="27"/>
        <v xml:space="preserve"> </v>
      </c>
      <c r="AH67" s="14" t="str">
        <f t="shared" si="28"/>
        <v xml:space="preserve"> </v>
      </c>
      <c r="AI67" s="11" t="str">
        <f t="shared" si="29"/>
        <v xml:space="preserve"> </v>
      </c>
      <c r="AJ67" s="17" t="str">
        <f t="shared" si="30"/>
        <v xml:space="preserve"> </v>
      </c>
      <c r="AL67" s="5"/>
      <c r="AM67" s="5"/>
      <c r="AN67" s="5"/>
      <c r="AO67" s="5"/>
      <c r="AP67" s="5"/>
      <c r="AQ67" s="5"/>
      <c r="AR67" s="5"/>
      <c r="AS67" s="5"/>
      <c r="AT67" s="5"/>
      <c r="AU67" s="5"/>
      <c r="AV67" s="5"/>
      <c r="AW67" s="25"/>
      <c r="AX67" s="25"/>
      <c r="AY67" s="14"/>
      <c r="AZ67" s="14"/>
    </row>
    <row r="68" spans="1:52" x14ac:dyDescent="0.2">
      <c r="A68" s="9"/>
      <c r="B68" s="9"/>
      <c r="D68" s="9"/>
      <c r="E68" s="10"/>
      <c r="F68" s="10"/>
      <c r="G68" s="10"/>
      <c r="I68" s="10"/>
      <c r="K68" s="10"/>
      <c r="M68" s="10"/>
      <c r="N68" s="10"/>
      <c r="O68" s="10"/>
      <c r="V68" t="str">
        <f t="shared" si="16"/>
        <v xml:space="preserve"> </v>
      </c>
      <c r="W68" s="14" t="str">
        <f t="shared" si="17"/>
        <v xml:space="preserve"> </v>
      </c>
      <c r="X68" t="str">
        <f t="shared" si="18"/>
        <v xml:space="preserve"> </v>
      </c>
      <c r="Y68" t="str">
        <f t="shared" si="19"/>
        <v xml:space="preserve"> </v>
      </c>
      <c r="Z68" s="14" t="str">
        <f t="shared" si="20"/>
        <v xml:space="preserve"> </v>
      </c>
      <c r="AA68" s="14" t="str">
        <f t="shared" si="21"/>
        <v xml:space="preserve"> </v>
      </c>
      <c r="AB68" s="14" t="str">
        <f t="shared" si="22"/>
        <v xml:space="preserve"> </v>
      </c>
      <c r="AC68" t="str">
        <f t="shared" si="23"/>
        <v xml:space="preserve"> </v>
      </c>
      <c r="AD68" t="str">
        <f t="shared" si="24"/>
        <v xml:space="preserve"> </v>
      </c>
      <c r="AE68" s="14" t="str">
        <f t="shared" si="25"/>
        <v xml:space="preserve"> </v>
      </c>
      <c r="AF68" t="str">
        <f t="shared" si="26"/>
        <v xml:space="preserve"> </v>
      </c>
      <c r="AG68" t="str">
        <f t="shared" si="27"/>
        <v xml:space="preserve"> </v>
      </c>
      <c r="AH68" s="14" t="str">
        <f t="shared" si="28"/>
        <v xml:space="preserve"> </v>
      </c>
      <c r="AI68" s="11" t="str">
        <f t="shared" si="29"/>
        <v xml:space="preserve"> </v>
      </c>
      <c r="AJ68" s="17" t="str">
        <f t="shared" si="30"/>
        <v xml:space="preserve"> </v>
      </c>
      <c r="AL68" s="5"/>
      <c r="AM68" s="5"/>
      <c r="AN68" s="5"/>
      <c r="AO68" s="5"/>
      <c r="AP68" s="5"/>
      <c r="AQ68" s="5"/>
      <c r="AR68" s="5"/>
      <c r="AS68" s="5"/>
      <c r="AT68" s="5"/>
      <c r="AU68" s="5"/>
      <c r="AV68" s="5"/>
      <c r="AW68" s="25"/>
      <c r="AX68" s="25"/>
      <c r="AY68" s="14"/>
      <c r="AZ68" s="14"/>
    </row>
    <row r="69" spans="1:52" x14ac:dyDescent="0.2">
      <c r="A69" s="9"/>
      <c r="B69" s="9"/>
      <c r="D69" s="9"/>
      <c r="E69" s="10"/>
      <c r="F69" s="10"/>
      <c r="G69" s="10"/>
      <c r="I69" s="10"/>
      <c r="K69" s="10"/>
      <c r="M69" s="10"/>
      <c r="N69" s="10"/>
      <c r="O69" s="10"/>
      <c r="V69" t="str">
        <f t="shared" si="16"/>
        <v xml:space="preserve"> </v>
      </c>
      <c r="W69" s="14" t="str">
        <f t="shared" si="17"/>
        <v xml:space="preserve"> </v>
      </c>
      <c r="X69" t="str">
        <f t="shared" si="18"/>
        <v xml:space="preserve"> </v>
      </c>
      <c r="Y69" t="str">
        <f t="shared" si="19"/>
        <v xml:space="preserve"> </v>
      </c>
      <c r="Z69" s="14" t="str">
        <f t="shared" si="20"/>
        <v xml:space="preserve"> </v>
      </c>
      <c r="AA69" s="14" t="str">
        <f t="shared" si="21"/>
        <v xml:space="preserve"> </v>
      </c>
      <c r="AB69" s="14" t="str">
        <f t="shared" si="22"/>
        <v xml:space="preserve"> </v>
      </c>
      <c r="AC69" t="str">
        <f t="shared" si="23"/>
        <v xml:space="preserve"> </v>
      </c>
      <c r="AD69" t="str">
        <f t="shared" si="24"/>
        <v xml:space="preserve"> </v>
      </c>
      <c r="AE69" s="14" t="str">
        <f t="shared" si="25"/>
        <v xml:space="preserve"> </v>
      </c>
      <c r="AF69" t="str">
        <f t="shared" si="26"/>
        <v xml:space="preserve"> </v>
      </c>
      <c r="AG69" t="str">
        <f t="shared" si="27"/>
        <v xml:space="preserve"> </v>
      </c>
      <c r="AH69" s="14" t="str">
        <f t="shared" si="28"/>
        <v xml:space="preserve"> </v>
      </c>
      <c r="AI69" s="11" t="str">
        <f t="shared" si="29"/>
        <v xml:space="preserve"> </v>
      </c>
      <c r="AJ69" s="17" t="str">
        <f t="shared" si="30"/>
        <v xml:space="preserve"> </v>
      </c>
      <c r="AL69" s="5"/>
      <c r="AM69" s="5"/>
      <c r="AN69" s="5"/>
      <c r="AO69" s="5"/>
      <c r="AP69" s="5"/>
      <c r="AQ69" s="5"/>
      <c r="AR69" s="5"/>
      <c r="AS69" s="5"/>
      <c r="AT69" s="5"/>
      <c r="AU69" s="5"/>
      <c r="AV69" s="5"/>
      <c r="AW69" s="25"/>
      <c r="AX69" s="25"/>
      <c r="AY69" s="14"/>
      <c r="AZ69" s="14"/>
    </row>
    <row r="70" spans="1:52" x14ac:dyDescent="0.2">
      <c r="A70" s="9"/>
      <c r="B70" s="9"/>
      <c r="D70" s="9"/>
      <c r="E70" s="10"/>
      <c r="F70" s="10"/>
      <c r="G70" s="10"/>
      <c r="I70" s="10"/>
      <c r="K70" s="10"/>
      <c r="M70" s="10"/>
      <c r="N70" s="10"/>
      <c r="O70" s="10"/>
      <c r="V70" t="str">
        <f t="shared" si="16"/>
        <v xml:space="preserve"> </v>
      </c>
      <c r="W70" s="14" t="str">
        <f t="shared" si="17"/>
        <v xml:space="preserve"> </v>
      </c>
      <c r="X70" t="str">
        <f t="shared" si="18"/>
        <v xml:space="preserve"> </v>
      </c>
      <c r="Y70" t="str">
        <f t="shared" si="19"/>
        <v xml:space="preserve"> </v>
      </c>
      <c r="Z70" s="14" t="str">
        <f t="shared" si="20"/>
        <v xml:space="preserve"> </v>
      </c>
      <c r="AA70" s="14" t="str">
        <f t="shared" si="21"/>
        <v xml:space="preserve"> </v>
      </c>
      <c r="AB70" s="14" t="str">
        <f t="shared" si="22"/>
        <v xml:space="preserve"> </v>
      </c>
      <c r="AC70" t="str">
        <f t="shared" si="23"/>
        <v xml:space="preserve"> </v>
      </c>
      <c r="AD70" t="str">
        <f t="shared" si="24"/>
        <v xml:space="preserve"> </v>
      </c>
      <c r="AE70" s="14" t="str">
        <f t="shared" si="25"/>
        <v xml:space="preserve"> </v>
      </c>
      <c r="AF70" t="str">
        <f t="shared" si="26"/>
        <v xml:space="preserve"> </v>
      </c>
      <c r="AG70" t="str">
        <f t="shared" si="27"/>
        <v xml:space="preserve"> </v>
      </c>
      <c r="AH70" s="14" t="str">
        <f t="shared" si="28"/>
        <v xml:space="preserve"> </v>
      </c>
      <c r="AI70" s="11" t="str">
        <f t="shared" si="29"/>
        <v xml:space="preserve"> </v>
      </c>
      <c r="AJ70" s="17" t="str">
        <f t="shared" si="30"/>
        <v xml:space="preserve"> </v>
      </c>
      <c r="AL70" s="5"/>
      <c r="AM70" s="5"/>
      <c r="AN70" s="5"/>
      <c r="AO70" s="5"/>
      <c r="AP70" s="5"/>
      <c r="AQ70" s="5"/>
      <c r="AR70" s="5"/>
      <c r="AS70" s="5"/>
      <c r="AT70" s="5"/>
      <c r="AU70" s="5"/>
      <c r="AV70" s="5"/>
      <c r="AW70" s="25"/>
      <c r="AX70" s="25"/>
      <c r="AY70" s="14"/>
      <c r="AZ70" s="14"/>
    </row>
    <row r="71" spans="1:52" x14ac:dyDescent="0.2">
      <c r="A71" s="9"/>
      <c r="B71" s="9"/>
      <c r="D71" s="9"/>
      <c r="E71" s="10"/>
      <c r="F71" s="10"/>
      <c r="G71" s="10"/>
      <c r="I71" s="10"/>
      <c r="K71" s="10"/>
      <c r="M71" s="10"/>
      <c r="N71" s="10"/>
      <c r="O71" s="10"/>
      <c r="V71" t="str">
        <f t="shared" si="16"/>
        <v xml:space="preserve"> </v>
      </c>
      <c r="W71" s="14" t="str">
        <f t="shared" si="17"/>
        <v xml:space="preserve"> </v>
      </c>
      <c r="X71" t="str">
        <f t="shared" si="18"/>
        <v xml:space="preserve"> </v>
      </c>
      <c r="Y71" t="str">
        <f t="shared" si="19"/>
        <v xml:space="preserve"> </v>
      </c>
      <c r="Z71" s="14" t="str">
        <f t="shared" si="20"/>
        <v xml:space="preserve"> </v>
      </c>
      <c r="AA71" s="14" t="str">
        <f t="shared" si="21"/>
        <v xml:space="preserve"> </v>
      </c>
      <c r="AB71" s="14" t="str">
        <f t="shared" si="22"/>
        <v xml:space="preserve"> </v>
      </c>
      <c r="AC71" t="str">
        <f t="shared" si="23"/>
        <v xml:space="preserve"> </v>
      </c>
      <c r="AD71" t="str">
        <f t="shared" si="24"/>
        <v xml:space="preserve"> </v>
      </c>
      <c r="AE71" s="14" t="str">
        <f t="shared" si="25"/>
        <v xml:space="preserve"> </v>
      </c>
      <c r="AF71" t="str">
        <f t="shared" si="26"/>
        <v xml:space="preserve"> </v>
      </c>
      <c r="AG71" t="str">
        <f t="shared" si="27"/>
        <v xml:space="preserve"> </v>
      </c>
      <c r="AH71" s="14" t="str">
        <f t="shared" si="28"/>
        <v xml:space="preserve"> </v>
      </c>
      <c r="AI71" s="11" t="str">
        <f t="shared" si="29"/>
        <v xml:space="preserve"> </v>
      </c>
      <c r="AJ71" s="17" t="str">
        <f t="shared" si="30"/>
        <v xml:space="preserve"> </v>
      </c>
      <c r="AL71" s="5"/>
      <c r="AM71" s="5"/>
      <c r="AN71" s="5"/>
      <c r="AO71" s="5"/>
      <c r="AP71" s="5"/>
      <c r="AQ71" s="5"/>
      <c r="AR71" s="5"/>
      <c r="AS71" s="5"/>
      <c r="AT71" s="5"/>
      <c r="AU71" s="5"/>
      <c r="AV71" s="5"/>
      <c r="AW71" s="25"/>
      <c r="AX71" s="25"/>
      <c r="AY71" s="14"/>
      <c r="AZ71" s="14"/>
    </row>
    <row r="72" spans="1:52" x14ac:dyDescent="0.2">
      <c r="A72" s="9"/>
      <c r="B72" s="9"/>
      <c r="D72" s="9"/>
      <c r="E72" s="10"/>
      <c r="F72" s="10"/>
      <c r="G72" s="10"/>
      <c r="I72" s="10"/>
      <c r="K72" s="10"/>
      <c r="M72" s="10"/>
      <c r="N72" s="10"/>
      <c r="O72" s="10"/>
      <c r="V72" t="str">
        <f t="shared" si="16"/>
        <v xml:space="preserve"> </v>
      </c>
      <c r="W72" s="14" t="str">
        <f t="shared" si="17"/>
        <v xml:space="preserve"> </v>
      </c>
      <c r="X72" t="str">
        <f t="shared" si="18"/>
        <v xml:space="preserve"> </v>
      </c>
      <c r="Y72" t="str">
        <f t="shared" si="19"/>
        <v xml:space="preserve"> </v>
      </c>
      <c r="Z72" s="14" t="str">
        <f t="shared" si="20"/>
        <v xml:space="preserve"> </v>
      </c>
      <c r="AA72" s="14" t="str">
        <f t="shared" si="21"/>
        <v xml:space="preserve"> </v>
      </c>
      <c r="AB72" s="14" t="str">
        <f t="shared" si="22"/>
        <v xml:space="preserve"> </v>
      </c>
      <c r="AC72" t="str">
        <f t="shared" si="23"/>
        <v xml:space="preserve"> </v>
      </c>
      <c r="AD72" t="str">
        <f t="shared" si="24"/>
        <v xml:space="preserve"> </v>
      </c>
      <c r="AE72" s="14" t="str">
        <f t="shared" si="25"/>
        <v xml:space="preserve"> </v>
      </c>
      <c r="AF72" t="str">
        <f t="shared" si="26"/>
        <v xml:space="preserve"> </v>
      </c>
      <c r="AG72" t="str">
        <f t="shared" si="27"/>
        <v xml:space="preserve"> </v>
      </c>
      <c r="AH72" s="14" t="str">
        <f t="shared" si="28"/>
        <v xml:space="preserve"> </v>
      </c>
      <c r="AI72" s="11" t="str">
        <f t="shared" si="29"/>
        <v xml:space="preserve"> </v>
      </c>
      <c r="AJ72" s="17" t="str">
        <f t="shared" si="30"/>
        <v xml:space="preserve"> </v>
      </c>
      <c r="AL72" s="5"/>
      <c r="AM72" s="5"/>
      <c r="AN72" s="5"/>
      <c r="AO72" s="5"/>
      <c r="AP72" s="5"/>
      <c r="AQ72" s="5"/>
      <c r="AR72" s="5"/>
      <c r="AS72" s="5"/>
      <c r="AT72" s="5"/>
      <c r="AU72" s="5"/>
      <c r="AV72" s="5"/>
      <c r="AW72" s="25"/>
      <c r="AX72" s="25"/>
      <c r="AY72" s="14"/>
      <c r="AZ72" s="14"/>
    </row>
    <row r="73" spans="1:52" x14ac:dyDescent="0.2">
      <c r="A73" s="9"/>
      <c r="B73" s="9"/>
      <c r="D73" s="9"/>
      <c r="E73" s="10"/>
      <c r="F73" s="10"/>
      <c r="G73" s="10"/>
      <c r="I73" s="10"/>
      <c r="K73" s="10"/>
      <c r="M73" s="10"/>
      <c r="N73" s="10"/>
      <c r="O73" s="10"/>
      <c r="V73" t="str">
        <f t="shared" si="16"/>
        <v xml:space="preserve"> </v>
      </c>
      <c r="W73" s="14" t="str">
        <f t="shared" si="17"/>
        <v xml:space="preserve"> </v>
      </c>
      <c r="X73" t="str">
        <f t="shared" si="18"/>
        <v xml:space="preserve"> </v>
      </c>
      <c r="Y73" t="str">
        <f t="shared" si="19"/>
        <v xml:space="preserve"> </v>
      </c>
      <c r="Z73" s="14" t="str">
        <f t="shared" si="20"/>
        <v xml:space="preserve"> </v>
      </c>
      <c r="AA73" s="14" t="str">
        <f t="shared" si="21"/>
        <v xml:space="preserve"> </v>
      </c>
      <c r="AB73" s="14" t="str">
        <f t="shared" si="22"/>
        <v xml:space="preserve"> </v>
      </c>
      <c r="AC73" t="str">
        <f t="shared" si="23"/>
        <v xml:space="preserve"> </v>
      </c>
      <c r="AD73" t="str">
        <f t="shared" si="24"/>
        <v xml:space="preserve"> </v>
      </c>
      <c r="AE73" s="14" t="str">
        <f t="shared" si="25"/>
        <v xml:space="preserve"> </v>
      </c>
      <c r="AF73" t="str">
        <f t="shared" si="26"/>
        <v xml:space="preserve"> </v>
      </c>
      <c r="AG73" t="str">
        <f t="shared" si="27"/>
        <v xml:space="preserve"> </v>
      </c>
      <c r="AH73" s="14" t="str">
        <f t="shared" si="28"/>
        <v xml:space="preserve"> </v>
      </c>
      <c r="AI73" s="11" t="str">
        <f t="shared" si="29"/>
        <v xml:space="preserve"> </v>
      </c>
      <c r="AJ73" s="17" t="str">
        <f t="shared" si="30"/>
        <v xml:space="preserve"> </v>
      </c>
      <c r="AL73" s="5"/>
      <c r="AM73" s="5"/>
      <c r="AN73" s="5"/>
      <c r="AO73" s="5"/>
      <c r="AP73" s="5"/>
      <c r="AQ73" s="5"/>
      <c r="AR73" s="5"/>
      <c r="AS73" s="5"/>
      <c r="AT73" s="5"/>
      <c r="AU73" s="5"/>
      <c r="AV73" s="5"/>
      <c r="AW73" s="25"/>
      <c r="AX73" s="25"/>
      <c r="AY73" s="14"/>
      <c r="AZ73" s="14"/>
    </row>
    <row r="74" spans="1:52" s="16" customFormat="1" ht="15" customHeight="1" x14ac:dyDescent="0.2">
      <c r="A74" s="9"/>
      <c r="B74" s="9"/>
      <c r="C74" s="13"/>
      <c r="D74" s="9"/>
      <c r="E74" s="10"/>
      <c r="F74" s="10"/>
      <c r="G74" s="10"/>
      <c r="H74"/>
      <c r="I74" s="10"/>
      <c r="J74"/>
      <c r="K74" s="10"/>
      <c r="L74"/>
      <c r="M74" s="10"/>
      <c r="N74" s="10"/>
      <c r="O74" s="10"/>
      <c r="P74"/>
      <c r="Q74"/>
      <c r="R74"/>
      <c r="S74"/>
      <c r="T74"/>
      <c r="U74"/>
      <c r="V74" t="str">
        <f t="shared" si="16"/>
        <v xml:space="preserve"> </v>
      </c>
      <c r="W74" s="14" t="str">
        <f t="shared" si="17"/>
        <v xml:space="preserve"> </v>
      </c>
      <c r="X74" t="str">
        <f t="shared" si="18"/>
        <v xml:space="preserve"> </v>
      </c>
      <c r="Y74" t="str">
        <f t="shared" si="19"/>
        <v xml:space="preserve"> </v>
      </c>
      <c r="Z74" s="14" t="str">
        <f t="shared" si="20"/>
        <v xml:space="preserve"> </v>
      </c>
      <c r="AA74" s="14" t="str">
        <f t="shared" si="21"/>
        <v xml:space="preserve"> </v>
      </c>
      <c r="AB74" s="14" t="str">
        <f t="shared" si="22"/>
        <v xml:space="preserve"> </v>
      </c>
      <c r="AC74" t="str">
        <f t="shared" si="23"/>
        <v xml:space="preserve"> </v>
      </c>
      <c r="AD74" t="str">
        <f t="shared" si="24"/>
        <v xml:space="preserve"> </v>
      </c>
      <c r="AE74" s="14" t="str">
        <f t="shared" si="25"/>
        <v xml:space="preserve"> </v>
      </c>
      <c r="AF74" t="str">
        <f t="shared" si="26"/>
        <v xml:space="preserve"> </v>
      </c>
      <c r="AG74" t="str">
        <f t="shared" si="27"/>
        <v xml:space="preserve"> </v>
      </c>
      <c r="AH74" s="14" t="str">
        <f t="shared" si="28"/>
        <v xml:space="preserve"> </v>
      </c>
      <c r="AI74" s="11" t="str">
        <f t="shared" si="29"/>
        <v xml:space="preserve"> </v>
      </c>
      <c r="AJ74" s="17" t="str">
        <f t="shared" si="30"/>
        <v xml:space="preserve"> </v>
      </c>
      <c r="AL74" s="5"/>
      <c r="AM74" s="5"/>
      <c r="AN74" s="5"/>
      <c r="AO74" s="5"/>
      <c r="AP74" s="5"/>
      <c r="AQ74" s="5"/>
      <c r="AR74" s="5"/>
      <c r="AS74" s="5"/>
      <c r="AT74" s="5"/>
      <c r="AU74" s="5"/>
      <c r="AV74" s="5"/>
      <c r="AW74" s="25"/>
      <c r="AX74" s="25"/>
      <c r="AY74" s="14"/>
      <c r="AZ74" s="14"/>
    </row>
    <row r="75" spans="1:52" x14ac:dyDescent="0.2">
      <c r="A75" s="9"/>
      <c r="B75" s="9"/>
      <c r="D75" s="9"/>
      <c r="E75" s="10"/>
      <c r="F75" s="10"/>
      <c r="G75" s="10"/>
      <c r="I75" s="10"/>
      <c r="K75" s="10"/>
      <c r="M75" s="10"/>
      <c r="N75" s="10"/>
      <c r="O75" s="10"/>
      <c r="V75" t="str">
        <f t="shared" si="16"/>
        <v xml:space="preserve"> </v>
      </c>
      <c r="W75" s="14" t="str">
        <f t="shared" si="17"/>
        <v xml:space="preserve"> </v>
      </c>
      <c r="X75" t="str">
        <f t="shared" si="18"/>
        <v xml:space="preserve"> </v>
      </c>
      <c r="Y75" t="str">
        <f t="shared" si="19"/>
        <v xml:space="preserve"> </v>
      </c>
      <c r="Z75" s="14" t="str">
        <f t="shared" si="20"/>
        <v xml:space="preserve"> </v>
      </c>
      <c r="AA75" s="14" t="str">
        <f t="shared" si="21"/>
        <v xml:space="preserve"> </v>
      </c>
      <c r="AB75" s="14" t="str">
        <f t="shared" si="22"/>
        <v xml:space="preserve"> </v>
      </c>
      <c r="AC75" t="str">
        <f t="shared" si="23"/>
        <v xml:space="preserve"> </v>
      </c>
      <c r="AD75" t="str">
        <f t="shared" si="24"/>
        <v xml:space="preserve"> </v>
      </c>
      <c r="AE75" s="14" t="str">
        <f t="shared" si="25"/>
        <v xml:space="preserve"> </v>
      </c>
      <c r="AF75" t="str">
        <f t="shared" si="26"/>
        <v xml:space="preserve"> </v>
      </c>
      <c r="AG75" t="str">
        <f t="shared" si="27"/>
        <v xml:space="preserve"> </v>
      </c>
      <c r="AH75" s="14" t="str">
        <f t="shared" si="28"/>
        <v xml:space="preserve"> </v>
      </c>
      <c r="AI75" s="11" t="str">
        <f t="shared" si="29"/>
        <v xml:space="preserve"> </v>
      </c>
      <c r="AJ75" s="17" t="str">
        <f t="shared" si="30"/>
        <v xml:space="preserve"> </v>
      </c>
      <c r="AL75" s="5"/>
      <c r="AM75" s="5"/>
      <c r="AN75" s="5"/>
      <c r="AO75" s="5"/>
      <c r="AP75" s="5"/>
      <c r="AQ75" s="5"/>
      <c r="AR75" s="5"/>
      <c r="AS75" s="5"/>
      <c r="AT75" s="5"/>
      <c r="AU75" s="5"/>
      <c r="AV75" s="5"/>
      <c r="AW75" s="25"/>
      <c r="AX75" s="25"/>
      <c r="AY75" s="14"/>
      <c r="AZ75" s="14"/>
    </row>
    <row r="76" spans="1:52" x14ac:dyDescent="0.2">
      <c r="A76" s="9"/>
      <c r="B76" s="9"/>
      <c r="D76" s="9"/>
      <c r="E76" s="10"/>
      <c r="F76" s="10"/>
      <c r="G76" s="10"/>
      <c r="I76" s="10"/>
      <c r="K76" s="10"/>
      <c r="M76" s="10"/>
      <c r="N76" s="10"/>
      <c r="O76" s="10"/>
      <c r="V76" t="str">
        <f t="shared" si="16"/>
        <v xml:space="preserve"> </v>
      </c>
      <c r="W76" s="14" t="str">
        <f t="shared" si="17"/>
        <v xml:space="preserve"> </v>
      </c>
      <c r="X76" t="str">
        <f t="shared" si="18"/>
        <v xml:space="preserve"> </v>
      </c>
      <c r="Y76" t="str">
        <f t="shared" si="19"/>
        <v xml:space="preserve"> </v>
      </c>
      <c r="Z76" s="14" t="str">
        <f t="shared" si="20"/>
        <v xml:space="preserve"> </v>
      </c>
      <c r="AA76" s="14" t="str">
        <f t="shared" si="21"/>
        <v xml:space="preserve"> </v>
      </c>
      <c r="AB76" s="14" t="str">
        <f t="shared" si="22"/>
        <v xml:space="preserve"> </v>
      </c>
      <c r="AC76" t="str">
        <f t="shared" si="23"/>
        <v xml:space="preserve"> </v>
      </c>
      <c r="AD76" t="str">
        <f t="shared" si="24"/>
        <v xml:space="preserve"> </v>
      </c>
      <c r="AE76" s="14" t="str">
        <f t="shared" si="25"/>
        <v xml:space="preserve"> </v>
      </c>
      <c r="AF76" t="str">
        <f t="shared" si="26"/>
        <v xml:space="preserve"> </v>
      </c>
      <c r="AG76" t="str">
        <f t="shared" si="27"/>
        <v xml:space="preserve"> </v>
      </c>
      <c r="AH76" s="14" t="str">
        <f t="shared" si="28"/>
        <v xml:space="preserve"> </v>
      </c>
      <c r="AI76" s="11" t="str">
        <f t="shared" si="29"/>
        <v xml:space="preserve"> </v>
      </c>
      <c r="AJ76" s="17" t="str">
        <f t="shared" si="30"/>
        <v xml:space="preserve"> </v>
      </c>
      <c r="AL76" s="5"/>
      <c r="AM76" s="5"/>
      <c r="AN76" s="5"/>
      <c r="AO76" s="5"/>
      <c r="AP76" s="5"/>
      <c r="AQ76" s="5"/>
      <c r="AR76" s="5"/>
      <c r="AS76" s="5"/>
      <c r="AT76" s="5"/>
      <c r="AU76" s="5"/>
      <c r="AV76" s="5"/>
      <c r="AW76" s="25"/>
      <c r="AX76" s="25"/>
      <c r="AY76" s="14"/>
      <c r="AZ76" s="14"/>
    </row>
    <row r="77" spans="1:52" x14ac:dyDescent="0.2">
      <c r="A77" s="9"/>
      <c r="B77" s="9"/>
      <c r="D77" s="9"/>
      <c r="E77" s="10"/>
      <c r="F77" s="10"/>
      <c r="G77" s="10"/>
      <c r="I77" s="10"/>
      <c r="K77" s="10"/>
      <c r="M77" s="10"/>
      <c r="N77" s="10"/>
      <c r="O77" s="10"/>
      <c r="V77" t="str">
        <f t="shared" si="16"/>
        <v xml:space="preserve"> </v>
      </c>
      <c r="W77" s="14" t="str">
        <f t="shared" si="17"/>
        <v xml:space="preserve"> </v>
      </c>
      <c r="X77" t="str">
        <f t="shared" si="18"/>
        <v xml:space="preserve"> </v>
      </c>
      <c r="Y77" t="str">
        <f t="shared" si="19"/>
        <v xml:space="preserve"> </v>
      </c>
      <c r="Z77" s="14" t="str">
        <f t="shared" si="20"/>
        <v xml:space="preserve"> </v>
      </c>
      <c r="AA77" s="14" t="str">
        <f t="shared" si="21"/>
        <v xml:space="preserve"> </v>
      </c>
      <c r="AB77" s="14" t="str">
        <f t="shared" si="22"/>
        <v xml:space="preserve"> </v>
      </c>
      <c r="AC77" t="str">
        <f t="shared" si="23"/>
        <v xml:space="preserve"> </v>
      </c>
      <c r="AD77" t="str">
        <f t="shared" si="24"/>
        <v xml:space="preserve"> </v>
      </c>
      <c r="AE77" s="14" t="str">
        <f t="shared" si="25"/>
        <v xml:space="preserve"> </v>
      </c>
      <c r="AF77" t="str">
        <f t="shared" si="26"/>
        <v xml:space="preserve"> </v>
      </c>
      <c r="AG77" t="str">
        <f t="shared" si="27"/>
        <v xml:space="preserve"> </v>
      </c>
      <c r="AH77" s="14" t="str">
        <f t="shared" si="28"/>
        <v xml:space="preserve"> </v>
      </c>
      <c r="AI77" s="11" t="str">
        <f t="shared" si="29"/>
        <v xml:space="preserve"> </v>
      </c>
      <c r="AJ77" s="17" t="str">
        <f t="shared" si="30"/>
        <v xml:space="preserve"> </v>
      </c>
      <c r="AL77" s="5"/>
      <c r="AM77" s="5"/>
      <c r="AN77" s="5"/>
      <c r="AO77" s="5"/>
      <c r="AP77" s="5"/>
      <c r="AQ77" s="5"/>
      <c r="AR77" s="5"/>
      <c r="AS77" s="5"/>
      <c r="AT77" s="5"/>
      <c r="AU77" s="5"/>
      <c r="AV77" s="5"/>
      <c r="AW77" s="25"/>
      <c r="AX77" s="25"/>
      <c r="AY77" s="14"/>
      <c r="AZ77" s="14"/>
    </row>
    <row r="78" spans="1:52" x14ac:dyDescent="0.2">
      <c r="A78" s="9"/>
      <c r="B78" s="9"/>
      <c r="D78" s="9"/>
      <c r="E78" s="10"/>
      <c r="F78" s="10"/>
      <c r="G78" s="10"/>
      <c r="I78" s="10"/>
      <c r="K78" s="10"/>
      <c r="M78" s="10"/>
      <c r="N78" s="10"/>
      <c r="O78" s="10"/>
      <c r="V78" t="str">
        <f t="shared" si="16"/>
        <v xml:space="preserve"> </v>
      </c>
      <c r="W78" s="14" t="str">
        <f t="shared" si="17"/>
        <v xml:space="preserve"> </v>
      </c>
      <c r="X78" t="str">
        <f t="shared" si="18"/>
        <v xml:space="preserve"> </v>
      </c>
      <c r="Y78" t="str">
        <f t="shared" si="19"/>
        <v xml:space="preserve"> </v>
      </c>
      <c r="Z78" s="14" t="str">
        <f t="shared" si="20"/>
        <v xml:space="preserve"> </v>
      </c>
      <c r="AA78" s="14" t="str">
        <f t="shared" si="21"/>
        <v xml:space="preserve"> </v>
      </c>
      <c r="AB78" s="14" t="str">
        <f t="shared" si="22"/>
        <v xml:space="preserve"> </v>
      </c>
      <c r="AC78" t="str">
        <f t="shared" si="23"/>
        <v xml:space="preserve"> </v>
      </c>
      <c r="AD78" t="str">
        <f t="shared" si="24"/>
        <v xml:space="preserve"> </v>
      </c>
      <c r="AE78" s="14" t="str">
        <f t="shared" si="25"/>
        <v xml:space="preserve"> </v>
      </c>
      <c r="AF78" t="str">
        <f t="shared" si="26"/>
        <v xml:space="preserve"> </v>
      </c>
      <c r="AG78" t="str">
        <f t="shared" si="27"/>
        <v xml:space="preserve"> </v>
      </c>
      <c r="AH78" s="14" t="str">
        <f t="shared" si="28"/>
        <v xml:space="preserve"> </v>
      </c>
      <c r="AI78" s="11" t="str">
        <f t="shared" si="29"/>
        <v xml:space="preserve"> </v>
      </c>
      <c r="AJ78" s="17" t="str">
        <f t="shared" si="30"/>
        <v xml:space="preserve"> </v>
      </c>
      <c r="AL78" s="5"/>
      <c r="AM78" s="5"/>
      <c r="AN78" s="5"/>
      <c r="AO78" s="5"/>
      <c r="AP78" s="5"/>
      <c r="AQ78" s="5"/>
      <c r="AR78" s="5"/>
      <c r="AS78" s="5"/>
      <c r="AT78" s="5"/>
      <c r="AU78" s="5"/>
      <c r="AV78" s="5"/>
      <c r="AW78" s="25"/>
      <c r="AX78" s="25"/>
      <c r="AY78" s="14"/>
      <c r="AZ78" s="14"/>
    </row>
    <row r="79" spans="1:52" x14ac:dyDescent="0.2">
      <c r="A79" s="9"/>
      <c r="B79" s="9"/>
      <c r="D79" s="9"/>
      <c r="E79" s="10"/>
      <c r="F79" s="10"/>
      <c r="G79" s="10"/>
      <c r="I79" s="10"/>
      <c r="K79" s="10"/>
      <c r="M79" s="10"/>
      <c r="N79" s="10"/>
      <c r="O79" s="10"/>
      <c r="V79" t="str">
        <f t="shared" si="16"/>
        <v xml:space="preserve"> </v>
      </c>
      <c r="W79" s="14" t="str">
        <f t="shared" si="17"/>
        <v xml:space="preserve"> </v>
      </c>
      <c r="X79" t="str">
        <f t="shared" si="18"/>
        <v xml:space="preserve"> </v>
      </c>
      <c r="Y79" t="str">
        <f t="shared" si="19"/>
        <v xml:space="preserve"> </v>
      </c>
      <c r="Z79" s="14" t="str">
        <f t="shared" si="20"/>
        <v xml:space="preserve"> </v>
      </c>
      <c r="AA79" s="14" t="str">
        <f t="shared" si="21"/>
        <v xml:space="preserve"> </v>
      </c>
      <c r="AB79" s="14" t="str">
        <f t="shared" si="22"/>
        <v xml:space="preserve"> </v>
      </c>
      <c r="AC79" t="str">
        <f t="shared" si="23"/>
        <v xml:space="preserve"> </v>
      </c>
      <c r="AD79" t="str">
        <f t="shared" si="24"/>
        <v xml:space="preserve"> </v>
      </c>
      <c r="AE79" s="14" t="str">
        <f t="shared" si="25"/>
        <v xml:space="preserve"> </v>
      </c>
      <c r="AF79" t="str">
        <f t="shared" si="26"/>
        <v xml:space="preserve"> </v>
      </c>
      <c r="AG79" t="str">
        <f t="shared" si="27"/>
        <v xml:space="preserve"> </v>
      </c>
      <c r="AH79" s="14" t="str">
        <f t="shared" si="28"/>
        <v xml:space="preserve"> </v>
      </c>
      <c r="AI79" s="11" t="str">
        <f t="shared" si="29"/>
        <v xml:space="preserve"> </v>
      </c>
      <c r="AJ79" s="17" t="str">
        <f t="shared" si="30"/>
        <v xml:space="preserve"> </v>
      </c>
      <c r="AL79" s="5"/>
      <c r="AM79" s="5"/>
      <c r="AN79" s="5"/>
      <c r="AO79" s="5"/>
      <c r="AP79" s="5"/>
      <c r="AQ79" s="5"/>
      <c r="AR79" s="5"/>
      <c r="AS79" s="5"/>
      <c r="AT79" s="5"/>
      <c r="AU79" s="5"/>
      <c r="AV79" s="5"/>
      <c r="AW79" s="25"/>
      <c r="AX79" s="25"/>
      <c r="AY79" s="14"/>
      <c r="AZ79" s="14"/>
    </row>
    <row r="80" spans="1:52" x14ac:dyDescent="0.2">
      <c r="A80" s="9"/>
      <c r="B80" s="9"/>
      <c r="D80" s="9"/>
      <c r="E80" s="10"/>
      <c r="F80" s="10"/>
      <c r="G80" s="10"/>
      <c r="I80" s="10"/>
      <c r="K80" s="10"/>
      <c r="M80" s="10"/>
      <c r="N80" s="10"/>
      <c r="O80" s="10"/>
      <c r="V80" t="str">
        <f t="shared" si="16"/>
        <v xml:space="preserve"> </v>
      </c>
      <c r="W80" s="14" t="str">
        <f t="shared" si="17"/>
        <v xml:space="preserve"> </v>
      </c>
      <c r="X80" t="str">
        <f t="shared" si="18"/>
        <v xml:space="preserve"> </v>
      </c>
      <c r="Y80" t="str">
        <f t="shared" si="19"/>
        <v xml:space="preserve"> </v>
      </c>
      <c r="Z80" s="14" t="str">
        <f t="shared" si="20"/>
        <v xml:space="preserve"> </v>
      </c>
      <c r="AA80" s="14" t="str">
        <f t="shared" si="21"/>
        <v xml:space="preserve"> </v>
      </c>
      <c r="AB80" s="14" t="str">
        <f t="shared" si="22"/>
        <v xml:space="preserve"> </v>
      </c>
      <c r="AC80" t="str">
        <f t="shared" si="23"/>
        <v xml:space="preserve"> </v>
      </c>
      <c r="AD80" t="str">
        <f t="shared" si="24"/>
        <v xml:space="preserve"> </v>
      </c>
      <c r="AE80" s="14" t="str">
        <f t="shared" si="25"/>
        <v xml:space="preserve"> </v>
      </c>
      <c r="AF80" t="str">
        <f t="shared" si="26"/>
        <v xml:space="preserve"> </v>
      </c>
      <c r="AG80" t="str">
        <f t="shared" si="27"/>
        <v xml:space="preserve"> </v>
      </c>
      <c r="AH80" s="14" t="str">
        <f t="shared" si="28"/>
        <v xml:space="preserve"> </v>
      </c>
      <c r="AI80" s="11" t="str">
        <f t="shared" si="29"/>
        <v xml:space="preserve"> </v>
      </c>
      <c r="AJ80" s="17" t="str">
        <f t="shared" si="30"/>
        <v xml:space="preserve"> </v>
      </c>
      <c r="AL80" s="5"/>
      <c r="AM80" s="5"/>
      <c r="AN80" s="5"/>
      <c r="AO80" s="5"/>
      <c r="AP80" s="5"/>
      <c r="AQ80" s="5"/>
      <c r="AR80" s="5"/>
      <c r="AS80" s="5"/>
      <c r="AT80" s="5"/>
      <c r="AU80" s="5"/>
      <c r="AV80" s="5"/>
      <c r="AW80" s="25"/>
      <c r="AX80" s="25"/>
      <c r="AY80" s="14"/>
      <c r="AZ80" s="14"/>
    </row>
    <row r="81" spans="1:52" x14ac:dyDescent="0.2">
      <c r="A81" s="9"/>
      <c r="B81" s="9"/>
      <c r="D81" s="9"/>
      <c r="E81" s="10"/>
      <c r="F81" s="10"/>
      <c r="G81" s="10"/>
      <c r="I81" s="10"/>
      <c r="K81" s="10"/>
      <c r="M81" s="10"/>
      <c r="N81" s="10"/>
      <c r="O81" s="10"/>
      <c r="V81" t="str">
        <f t="shared" si="16"/>
        <v xml:space="preserve"> </v>
      </c>
      <c r="W81" s="14" t="str">
        <f t="shared" si="17"/>
        <v xml:space="preserve"> </v>
      </c>
      <c r="X81" t="str">
        <f t="shared" si="18"/>
        <v xml:space="preserve"> </v>
      </c>
      <c r="Y81" t="str">
        <f t="shared" si="19"/>
        <v xml:space="preserve"> </v>
      </c>
      <c r="Z81" s="14" t="str">
        <f t="shared" si="20"/>
        <v xml:space="preserve"> </v>
      </c>
      <c r="AA81" s="14" t="str">
        <f t="shared" si="21"/>
        <v xml:space="preserve"> </v>
      </c>
      <c r="AB81" s="14" t="str">
        <f t="shared" si="22"/>
        <v xml:space="preserve"> </v>
      </c>
      <c r="AC81" t="str">
        <f t="shared" si="23"/>
        <v xml:space="preserve"> </v>
      </c>
      <c r="AD81" t="str">
        <f t="shared" si="24"/>
        <v xml:space="preserve"> </v>
      </c>
      <c r="AE81" s="14" t="str">
        <f t="shared" si="25"/>
        <v xml:space="preserve"> </v>
      </c>
      <c r="AF81" t="str">
        <f t="shared" si="26"/>
        <v xml:space="preserve"> </v>
      </c>
      <c r="AG81" t="str">
        <f t="shared" si="27"/>
        <v xml:space="preserve"> </v>
      </c>
      <c r="AH81" s="14" t="str">
        <f t="shared" si="28"/>
        <v xml:space="preserve"> </v>
      </c>
      <c r="AI81" s="11" t="str">
        <f t="shared" si="29"/>
        <v xml:space="preserve"> </v>
      </c>
      <c r="AJ81" s="17" t="str">
        <f t="shared" si="30"/>
        <v xml:space="preserve"> </v>
      </c>
      <c r="AL81" s="5"/>
      <c r="AM81" s="5"/>
      <c r="AN81" s="5"/>
      <c r="AO81" s="5"/>
      <c r="AP81" s="5"/>
      <c r="AQ81" s="5"/>
      <c r="AR81" s="5"/>
      <c r="AS81" s="5"/>
      <c r="AT81" s="5"/>
      <c r="AU81" s="5"/>
      <c r="AV81" s="5"/>
      <c r="AW81" s="25"/>
      <c r="AX81" s="25"/>
      <c r="AY81" s="14"/>
      <c r="AZ81" s="14"/>
    </row>
    <row r="82" spans="1:52" x14ac:dyDescent="0.2">
      <c r="A82" s="9"/>
      <c r="B82" s="9"/>
      <c r="D82" s="9"/>
      <c r="E82" s="10"/>
      <c r="F82" s="10"/>
      <c r="G82" s="10"/>
      <c r="I82" s="10"/>
      <c r="K82" s="10"/>
      <c r="M82" s="10"/>
      <c r="N82" s="10"/>
      <c r="O82" s="10"/>
      <c r="V82" t="str">
        <f t="shared" si="16"/>
        <v xml:space="preserve"> </v>
      </c>
      <c r="W82" s="14" t="str">
        <f t="shared" si="17"/>
        <v xml:space="preserve"> </v>
      </c>
      <c r="X82" t="str">
        <f t="shared" si="18"/>
        <v xml:space="preserve"> </v>
      </c>
      <c r="Y82" t="str">
        <f t="shared" si="19"/>
        <v xml:space="preserve"> </v>
      </c>
      <c r="Z82" s="14" t="str">
        <f t="shared" si="20"/>
        <v xml:space="preserve"> </v>
      </c>
      <c r="AA82" s="14" t="str">
        <f t="shared" si="21"/>
        <v xml:space="preserve"> </v>
      </c>
      <c r="AB82" s="14" t="str">
        <f t="shared" si="22"/>
        <v xml:space="preserve"> </v>
      </c>
      <c r="AC82" t="str">
        <f t="shared" si="23"/>
        <v xml:space="preserve"> </v>
      </c>
      <c r="AD82" t="str">
        <f t="shared" si="24"/>
        <v xml:space="preserve"> </v>
      </c>
      <c r="AE82" s="14" t="str">
        <f t="shared" si="25"/>
        <v xml:space="preserve"> </v>
      </c>
      <c r="AF82" t="str">
        <f t="shared" si="26"/>
        <v xml:space="preserve"> </v>
      </c>
      <c r="AG82" t="str">
        <f t="shared" si="27"/>
        <v xml:space="preserve"> </v>
      </c>
      <c r="AH82" s="14" t="str">
        <f t="shared" si="28"/>
        <v xml:space="preserve"> </v>
      </c>
      <c r="AI82" s="11" t="str">
        <f t="shared" si="29"/>
        <v xml:space="preserve"> </v>
      </c>
      <c r="AJ82" s="17" t="str">
        <f t="shared" si="30"/>
        <v xml:space="preserve"> </v>
      </c>
      <c r="AL82" s="5"/>
      <c r="AM82" s="5"/>
      <c r="AN82" s="5"/>
      <c r="AO82" s="5"/>
      <c r="AP82" s="5"/>
      <c r="AQ82" s="5"/>
      <c r="AR82" s="5"/>
      <c r="AS82" s="5"/>
      <c r="AT82" s="5"/>
      <c r="AU82" s="5"/>
      <c r="AV82" s="5"/>
      <c r="AW82" s="25"/>
      <c r="AX82" s="25"/>
      <c r="AY82" s="14"/>
      <c r="AZ82" s="14"/>
    </row>
    <row r="83" spans="1:52" x14ac:dyDescent="0.2">
      <c r="A83" s="9"/>
      <c r="B83" s="9"/>
      <c r="D83" s="9"/>
      <c r="E83" s="10"/>
      <c r="F83" s="10"/>
      <c r="G83" s="10"/>
      <c r="I83" s="10"/>
      <c r="K83" s="10"/>
      <c r="M83" s="10"/>
      <c r="N83" s="10"/>
      <c r="O83" s="10"/>
      <c r="V83" t="str">
        <f t="shared" si="16"/>
        <v xml:space="preserve"> </v>
      </c>
      <c r="W83" s="14" t="str">
        <f t="shared" si="17"/>
        <v xml:space="preserve"> </v>
      </c>
      <c r="X83" t="str">
        <f t="shared" si="18"/>
        <v xml:space="preserve"> </v>
      </c>
      <c r="Y83" t="str">
        <f t="shared" si="19"/>
        <v xml:space="preserve"> </v>
      </c>
      <c r="Z83" s="14" t="str">
        <f t="shared" si="20"/>
        <v xml:space="preserve"> </v>
      </c>
      <c r="AA83" s="14" t="str">
        <f t="shared" si="21"/>
        <v xml:space="preserve"> </v>
      </c>
      <c r="AB83" s="14" t="str">
        <f t="shared" si="22"/>
        <v xml:space="preserve"> </v>
      </c>
      <c r="AC83" t="str">
        <f t="shared" si="23"/>
        <v xml:space="preserve"> </v>
      </c>
      <c r="AD83" t="str">
        <f t="shared" si="24"/>
        <v xml:space="preserve"> </v>
      </c>
      <c r="AE83" s="14" t="str">
        <f t="shared" si="25"/>
        <v xml:space="preserve"> </v>
      </c>
      <c r="AF83" t="str">
        <f t="shared" si="26"/>
        <v xml:space="preserve"> </v>
      </c>
      <c r="AG83" t="str">
        <f t="shared" si="27"/>
        <v xml:space="preserve"> </v>
      </c>
      <c r="AH83" s="14" t="str">
        <f t="shared" si="28"/>
        <v xml:space="preserve"> </v>
      </c>
      <c r="AI83" s="11" t="str">
        <f t="shared" si="29"/>
        <v xml:space="preserve"> </v>
      </c>
      <c r="AJ83" s="17" t="str">
        <f t="shared" si="30"/>
        <v xml:space="preserve"> </v>
      </c>
      <c r="AL83" s="5"/>
      <c r="AM83" s="5"/>
      <c r="AN83" s="5"/>
      <c r="AO83" s="5"/>
      <c r="AP83" s="5"/>
      <c r="AQ83" s="5"/>
      <c r="AR83" s="5"/>
      <c r="AS83" s="5"/>
      <c r="AT83" s="5"/>
      <c r="AU83" s="5"/>
      <c r="AV83" s="5"/>
      <c r="AW83" s="25"/>
      <c r="AX83" s="25"/>
      <c r="AY83" s="14"/>
      <c r="AZ83" s="14"/>
    </row>
    <row r="84" spans="1:52" x14ac:dyDescent="0.2">
      <c r="A84" s="9"/>
      <c r="B84" s="9"/>
      <c r="D84" s="9"/>
      <c r="E84" s="10"/>
      <c r="F84" s="10"/>
      <c r="G84" s="10"/>
      <c r="I84" s="10"/>
      <c r="K84" s="10"/>
      <c r="M84" s="10"/>
      <c r="N84" s="10"/>
      <c r="O84" s="10"/>
      <c r="V84" t="str">
        <f t="shared" si="16"/>
        <v xml:space="preserve"> </v>
      </c>
      <c r="W84" s="14" t="str">
        <f t="shared" si="17"/>
        <v xml:space="preserve"> </v>
      </c>
      <c r="X84" t="str">
        <f t="shared" si="18"/>
        <v xml:space="preserve"> </v>
      </c>
      <c r="Y84" t="str">
        <f t="shared" si="19"/>
        <v xml:space="preserve"> </v>
      </c>
      <c r="Z84" s="14" t="str">
        <f t="shared" si="20"/>
        <v xml:space="preserve"> </v>
      </c>
      <c r="AA84" s="14" t="str">
        <f t="shared" si="21"/>
        <v xml:space="preserve"> </v>
      </c>
      <c r="AB84" s="14" t="str">
        <f t="shared" si="22"/>
        <v xml:space="preserve"> </v>
      </c>
      <c r="AC84" t="str">
        <f t="shared" si="23"/>
        <v xml:space="preserve"> </v>
      </c>
      <c r="AD84" t="str">
        <f t="shared" si="24"/>
        <v xml:space="preserve"> </v>
      </c>
      <c r="AE84" s="14" t="str">
        <f t="shared" si="25"/>
        <v xml:space="preserve"> </v>
      </c>
      <c r="AF84" t="str">
        <f t="shared" si="26"/>
        <v xml:space="preserve"> </v>
      </c>
      <c r="AG84" t="str">
        <f t="shared" si="27"/>
        <v xml:space="preserve"> </v>
      </c>
      <c r="AH84" s="14" t="str">
        <f t="shared" si="28"/>
        <v xml:space="preserve"> </v>
      </c>
      <c r="AI84" s="11" t="str">
        <f t="shared" si="29"/>
        <v xml:space="preserve"> </v>
      </c>
      <c r="AJ84" s="17" t="str">
        <f t="shared" si="30"/>
        <v xml:space="preserve"> </v>
      </c>
      <c r="AL84" s="5"/>
      <c r="AM84" s="5"/>
      <c r="AN84" s="5"/>
      <c r="AO84" s="5"/>
      <c r="AP84" s="5"/>
      <c r="AQ84" s="5"/>
      <c r="AR84" s="5"/>
      <c r="AS84" s="5"/>
      <c r="AT84" s="5"/>
      <c r="AU84" s="5"/>
      <c r="AV84" s="5"/>
      <c r="AW84" s="25"/>
      <c r="AX84" s="25"/>
      <c r="AY84" s="14"/>
      <c r="AZ84" s="14"/>
    </row>
    <row r="85" spans="1:52" x14ac:dyDescent="0.2">
      <c r="A85" s="9"/>
      <c r="B85" s="9"/>
      <c r="D85" s="9"/>
      <c r="E85" s="10"/>
      <c r="F85" s="10"/>
      <c r="G85" s="10"/>
      <c r="I85" s="10"/>
      <c r="K85" s="10"/>
      <c r="M85" s="10"/>
      <c r="N85" s="10"/>
      <c r="O85" s="10"/>
      <c r="V85" t="str">
        <f t="shared" si="16"/>
        <v xml:space="preserve"> </v>
      </c>
      <c r="W85" s="14" t="str">
        <f t="shared" si="17"/>
        <v xml:space="preserve"> </v>
      </c>
      <c r="X85" t="str">
        <f t="shared" si="18"/>
        <v xml:space="preserve"> </v>
      </c>
      <c r="Y85" t="str">
        <f t="shared" si="19"/>
        <v xml:space="preserve"> </v>
      </c>
      <c r="Z85" s="14" t="str">
        <f t="shared" si="20"/>
        <v xml:space="preserve"> </v>
      </c>
      <c r="AA85" s="14" t="str">
        <f t="shared" si="21"/>
        <v xml:space="preserve"> </v>
      </c>
      <c r="AB85" s="14" t="str">
        <f t="shared" si="22"/>
        <v xml:space="preserve"> </v>
      </c>
      <c r="AC85" t="str">
        <f t="shared" si="23"/>
        <v xml:space="preserve"> </v>
      </c>
      <c r="AD85" t="str">
        <f t="shared" si="24"/>
        <v xml:space="preserve"> </v>
      </c>
      <c r="AE85" s="14" t="str">
        <f t="shared" si="25"/>
        <v xml:space="preserve"> </v>
      </c>
      <c r="AF85" t="str">
        <f t="shared" si="26"/>
        <v xml:space="preserve"> </v>
      </c>
      <c r="AG85" t="str">
        <f t="shared" si="27"/>
        <v xml:space="preserve"> </v>
      </c>
      <c r="AH85" s="14" t="str">
        <f t="shared" si="28"/>
        <v xml:space="preserve"> </v>
      </c>
      <c r="AI85" s="11" t="str">
        <f t="shared" si="29"/>
        <v xml:space="preserve"> </v>
      </c>
      <c r="AJ85" s="17" t="str">
        <f t="shared" si="30"/>
        <v xml:space="preserve"> </v>
      </c>
      <c r="AL85" s="5"/>
      <c r="AM85" s="5"/>
      <c r="AN85" s="5"/>
      <c r="AO85" s="5"/>
      <c r="AP85" s="5"/>
      <c r="AQ85" s="5"/>
      <c r="AR85" s="5"/>
      <c r="AS85" s="5"/>
      <c r="AT85" s="5"/>
      <c r="AU85" s="5"/>
      <c r="AV85" s="5"/>
      <c r="AW85" s="25"/>
      <c r="AX85" s="25"/>
      <c r="AY85" s="14"/>
      <c r="AZ85" s="14"/>
    </row>
    <row r="86" spans="1:52" x14ac:dyDescent="0.2">
      <c r="A86" s="9"/>
      <c r="B86" s="9"/>
      <c r="D86" s="9"/>
      <c r="E86" s="10"/>
      <c r="F86" s="10"/>
      <c r="G86" s="10"/>
      <c r="I86" s="10"/>
      <c r="K86" s="10"/>
      <c r="M86" s="10"/>
      <c r="N86" s="10"/>
      <c r="O86" s="10"/>
      <c r="V86" t="str">
        <f t="shared" si="16"/>
        <v xml:space="preserve"> </v>
      </c>
      <c r="W86" s="14" t="str">
        <f t="shared" si="17"/>
        <v xml:space="preserve"> </v>
      </c>
      <c r="X86" t="str">
        <f t="shared" si="18"/>
        <v xml:space="preserve"> </v>
      </c>
      <c r="Y86" t="str">
        <f t="shared" si="19"/>
        <v xml:space="preserve"> </v>
      </c>
      <c r="Z86" s="14" t="str">
        <f t="shared" si="20"/>
        <v xml:space="preserve"> </v>
      </c>
      <c r="AA86" s="14" t="str">
        <f t="shared" si="21"/>
        <v xml:space="preserve"> </v>
      </c>
      <c r="AB86" s="14" t="str">
        <f t="shared" si="22"/>
        <v xml:space="preserve"> </v>
      </c>
      <c r="AC86" t="str">
        <f t="shared" si="23"/>
        <v xml:space="preserve"> </v>
      </c>
      <c r="AD86" t="str">
        <f t="shared" si="24"/>
        <v xml:space="preserve"> </v>
      </c>
      <c r="AE86" s="14" t="str">
        <f t="shared" si="25"/>
        <v xml:space="preserve"> </v>
      </c>
      <c r="AF86" t="str">
        <f t="shared" si="26"/>
        <v xml:space="preserve"> </v>
      </c>
      <c r="AG86" t="str">
        <f t="shared" si="27"/>
        <v xml:space="preserve"> </v>
      </c>
      <c r="AH86" s="14" t="str">
        <f t="shared" si="28"/>
        <v xml:space="preserve"> </v>
      </c>
      <c r="AI86" s="11" t="str">
        <f t="shared" si="29"/>
        <v xml:space="preserve"> </v>
      </c>
      <c r="AJ86" s="17" t="str">
        <f t="shared" si="30"/>
        <v xml:space="preserve"> </v>
      </c>
      <c r="AL86" s="5"/>
      <c r="AM86" s="5"/>
      <c r="AN86" s="5"/>
      <c r="AO86" s="5"/>
      <c r="AP86" s="5"/>
      <c r="AQ86" s="5"/>
      <c r="AR86" s="5"/>
      <c r="AS86" s="5"/>
      <c r="AT86" s="5"/>
      <c r="AU86" s="5"/>
      <c r="AV86" s="5"/>
      <c r="AW86" s="25"/>
      <c r="AX86" s="25"/>
      <c r="AY86" s="14"/>
      <c r="AZ86" s="14"/>
    </row>
    <row r="87" spans="1:52" x14ac:dyDescent="0.2">
      <c r="A87" s="9"/>
      <c r="B87" s="9"/>
      <c r="D87" s="9"/>
      <c r="E87" s="10"/>
      <c r="F87" s="10"/>
      <c r="G87" s="10"/>
      <c r="I87" s="10"/>
      <c r="K87" s="10"/>
      <c r="M87" s="10"/>
      <c r="N87" s="10"/>
      <c r="O87" s="10"/>
      <c r="V87" t="str">
        <f t="shared" si="16"/>
        <v xml:space="preserve"> </v>
      </c>
      <c r="W87" s="14" t="str">
        <f t="shared" si="17"/>
        <v xml:space="preserve"> </v>
      </c>
      <c r="X87" t="str">
        <f t="shared" si="18"/>
        <v xml:space="preserve"> </v>
      </c>
      <c r="Y87" t="str">
        <f t="shared" si="19"/>
        <v xml:space="preserve"> </v>
      </c>
      <c r="Z87" s="14" t="str">
        <f t="shared" si="20"/>
        <v xml:space="preserve"> </v>
      </c>
      <c r="AA87" s="14" t="str">
        <f t="shared" si="21"/>
        <v xml:space="preserve"> </v>
      </c>
      <c r="AB87" s="14" t="str">
        <f t="shared" si="22"/>
        <v xml:space="preserve"> </v>
      </c>
      <c r="AC87" t="str">
        <f t="shared" si="23"/>
        <v xml:space="preserve"> </v>
      </c>
      <c r="AD87" t="str">
        <f t="shared" si="24"/>
        <v xml:space="preserve"> </v>
      </c>
      <c r="AE87" s="14" t="str">
        <f t="shared" si="25"/>
        <v xml:space="preserve"> </v>
      </c>
      <c r="AF87" t="str">
        <f t="shared" si="26"/>
        <v xml:space="preserve"> </v>
      </c>
      <c r="AG87" t="str">
        <f t="shared" si="27"/>
        <v xml:space="preserve"> </v>
      </c>
      <c r="AH87" s="14" t="str">
        <f t="shared" si="28"/>
        <v xml:space="preserve"> </v>
      </c>
      <c r="AI87" s="11" t="str">
        <f t="shared" si="29"/>
        <v xml:space="preserve"> </v>
      </c>
      <c r="AJ87" s="17" t="str">
        <f t="shared" si="30"/>
        <v xml:space="preserve"> </v>
      </c>
      <c r="AL87" s="5"/>
      <c r="AM87" s="5"/>
      <c r="AN87" s="5"/>
      <c r="AO87" s="5"/>
      <c r="AP87" s="5"/>
      <c r="AQ87" s="5"/>
      <c r="AR87" s="5"/>
      <c r="AS87" s="5"/>
      <c r="AT87" s="5"/>
      <c r="AU87" s="5"/>
      <c r="AV87" s="5"/>
      <c r="AW87" s="25"/>
      <c r="AX87" s="25"/>
      <c r="AY87" s="14"/>
      <c r="AZ87" s="14"/>
    </row>
    <row r="88" spans="1:52" x14ac:dyDescent="0.2">
      <c r="A88" s="9"/>
      <c r="B88" s="9"/>
      <c r="D88" s="9"/>
      <c r="E88" s="10"/>
      <c r="F88" s="10"/>
      <c r="G88" s="10"/>
      <c r="I88" s="10"/>
      <c r="K88" s="10"/>
      <c r="M88" s="10"/>
      <c r="N88" s="10"/>
      <c r="O88" s="10"/>
      <c r="V88" t="str">
        <f t="shared" si="16"/>
        <v xml:space="preserve"> </v>
      </c>
      <c r="W88" s="14" t="str">
        <f t="shared" si="17"/>
        <v xml:space="preserve"> </v>
      </c>
      <c r="X88" t="str">
        <f t="shared" si="18"/>
        <v xml:space="preserve"> </v>
      </c>
      <c r="Y88" t="str">
        <f t="shared" si="19"/>
        <v xml:space="preserve"> </v>
      </c>
      <c r="Z88" s="14" t="str">
        <f t="shared" si="20"/>
        <v xml:space="preserve"> </v>
      </c>
      <c r="AA88" s="14" t="str">
        <f t="shared" si="21"/>
        <v xml:space="preserve"> </v>
      </c>
      <c r="AB88" s="14" t="str">
        <f t="shared" si="22"/>
        <v xml:space="preserve"> </v>
      </c>
      <c r="AC88" t="str">
        <f t="shared" si="23"/>
        <v xml:space="preserve"> </v>
      </c>
      <c r="AD88" t="str">
        <f t="shared" si="24"/>
        <v xml:space="preserve"> </v>
      </c>
      <c r="AE88" s="14" t="str">
        <f t="shared" si="25"/>
        <v xml:space="preserve"> </v>
      </c>
      <c r="AF88" t="str">
        <f t="shared" si="26"/>
        <v xml:space="preserve"> </v>
      </c>
      <c r="AG88" t="str">
        <f t="shared" si="27"/>
        <v xml:space="preserve"> </v>
      </c>
      <c r="AH88" s="14" t="str">
        <f t="shared" si="28"/>
        <v xml:space="preserve"> </v>
      </c>
      <c r="AI88" s="11" t="str">
        <f t="shared" si="29"/>
        <v xml:space="preserve"> </v>
      </c>
      <c r="AJ88" s="17" t="str">
        <f t="shared" si="30"/>
        <v xml:space="preserve"> </v>
      </c>
      <c r="AL88" s="5"/>
      <c r="AM88" s="5"/>
      <c r="AN88" s="5"/>
      <c r="AO88" s="5"/>
      <c r="AP88" s="5"/>
      <c r="AQ88" s="5"/>
      <c r="AR88" s="5"/>
      <c r="AS88" s="5"/>
      <c r="AT88" s="5"/>
      <c r="AU88" s="5"/>
      <c r="AV88" s="5"/>
      <c r="AW88" s="25"/>
      <c r="AX88" s="25"/>
      <c r="AY88" s="14"/>
      <c r="AZ88" s="14"/>
    </row>
    <row r="89" spans="1:52" x14ac:dyDescent="0.2">
      <c r="A89" s="9"/>
      <c r="B89" s="9"/>
      <c r="D89" s="9"/>
      <c r="E89" s="10"/>
      <c r="F89" s="10"/>
      <c r="G89" s="10"/>
      <c r="I89" s="10"/>
      <c r="K89" s="10"/>
      <c r="M89" s="10"/>
      <c r="N89" s="10"/>
      <c r="O89" s="10"/>
      <c r="V89" t="str">
        <f t="shared" si="16"/>
        <v xml:space="preserve"> </v>
      </c>
      <c r="W89" s="14" t="str">
        <f t="shared" si="17"/>
        <v xml:space="preserve"> </v>
      </c>
      <c r="X89" t="str">
        <f t="shared" si="18"/>
        <v xml:space="preserve"> </v>
      </c>
      <c r="Y89" t="str">
        <f t="shared" si="19"/>
        <v xml:space="preserve"> </v>
      </c>
      <c r="Z89" s="14" t="str">
        <f t="shared" si="20"/>
        <v xml:space="preserve"> </v>
      </c>
      <c r="AA89" s="14" t="str">
        <f t="shared" si="21"/>
        <v xml:space="preserve"> </v>
      </c>
      <c r="AB89" s="14" t="str">
        <f t="shared" si="22"/>
        <v xml:space="preserve"> </v>
      </c>
      <c r="AC89" t="str">
        <f t="shared" si="23"/>
        <v xml:space="preserve"> </v>
      </c>
      <c r="AD89" t="str">
        <f t="shared" si="24"/>
        <v xml:space="preserve"> </v>
      </c>
      <c r="AE89" s="14" t="str">
        <f t="shared" si="25"/>
        <v xml:space="preserve"> </v>
      </c>
      <c r="AF89" t="str">
        <f t="shared" si="26"/>
        <v xml:space="preserve"> </v>
      </c>
      <c r="AG89" t="str">
        <f t="shared" si="27"/>
        <v xml:space="preserve"> </v>
      </c>
      <c r="AH89" s="14" t="str">
        <f t="shared" si="28"/>
        <v xml:space="preserve"> </v>
      </c>
      <c r="AI89" s="11" t="str">
        <f t="shared" si="29"/>
        <v xml:space="preserve"> </v>
      </c>
      <c r="AJ89" s="17" t="str">
        <f t="shared" si="30"/>
        <v xml:space="preserve"> </v>
      </c>
      <c r="AL89" s="5"/>
      <c r="AM89" s="5"/>
      <c r="AN89" s="5"/>
      <c r="AO89" s="5"/>
      <c r="AP89" s="5"/>
      <c r="AQ89" s="5"/>
      <c r="AR89" s="5"/>
      <c r="AS89" s="5"/>
      <c r="AT89" s="5"/>
      <c r="AU89" s="5"/>
      <c r="AV89" s="5"/>
      <c r="AW89" s="25"/>
      <c r="AX89" s="25"/>
      <c r="AY89" s="14"/>
      <c r="AZ89" s="14"/>
    </row>
    <row r="90" spans="1:52" x14ac:dyDescent="0.2">
      <c r="A90" s="9"/>
      <c r="B90" s="9"/>
      <c r="D90" s="9"/>
      <c r="E90" s="10"/>
      <c r="F90" s="10"/>
      <c r="G90" s="10"/>
      <c r="I90" s="10"/>
      <c r="K90" s="10"/>
      <c r="M90" s="10"/>
      <c r="N90" s="10"/>
      <c r="O90" s="10"/>
      <c r="V90" t="str">
        <f t="shared" si="16"/>
        <v xml:space="preserve"> </v>
      </c>
      <c r="W90" s="14" t="str">
        <f t="shared" si="17"/>
        <v xml:space="preserve"> </v>
      </c>
      <c r="X90" t="str">
        <f t="shared" si="18"/>
        <v xml:space="preserve"> </v>
      </c>
      <c r="Y90" t="str">
        <f t="shared" si="19"/>
        <v xml:space="preserve"> </v>
      </c>
      <c r="Z90" s="14" t="str">
        <f t="shared" si="20"/>
        <v xml:space="preserve"> </v>
      </c>
      <c r="AA90" s="14" t="str">
        <f t="shared" si="21"/>
        <v xml:space="preserve"> </v>
      </c>
      <c r="AB90" s="14" t="str">
        <f t="shared" si="22"/>
        <v xml:space="preserve"> </v>
      </c>
      <c r="AC90" t="str">
        <f t="shared" si="23"/>
        <v xml:space="preserve"> </v>
      </c>
      <c r="AD90" t="str">
        <f t="shared" si="24"/>
        <v xml:space="preserve"> </v>
      </c>
      <c r="AE90" s="14" t="str">
        <f t="shared" si="25"/>
        <v xml:space="preserve"> </v>
      </c>
      <c r="AF90" t="str">
        <f t="shared" si="26"/>
        <v xml:space="preserve"> </v>
      </c>
      <c r="AG90" t="str">
        <f t="shared" si="27"/>
        <v xml:space="preserve"> </v>
      </c>
      <c r="AH90" s="14" t="str">
        <f t="shared" si="28"/>
        <v xml:space="preserve"> </v>
      </c>
      <c r="AI90" s="11" t="str">
        <f t="shared" si="29"/>
        <v xml:space="preserve"> </v>
      </c>
      <c r="AJ90" s="17" t="str">
        <f t="shared" si="30"/>
        <v xml:space="preserve"> </v>
      </c>
      <c r="AL90" s="5"/>
      <c r="AM90" s="5"/>
      <c r="AN90" s="5"/>
      <c r="AO90" s="5"/>
      <c r="AP90" s="5"/>
      <c r="AQ90" s="5"/>
      <c r="AR90" s="5"/>
      <c r="AS90" s="5"/>
      <c r="AT90" s="5"/>
      <c r="AU90" s="5"/>
      <c r="AV90" s="5"/>
      <c r="AW90" s="25"/>
      <c r="AX90" s="25"/>
      <c r="AY90" s="14"/>
      <c r="AZ90" s="14"/>
    </row>
    <row r="91" spans="1:52" x14ac:dyDescent="0.2">
      <c r="A91" s="9"/>
      <c r="B91" s="9"/>
      <c r="D91" s="9"/>
      <c r="E91" s="10"/>
      <c r="F91" s="10"/>
      <c r="G91" s="10"/>
      <c r="I91" s="10"/>
      <c r="K91" s="10"/>
      <c r="M91" s="10"/>
      <c r="N91" s="10"/>
      <c r="O91" s="10"/>
      <c r="V91" t="str">
        <f t="shared" si="16"/>
        <v xml:space="preserve"> </v>
      </c>
      <c r="W91" s="14" t="str">
        <f t="shared" si="17"/>
        <v xml:space="preserve"> </v>
      </c>
      <c r="X91" t="str">
        <f t="shared" si="18"/>
        <v xml:space="preserve"> </v>
      </c>
      <c r="Y91" t="str">
        <f t="shared" si="19"/>
        <v xml:space="preserve"> </v>
      </c>
      <c r="Z91" s="14" t="str">
        <f t="shared" si="20"/>
        <v xml:space="preserve"> </v>
      </c>
      <c r="AA91" s="14" t="str">
        <f t="shared" si="21"/>
        <v xml:space="preserve"> </v>
      </c>
      <c r="AB91" s="14" t="str">
        <f t="shared" si="22"/>
        <v xml:space="preserve"> </v>
      </c>
      <c r="AC91" t="str">
        <f t="shared" si="23"/>
        <v xml:space="preserve"> </v>
      </c>
      <c r="AD91" t="str">
        <f t="shared" si="24"/>
        <v xml:space="preserve"> </v>
      </c>
      <c r="AE91" s="14" t="str">
        <f t="shared" si="25"/>
        <v xml:space="preserve"> </v>
      </c>
      <c r="AF91" t="str">
        <f t="shared" si="26"/>
        <v xml:space="preserve"> </v>
      </c>
      <c r="AG91" t="str">
        <f t="shared" si="27"/>
        <v xml:space="preserve"> </v>
      </c>
      <c r="AH91" s="14" t="str">
        <f t="shared" si="28"/>
        <v xml:space="preserve"> </v>
      </c>
      <c r="AI91" s="11" t="str">
        <f t="shared" si="29"/>
        <v xml:space="preserve"> </v>
      </c>
      <c r="AJ91" s="17" t="str">
        <f t="shared" si="30"/>
        <v xml:space="preserve"> </v>
      </c>
      <c r="AL91" s="5"/>
      <c r="AM91" s="5"/>
      <c r="AN91" s="5"/>
      <c r="AO91" s="5"/>
      <c r="AP91" s="5"/>
      <c r="AQ91" s="5"/>
      <c r="AR91" s="5"/>
      <c r="AS91" s="5"/>
      <c r="AT91" s="5"/>
      <c r="AU91" s="5"/>
      <c r="AV91" s="5"/>
      <c r="AW91" s="25"/>
      <c r="AX91" s="25"/>
      <c r="AY91" s="14"/>
      <c r="AZ91" s="14"/>
    </row>
    <row r="92" spans="1:52" x14ac:dyDescent="0.2">
      <c r="A92" s="9"/>
      <c r="B92" s="9"/>
      <c r="D92" s="9"/>
      <c r="E92" s="10"/>
      <c r="F92" s="10"/>
      <c r="G92" s="10"/>
      <c r="I92" s="10"/>
      <c r="K92" s="10"/>
      <c r="M92" s="10"/>
      <c r="N92" s="10"/>
      <c r="O92" s="10"/>
      <c r="V92" t="str">
        <f t="shared" si="16"/>
        <v xml:space="preserve"> </v>
      </c>
      <c r="W92" s="14" t="str">
        <f t="shared" si="17"/>
        <v xml:space="preserve"> </v>
      </c>
      <c r="X92" t="str">
        <f t="shared" si="18"/>
        <v xml:space="preserve"> </v>
      </c>
      <c r="Y92" t="str">
        <f t="shared" si="19"/>
        <v xml:space="preserve"> </v>
      </c>
      <c r="Z92" s="14" t="str">
        <f t="shared" si="20"/>
        <v xml:space="preserve"> </v>
      </c>
      <c r="AA92" s="14" t="str">
        <f t="shared" si="21"/>
        <v xml:space="preserve"> </v>
      </c>
      <c r="AB92" s="14" t="str">
        <f t="shared" si="22"/>
        <v xml:space="preserve"> </v>
      </c>
      <c r="AC92" t="str">
        <f t="shared" si="23"/>
        <v xml:space="preserve"> </v>
      </c>
      <c r="AD92" t="str">
        <f t="shared" si="24"/>
        <v xml:space="preserve"> </v>
      </c>
      <c r="AE92" s="14" t="str">
        <f t="shared" si="25"/>
        <v xml:space="preserve"> </v>
      </c>
      <c r="AF92" t="str">
        <f t="shared" si="26"/>
        <v xml:space="preserve"> </v>
      </c>
      <c r="AG92" t="str">
        <f t="shared" si="27"/>
        <v xml:space="preserve"> </v>
      </c>
      <c r="AH92" s="14" t="str">
        <f t="shared" si="28"/>
        <v xml:space="preserve"> </v>
      </c>
      <c r="AI92" s="11" t="str">
        <f t="shared" si="29"/>
        <v xml:space="preserve"> </v>
      </c>
      <c r="AJ92" s="17" t="str">
        <f t="shared" si="30"/>
        <v xml:space="preserve"> </v>
      </c>
      <c r="AL92" s="5"/>
      <c r="AM92" s="5"/>
      <c r="AN92" s="5"/>
      <c r="AO92" s="5"/>
      <c r="AP92" s="5"/>
      <c r="AQ92" s="5"/>
      <c r="AR92" s="5"/>
      <c r="AS92" s="5"/>
      <c r="AT92" s="5"/>
      <c r="AU92" s="5"/>
      <c r="AV92" s="5"/>
      <c r="AW92" s="25"/>
      <c r="AX92" s="25"/>
      <c r="AY92" s="14"/>
      <c r="AZ92" s="14"/>
    </row>
    <row r="93" spans="1:52" x14ac:dyDescent="0.2">
      <c r="A93" s="9"/>
      <c r="B93" s="9"/>
      <c r="D93" s="9"/>
      <c r="E93" s="10"/>
      <c r="F93" s="10"/>
      <c r="G93" s="10"/>
      <c r="I93" s="10"/>
      <c r="K93" s="10"/>
      <c r="M93" s="10"/>
      <c r="N93" s="10"/>
      <c r="O93" s="10"/>
      <c r="V93" t="str">
        <f t="shared" si="16"/>
        <v xml:space="preserve"> </v>
      </c>
      <c r="W93" s="14" t="str">
        <f t="shared" si="17"/>
        <v xml:space="preserve"> </v>
      </c>
      <c r="X93" t="str">
        <f t="shared" si="18"/>
        <v xml:space="preserve"> </v>
      </c>
      <c r="Y93" t="str">
        <f t="shared" si="19"/>
        <v xml:space="preserve"> </v>
      </c>
      <c r="Z93" s="14" t="str">
        <f t="shared" si="20"/>
        <v xml:space="preserve"> </v>
      </c>
      <c r="AA93" s="14" t="str">
        <f t="shared" si="21"/>
        <v xml:space="preserve"> </v>
      </c>
      <c r="AB93" s="14" t="str">
        <f t="shared" si="22"/>
        <v xml:space="preserve"> </v>
      </c>
      <c r="AC93" t="str">
        <f t="shared" si="23"/>
        <v xml:space="preserve"> </v>
      </c>
      <c r="AD93" t="str">
        <f t="shared" si="24"/>
        <v xml:space="preserve"> </v>
      </c>
      <c r="AE93" s="14" t="str">
        <f t="shared" si="25"/>
        <v xml:space="preserve"> </v>
      </c>
      <c r="AF93" t="str">
        <f t="shared" si="26"/>
        <v xml:space="preserve"> </v>
      </c>
      <c r="AG93" t="str">
        <f t="shared" si="27"/>
        <v xml:space="preserve"> </v>
      </c>
      <c r="AH93" s="14" t="str">
        <f t="shared" si="28"/>
        <v xml:space="preserve"> </v>
      </c>
      <c r="AI93" s="11" t="str">
        <f t="shared" si="29"/>
        <v xml:space="preserve"> </v>
      </c>
      <c r="AJ93" s="17" t="str">
        <f t="shared" si="30"/>
        <v xml:space="preserve"> </v>
      </c>
      <c r="AL93" s="5"/>
      <c r="AM93" s="5"/>
      <c r="AN93" s="5"/>
      <c r="AO93" s="5"/>
      <c r="AP93" s="5"/>
      <c r="AQ93" s="5"/>
      <c r="AR93" s="5"/>
      <c r="AS93" s="5"/>
      <c r="AT93" s="5"/>
      <c r="AU93" s="5"/>
      <c r="AV93" s="5"/>
      <c r="AW93" s="25"/>
      <c r="AX93" s="25"/>
      <c r="AY93" s="14"/>
      <c r="AZ93" s="14"/>
    </row>
    <row r="94" spans="1:52" x14ac:dyDescent="0.2">
      <c r="A94" s="9"/>
      <c r="B94" s="9"/>
      <c r="D94" s="9"/>
      <c r="E94" s="10"/>
      <c r="F94" s="10"/>
      <c r="G94" s="10"/>
      <c r="I94" s="10"/>
      <c r="K94" s="10"/>
      <c r="M94" s="10"/>
      <c r="N94" s="10"/>
      <c r="O94" s="10"/>
      <c r="V94" t="str">
        <f t="shared" si="16"/>
        <v xml:space="preserve"> </v>
      </c>
      <c r="W94" s="14" t="str">
        <f t="shared" si="17"/>
        <v xml:space="preserve"> </v>
      </c>
      <c r="X94" t="str">
        <f t="shared" si="18"/>
        <v xml:space="preserve"> </v>
      </c>
      <c r="Y94" t="str">
        <f t="shared" si="19"/>
        <v xml:space="preserve"> </v>
      </c>
      <c r="Z94" s="14" t="str">
        <f t="shared" si="20"/>
        <v xml:space="preserve"> </v>
      </c>
      <c r="AA94" s="14" t="str">
        <f t="shared" si="21"/>
        <v xml:space="preserve"> </v>
      </c>
      <c r="AB94" s="14" t="str">
        <f t="shared" si="22"/>
        <v xml:space="preserve"> </v>
      </c>
      <c r="AC94" t="str">
        <f t="shared" si="23"/>
        <v xml:space="preserve"> </v>
      </c>
      <c r="AD94" t="str">
        <f t="shared" si="24"/>
        <v xml:space="preserve"> </v>
      </c>
      <c r="AE94" s="14" t="str">
        <f t="shared" si="25"/>
        <v xml:space="preserve"> </v>
      </c>
      <c r="AF94" t="str">
        <f t="shared" si="26"/>
        <v xml:space="preserve"> </v>
      </c>
      <c r="AG94" t="str">
        <f t="shared" si="27"/>
        <v xml:space="preserve"> </v>
      </c>
      <c r="AH94" s="14" t="str">
        <f t="shared" si="28"/>
        <v xml:space="preserve"> </v>
      </c>
      <c r="AI94" s="11" t="str">
        <f t="shared" si="29"/>
        <v xml:space="preserve"> </v>
      </c>
      <c r="AJ94" s="17" t="str">
        <f t="shared" si="30"/>
        <v xml:space="preserve"> </v>
      </c>
      <c r="AW94" s="14"/>
      <c r="AX94" s="14"/>
      <c r="AY94" s="14"/>
      <c r="AZ94" s="14"/>
    </row>
    <row r="95" spans="1:52" x14ac:dyDescent="0.2">
      <c r="A95" s="9"/>
      <c r="B95" s="9"/>
      <c r="D95" s="9"/>
      <c r="E95" s="10"/>
      <c r="F95" s="10"/>
      <c r="G95" s="10"/>
      <c r="I95" s="10"/>
      <c r="K95" s="10"/>
      <c r="M95" s="10"/>
      <c r="N95" s="10"/>
      <c r="O95" s="10"/>
      <c r="V95" t="str">
        <f t="shared" si="16"/>
        <v xml:space="preserve"> </v>
      </c>
      <c r="W95" s="14" t="str">
        <f t="shared" si="17"/>
        <v xml:space="preserve"> </v>
      </c>
      <c r="X95" t="str">
        <f t="shared" si="18"/>
        <v xml:space="preserve"> </v>
      </c>
      <c r="Y95" t="str">
        <f t="shared" si="19"/>
        <v xml:space="preserve"> </v>
      </c>
      <c r="Z95" s="14" t="str">
        <f t="shared" si="20"/>
        <v xml:space="preserve"> </v>
      </c>
      <c r="AA95" s="14" t="str">
        <f t="shared" si="21"/>
        <v xml:space="preserve"> </v>
      </c>
      <c r="AB95" s="14" t="str">
        <f t="shared" si="22"/>
        <v xml:space="preserve"> </v>
      </c>
      <c r="AC95" t="str">
        <f t="shared" si="23"/>
        <v xml:space="preserve"> </v>
      </c>
      <c r="AD95" t="str">
        <f t="shared" si="24"/>
        <v xml:space="preserve"> </v>
      </c>
      <c r="AE95" s="14" t="str">
        <f t="shared" si="25"/>
        <v xml:space="preserve"> </v>
      </c>
      <c r="AF95" t="str">
        <f t="shared" si="26"/>
        <v xml:space="preserve"> </v>
      </c>
      <c r="AG95" t="str">
        <f t="shared" si="27"/>
        <v xml:space="preserve"> </v>
      </c>
      <c r="AH95" s="14" t="str">
        <f t="shared" si="28"/>
        <v xml:space="preserve"> </v>
      </c>
      <c r="AI95" s="11" t="str">
        <f t="shared" si="29"/>
        <v xml:space="preserve"> </v>
      </c>
      <c r="AJ95" s="17" t="str">
        <f t="shared" si="30"/>
        <v xml:space="preserve"> </v>
      </c>
      <c r="AW95" s="14"/>
      <c r="AX95" s="14"/>
      <c r="AY95" s="14"/>
      <c r="AZ95" s="14"/>
    </row>
    <row r="96" spans="1:52" x14ac:dyDescent="0.2">
      <c r="A96" s="9"/>
      <c r="B96" s="9"/>
      <c r="D96" s="9"/>
      <c r="E96" s="10"/>
      <c r="F96" s="10"/>
      <c r="G96" s="10"/>
      <c r="I96" s="10"/>
      <c r="K96" s="10"/>
      <c r="M96" s="10"/>
      <c r="N96" s="10"/>
      <c r="O96" s="10"/>
      <c r="V96" t="str">
        <f t="shared" si="16"/>
        <v xml:space="preserve"> </v>
      </c>
      <c r="W96" s="14" t="str">
        <f t="shared" si="17"/>
        <v xml:space="preserve"> </v>
      </c>
      <c r="X96" t="str">
        <f t="shared" si="18"/>
        <v xml:space="preserve"> </v>
      </c>
      <c r="Y96" t="str">
        <f t="shared" si="19"/>
        <v xml:space="preserve"> </v>
      </c>
      <c r="Z96" s="14" t="str">
        <f t="shared" si="20"/>
        <v xml:space="preserve"> </v>
      </c>
      <c r="AA96" s="14" t="str">
        <f t="shared" si="21"/>
        <v xml:space="preserve"> </v>
      </c>
      <c r="AB96" s="14" t="str">
        <f t="shared" si="22"/>
        <v xml:space="preserve"> </v>
      </c>
      <c r="AC96" t="str">
        <f t="shared" si="23"/>
        <v xml:space="preserve"> </v>
      </c>
      <c r="AD96" t="str">
        <f t="shared" si="24"/>
        <v xml:space="preserve"> </v>
      </c>
      <c r="AE96" s="14" t="str">
        <f t="shared" si="25"/>
        <v xml:space="preserve"> </v>
      </c>
      <c r="AF96" t="str">
        <f t="shared" si="26"/>
        <v xml:space="preserve"> </v>
      </c>
      <c r="AG96" t="str">
        <f t="shared" si="27"/>
        <v xml:space="preserve"> </v>
      </c>
      <c r="AH96" s="14" t="str">
        <f t="shared" si="28"/>
        <v xml:space="preserve"> </v>
      </c>
      <c r="AI96" s="11" t="str">
        <f t="shared" si="29"/>
        <v xml:space="preserve"> </v>
      </c>
      <c r="AJ96" s="17" t="str">
        <f t="shared" si="30"/>
        <v xml:space="preserve"> </v>
      </c>
      <c r="AW96" s="14"/>
      <c r="AX96" s="14"/>
      <c r="AY96" s="14"/>
      <c r="AZ96" s="14"/>
    </row>
    <row r="97" spans="1:52" x14ac:dyDescent="0.2">
      <c r="A97" s="9"/>
      <c r="B97" s="9"/>
      <c r="D97" s="9"/>
      <c r="E97" s="10"/>
      <c r="F97" s="10"/>
      <c r="G97" s="10"/>
      <c r="I97" s="10"/>
      <c r="K97" s="10"/>
      <c r="M97" s="10"/>
      <c r="N97" s="10"/>
      <c r="O97" s="10"/>
      <c r="V97" t="str">
        <f t="shared" si="16"/>
        <v xml:space="preserve"> </v>
      </c>
      <c r="W97" s="14" t="str">
        <f t="shared" si="17"/>
        <v xml:space="preserve"> </v>
      </c>
      <c r="X97" t="str">
        <f t="shared" si="18"/>
        <v xml:space="preserve"> </v>
      </c>
      <c r="Y97" t="str">
        <f t="shared" si="19"/>
        <v xml:space="preserve"> </v>
      </c>
      <c r="Z97" s="14" t="str">
        <f t="shared" si="20"/>
        <v xml:space="preserve"> </v>
      </c>
      <c r="AA97" s="14" t="str">
        <f t="shared" si="21"/>
        <v xml:space="preserve"> </v>
      </c>
      <c r="AB97" s="14" t="str">
        <f t="shared" si="22"/>
        <v xml:space="preserve"> </v>
      </c>
      <c r="AC97" t="str">
        <f t="shared" si="23"/>
        <v xml:space="preserve"> </v>
      </c>
      <c r="AD97" t="str">
        <f t="shared" si="24"/>
        <v xml:space="preserve"> </v>
      </c>
      <c r="AE97" s="14" t="str">
        <f t="shared" si="25"/>
        <v xml:space="preserve"> </v>
      </c>
      <c r="AF97" t="str">
        <f t="shared" si="26"/>
        <v xml:space="preserve"> </v>
      </c>
      <c r="AG97" t="str">
        <f t="shared" si="27"/>
        <v xml:space="preserve"> </v>
      </c>
      <c r="AH97" s="14" t="str">
        <f t="shared" si="28"/>
        <v xml:space="preserve"> </v>
      </c>
      <c r="AI97" s="11" t="str">
        <f t="shared" si="29"/>
        <v xml:space="preserve"> </v>
      </c>
      <c r="AJ97" s="17" t="str">
        <f t="shared" si="30"/>
        <v xml:space="preserve"> </v>
      </c>
      <c r="AW97" s="14"/>
      <c r="AX97" s="14"/>
      <c r="AY97" s="14"/>
      <c r="AZ97" s="14"/>
    </row>
    <row r="98" spans="1:52" x14ac:dyDescent="0.2">
      <c r="A98" s="9"/>
      <c r="B98" s="9"/>
      <c r="D98" s="9"/>
      <c r="E98" s="10"/>
      <c r="F98" s="10"/>
      <c r="G98" s="10"/>
      <c r="I98" s="10"/>
      <c r="K98" s="10"/>
      <c r="M98" s="10"/>
      <c r="N98" s="10"/>
      <c r="O98" s="10"/>
      <c r="V98" t="str">
        <f t="shared" si="16"/>
        <v xml:space="preserve"> </v>
      </c>
      <c r="W98" s="14" t="str">
        <f t="shared" si="17"/>
        <v xml:space="preserve"> </v>
      </c>
      <c r="X98" t="str">
        <f t="shared" si="18"/>
        <v xml:space="preserve"> </v>
      </c>
      <c r="Y98" t="str">
        <f t="shared" si="19"/>
        <v xml:space="preserve"> </v>
      </c>
      <c r="Z98" s="14" t="str">
        <f t="shared" si="20"/>
        <v xml:space="preserve"> </v>
      </c>
      <c r="AA98" s="14" t="str">
        <f t="shared" si="21"/>
        <v xml:space="preserve"> </v>
      </c>
      <c r="AB98" s="14" t="str">
        <f t="shared" si="22"/>
        <v xml:space="preserve"> </v>
      </c>
      <c r="AC98" t="str">
        <f t="shared" si="23"/>
        <v xml:space="preserve"> </v>
      </c>
      <c r="AD98" t="str">
        <f t="shared" si="24"/>
        <v xml:space="preserve"> </v>
      </c>
      <c r="AE98" s="14" t="str">
        <f t="shared" si="25"/>
        <v xml:space="preserve"> </v>
      </c>
      <c r="AF98" t="str">
        <f t="shared" si="26"/>
        <v xml:space="preserve"> </v>
      </c>
      <c r="AG98" t="str">
        <f t="shared" si="27"/>
        <v xml:space="preserve"> </v>
      </c>
      <c r="AH98" s="14" t="str">
        <f t="shared" si="28"/>
        <v xml:space="preserve"> </v>
      </c>
      <c r="AI98" s="11" t="str">
        <f t="shared" si="29"/>
        <v xml:space="preserve"> </v>
      </c>
      <c r="AJ98" s="17" t="str">
        <f t="shared" si="30"/>
        <v xml:space="preserve"> </v>
      </c>
      <c r="AL98" s="16"/>
      <c r="AM98" s="16"/>
      <c r="AN98" s="16"/>
      <c r="AO98" s="16"/>
      <c r="AP98" s="16"/>
      <c r="AQ98" s="16"/>
      <c r="AR98" s="16"/>
      <c r="AS98" s="16"/>
      <c r="AT98" s="16"/>
      <c r="AU98" s="16"/>
      <c r="AV98" s="16"/>
      <c r="AW98" s="15"/>
      <c r="AX98" s="15"/>
      <c r="AY98" s="15"/>
      <c r="AZ98" s="15"/>
    </row>
    <row r="99" spans="1:52" x14ac:dyDescent="0.2">
      <c r="A99" s="9"/>
      <c r="B99" s="9"/>
      <c r="D99" s="9"/>
      <c r="E99" s="10"/>
      <c r="F99" s="10"/>
      <c r="G99" s="10"/>
      <c r="I99" s="10"/>
      <c r="K99" s="10"/>
      <c r="M99" s="10"/>
      <c r="N99" s="10"/>
      <c r="O99" s="10"/>
      <c r="V99" t="str">
        <f t="shared" si="16"/>
        <v xml:space="preserve"> </v>
      </c>
      <c r="W99" s="14" t="str">
        <f t="shared" si="17"/>
        <v xml:space="preserve"> </v>
      </c>
      <c r="X99" t="str">
        <f t="shared" si="18"/>
        <v xml:space="preserve"> </v>
      </c>
      <c r="Y99" t="str">
        <f t="shared" si="19"/>
        <v xml:space="preserve"> </v>
      </c>
      <c r="Z99" s="14" t="str">
        <f t="shared" si="20"/>
        <v xml:space="preserve"> </v>
      </c>
      <c r="AA99" s="14" t="str">
        <f t="shared" si="21"/>
        <v xml:space="preserve"> </v>
      </c>
      <c r="AB99" s="14" t="str">
        <f t="shared" si="22"/>
        <v xml:space="preserve"> </v>
      </c>
      <c r="AC99" t="str">
        <f t="shared" si="23"/>
        <v xml:space="preserve"> </v>
      </c>
      <c r="AD99" t="str">
        <f t="shared" si="24"/>
        <v xml:space="preserve"> </v>
      </c>
      <c r="AE99" s="14" t="str">
        <f t="shared" si="25"/>
        <v xml:space="preserve"> </v>
      </c>
      <c r="AF99" t="str">
        <f t="shared" si="26"/>
        <v xml:space="preserve"> </v>
      </c>
      <c r="AG99" t="str">
        <f t="shared" si="27"/>
        <v xml:space="preserve"> </v>
      </c>
      <c r="AH99" s="14" t="str">
        <f t="shared" si="28"/>
        <v xml:space="preserve"> </v>
      </c>
      <c r="AI99" s="11" t="str">
        <f t="shared" si="29"/>
        <v xml:space="preserve"> </v>
      </c>
      <c r="AJ99" s="17" t="str">
        <f t="shared" si="30"/>
        <v xml:space="preserve"> </v>
      </c>
      <c r="AW99" s="14"/>
      <c r="AX99" s="14"/>
      <c r="AY99" s="14"/>
      <c r="AZ99" s="14"/>
    </row>
    <row r="100" spans="1:52" x14ac:dyDescent="0.2">
      <c r="A100" s="9"/>
      <c r="B100" s="9"/>
      <c r="D100" s="9"/>
      <c r="E100" s="10"/>
      <c r="F100" s="10"/>
      <c r="G100" s="10"/>
      <c r="I100" s="10"/>
      <c r="K100" s="10"/>
      <c r="M100" s="10"/>
      <c r="N100" s="10"/>
      <c r="O100" s="10"/>
      <c r="V100" t="str">
        <f t="shared" si="16"/>
        <v xml:space="preserve"> </v>
      </c>
      <c r="W100" s="14" t="str">
        <f t="shared" si="17"/>
        <v xml:space="preserve"> </v>
      </c>
      <c r="X100" t="str">
        <f t="shared" si="18"/>
        <v xml:space="preserve"> </v>
      </c>
      <c r="Y100" t="str">
        <f t="shared" si="19"/>
        <v xml:space="preserve"> </v>
      </c>
      <c r="Z100" s="14" t="str">
        <f t="shared" si="20"/>
        <v xml:space="preserve"> </v>
      </c>
      <c r="AA100" s="14" t="str">
        <f t="shared" si="21"/>
        <v xml:space="preserve"> </v>
      </c>
      <c r="AB100" s="14" t="str">
        <f t="shared" si="22"/>
        <v xml:space="preserve"> </v>
      </c>
      <c r="AC100" t="str">
        <f t="shared" si="23"/>
        <v xml:space="preserve"> </v>
      </c>
      <c r="AD100" t="str">
        <f t="shared" si="24"/>
        <v xml:space="preserve"> </v>
      </c>
      <c r="AE100" s="14" t="str">
        <f t="shared" si="25"/>
        <v xml:space="preserve"> </v>
      </c>
      <c r="AF100" t="str">
        <f t="shared" si="26"/>
        <v xml:space="preserve"> </v>
      </c>
      <c r="AG100" t="str">
        <f t="shared" si="27"/>
        <v xml:space="preserve"> </v>
      </c>
      <c r="AH100" s="14" t="str">
        <f t="shared" si="28"/>
        <v xml:space="preserve"> </v>
      </c>
      <c r="AI100" s="11" t="str">
        <f t="shared" si="29"/>
        <v xml:space="preserve"> </v>
      </c>
      <c r="AJ100" s="17" t="str">
        <f t="shared" si="30"/>
        <v xml:space="preserve"> </v>
      </c>
      <c r="AW100" s="14"/>
      <c r="AX100" s="14"/>
      <c r="AY100" s="14"/>
      <c r="AZ100" s="14"/>
    </row>
    <row r="101" spans="1:52" x14ac:dyDescent="0.2">
      <c r="A101" s="9"/>
      <c r="B101" s="9"/>
      <c r="D101" s="9"/>
      <c r="E101" s="10"/>
      <c r="F101" s="10"/>
      <c r="G101" s="10"/>
      <c r="I101" s="10"/>
      <c r="K101" s="10"/>
      <c r="M101" s="10"/>
      <c r="N101" s="10"/>
      <c r="O101" s="10"/>
      <c r="V101" t="str">
        <f t="shared" si="16"/>
        <v xml:space="preserve"> </v>
      </c>
      <c r="W101" s="14" t="str">
        <f t="shared" si="17"/>
        <v xml:space="preserve"> </v>
      </c>
      <c r="X101" t="str">
        <f t="shared" si="18"/>
        <v xml:space="preserve"> </v>
      </c>
      <c r="Y101" t="str">
        <f t="shared" si="19"/>
        <v xml:space="preserve"> </v>
      </c>
      <c r="Z101" s="14" t="str">
        <f t="shared" si="20"/>
        <v xml:space="preserve"> </v>
      </c>
      <c r="AA101" s="14" t="str">
        <f t="shared" si="21"/>
        <v xml:space="preserve"> </v>
      </c>
      <c r="AB101" s="14" t="str">
        <f t="shared" si="22"/>
        <v xml:space="preserve"> </v>
      </c>
      <c r="AC101" t="str">
        <f t="shared" si="23"/>
        <v xml:space="preserve"> </v>
      </c>
      <c r="AD101" t="str">
        <f t="shared" si="24"/>
        <v xml:space="preserve"> </v>
      </c>
      <c r="AE101" s="14" t="str">
        <f t="shared" si="25"/>
        <v xml:space="preserve"> </v>
      </c>
      <c r="AF101" t="str">
        <f t="shared" si="26"/>
        <v xml:space="preserve"> </v>
      </c>
      <c r="AG101" t="str">
        <f t="shared" si="27"/>
        <v xml:space="preserve"> </v>
      </c>
      <c r="AH101" s="14" t="str">
        <f t="shared" si="28"/>
        <v xml:space="preserve"> </v>
      </c>
      <c r="AI101" s="11" t="str">
        <f t="shared" si="29"/>
        <v xml:space="preserve"> </v>
      </c>
      <c r="AJ101" s="17" t="str">
        <f t="shared" si="30"/>
        <v xml:space="preserve"> </v>
      </c>
      <c r="AW101" s="14"/>
      <c r="AX101" s="14"/>
      <c r="AY101" s="14"/>
      <c r="AZ101" s="14"/>
    </row>
    <row r="102" spans="1:52" x14ac:dyDescent="0.2">
      <c r="A102" s="9"/>
      <c r="B102" s="9"/>
      <c r="D102" s="9"/>
      <c r="E102" s="10"/>
      <c r="F102" s="10"/>
      <c r="G102" s="10"/>
      <c r="I102" s="10"/>
      <c r="K102" s="10"/>
      <c r="M102" s="10"/>
      <c r="N102" s="10"/>
      <c r="O102" s="10"/>
      <c r="V102" t="str">
        <f t="shared" si="16"/>
        <v xml:space="preserve"> </v>
      </c>
      <c r="W102" s="14" t="str">
        <f t="shared" si="17"/>
        <v xml:space="preserve"> </v>
      </c>
      <c r="X102" t="str">
        <f t="shared" si="18"/>
        <v xml:space="preserve"> </v>
      </c>
      <c r="Y102" t="str">
        <f t="shared" si="19"/>
        <v xml:space="preserve"> </v>
      </c>
      <c r="Z102" s="14" t="str">
        <f t="shared" si="20"/>
        <v xml:space="preserve"> </v>
      </c>
      <c r="AA102" s="14" t="str">
        <f t="shared" si="21"/>
        <v xml:space="preserve"> </v>
      </c>
      <c r="AB102" s="14" t="str">
        <f t="shared" si="22"/>
        <v xml:space="preserve"> </v>
      </c>
      <c r="AC102" t="str">
        <f t="shared" si="23"/>
        <v xml:space="preserve"> </v>
      </c>
      <c r="AD102" t="str">
        <f t="shared" si="24"/>
        <v xml:space="preserve"> </v>
      </c>
      <c r="AE102" s="14" t="str">
        <f t="shared" si="25"/>
        <v xml:space="preserve"> </v>
      </c>
      <c r="AF102" t="str">
        <f t="shared" si="26"/>
        <v xml:space="preserve"> </v>
      </c>
      <c r="AG102" t="str">
        <f t="shared" si="27"/>
        <v xml:space="preserve"> </v>
      </c>
      <c r="AH102" s="14" t="str">
        <f t="shared" si="28"/>
        <v xml:space="preserve"> </v>
      </c>
      <c r="AI102" s="11" t="str">
        <f t="shared" si="29"/>
        <v xml:space="preserve"> </v>
      </c>
      <c r="AJ102" s="17" t="str">
        <f t="shared" si="30"/>
        <v xml:space="preserve"> </v>
      </c>
      <c r="AW102" s="14"/>
      <c r="AX102" s="14"/>
      <c r="AY102" s="14"/>
      <c r="AZ102" s="14"/>
    </row>
    <row r="103" spans="1:52" x14ac:dyDescent="0.2">
      <c r="A103" s="9"/>
      <c r="B103" s="9"/>
      <c r="D103" s="9"/>
      <c r="E103" s="10"/>
      <c r="F103" s="10"/>
      <c r="G103" s="10"/>
      <c r="I103" s="10"/>
      <c r="K103" s="10"/>
      <c r="M103" s="10"/>
      <c r="N103" s="10"/>
      <c r="O103" s="10"/>
      <c r="V103" t="str">
        <f t="shared" si="16"/>
        <v xml:space="preserve"> </v>
      </c>
      <c r="W103" s="14" t="str">
        <f t="shared" si="17"/>
        <v xml:space="preserve"> </v>
      </c>
      <c r="X103" t="str">
        <f t="shared" si="18"/>
        <v xml:space="preserve"> </v>
      </c>
      <c r="Y103" t="str">
        <f t="shared" si="19"/>
        <v xml:space="preserve"> </v>
      </c>
      <c r="Z103" s="14" t="str">
        <f t="shared" si="20"/>
        <v xml:space="preserve"> </v>
      </c>
      <c r="AA103" s="14" t="str">
        <f t="shared" si="21"/>
        <v xml:space="preserve"> </v>
      </c>
      <c r="AB103" s="14" t="str">
        <f t="shared" si="22"/>
        <v xml:space="preserve"> </v>
      </c>
      <c r="AC103" t="str">
        <f t="shared" si="23"/>
        <v xml:space="preserve"> </v>
      </c>
      <c r="AD103" t="str">
        <f t="shared" si="24"/>
        <v xml:space="preserve"> </v>
      </c>
      <c r="AE103" s="14" t="str">
        <f t="shared" si="25"/>
        <v xml:space="preserve"> </v>
      </c>
      <c r="AF103" t="str">
        <f t="shared" si="26"/>
        <v xml:space="preserve"> </v>
      </c>
      <c r="AG103" t="str">
        <f t="shared" si="27"/>
        <v xml:space="preserve"> </v>
      </c>
      <c r="AH103" s="14" t="str">
        <f t="shared" si="28"/>
        <v xml:space="preserve"> </v>
      </c>
      <c r="AI103" s="11" t="str">
        <f t="shared" si="29"/>
        <v xml:space="preserve"> </v>
      </c>
      <c r="AJ103" s="17" t="str">
        <f t="shared" si="30"/>
        <v xml:space="preserve"> </v>
      </c>
      <c r="AW103" s="14"/>
      <c r="AX103" s="14"/>
      <c r="AY103" s="14"/>
      <c r="AZ103" s="14"/>
    </row>
    <row r="104" spans="1:52" x14ac:dyDescent="0.2">
      <c r="A104" s="9"/>
      <c r="B104" s="9"/>
      <c r="D104" s="9"/>
      <c r="E104" s="10"/>
      <c r="F104" s="10"/>
      <c r="G104" s="10"/>
      <c r="I104" s="10"/>
      <c r="K104" s="10"/>
      <c r="M104" s="10"/>
      <c r="N104" s="10"/>
      <c r="O104" s="10"/>
      <c r="V104" t="str">
        <f t="shared" si="16"/>
        <v xml:space="preserve"> </v>
      </c>
      <c r="W104" s="14" t="str">
        <f t="shared" si="17"/>
        <v xml:space="preserve"> </v>
      </c>
      <c r="X104" t="str">
        <f t="shared" si="18"/>
        <v xml:space="preserve"> </v>
      </c>
      <c r="Y104" t="str">
        <f t="shared" si="19"/>
        <v xml:space="preserve"> </v>
      </c>
      <c r="Z104" s="14" t="str">
        <f t="shared" si="20"/>
        <v xml:space="preserve"> </v>
      </c>
      <c r="AA104" s="14" t="str">
        <f t="shared" si="21"/>
        <v xml:space="preserve"> </v>
      </c>
      <c r="AB104" s="14" t="str">
        <f t="shared" si="22"/>
        <v xml:space="preserve"> </v>
      </c>
      <c r="AC104" t="str">
        <f t="shared" si="23"/>
        <v xml:space="preserve"> </v>
      </c>
      <c r="AD104" t="str">
        <f t="shared" si="24"/>
        <v xml:space="preserve"> </v>
      </c>
      <c r="AE104" s="14" t="str">
        <f t="shared" si="25"/>
        <v xml:space="preserve"> </v>
      </c>
      <c r="AF104" t="str">
        <f t="shared" si="26"/>
        <v xml:space="preserve"> </v>
      </c>
      <c r="AG104" t="str">
        <f t="shared" si="27"/>
        <v xml:space="preserve"> </v>
      </c>
      <c r="AH104" s="14" t="str">
        <f t="shared" si="28"/>
        <v xml:space="preserve"> </v>
      </c>
      <c r="AI104" s="11" t="str">
        <f t="shared" si="29"/>
        <v xml:space="preserve"> </v>
      </c>
      <c r="AJ104" s="17" t="str">
        <f t="shared" si="30"/>
        <v xml:space="preserve"> </v>
      </c>
      <c r="AW104" s="14"/>
      <c r="AX104" s="14"/>
      <c r="AY104" s="14"/>
      <c r="AZ104" s="14"/>
    </row>
    <row r="105" spans="1:52" x14ac:dyDescent="0.2">
      <c r="AA105" s="14">
        <f>_xlfn.AGGREGATE(1, 6,AA58:AA104)</f>
        <v>0.79113509805548077</v>
      </c>
      <c r="AB105" s="14">
        <f>_xlfn.AGGREGATE(1, 6,AB58:AB104)</f>
        <v>1.5433333333333332</v>
      </c>
      <c r="AE105" s="14">
        <f>_xlfn.AGGREGATE(1, 6,AE58:AE104)</f>
        <v>4.5737333333333332</v>
      </c>
      <c r="AH105" s="14">
        <f>_xlfn.AGGREGATE(1, 6,AH58:AH104)</f>
        <v>5.8233333333333341</v>
      </c>
      <c r="AJ105" s="14">
        <f>_xlfn.AGGREGATE(1, 6,AJ58:AJ104)</f>
        <v>38.631099999999996</v>
      </c>
      <c r="AW105" s="14"/>
      <c r="AX105" s="14"/>
      <c r="AY105" s="14"/>
      <c r="AZ105" s="14"/>
    </row>
    <row r="106" spans="1:52" x14ac:dyDescent="0.2">
      <c r="AL106" s="16"/>
      <c r="AM106" s="16"/>
      <c r="AN106" s="16"/>
      <c r="AO106" s="16"/>
      <c r="AP106" s="16"/>
      <c r="AQ106" s="16"/>
      <c r="AR106" s="16"/>
      <c r="AS106" s="16"/>
      <c r="AT106" s="16"/>
      <c r="AU106" s="16"/>
      <c r="AV106" s="16"/>
      <c r="AW106" s="15"/>
      <c r="AX106" s="15"/>
      <c r="AY106" s="15"/>
      <c r="AZ106" s="15"/>
    </row>
    <row r="107" spans="1:52" x14ac:dyDescent="0.2">
      <c r="W107" s="14">
        <v>273.14999999999998</v>
      </c>
      <c r="AW107" s="14"/>
      <c r="AX107" s="14"/>
      <c r="AY107" s="14"/>
      <c r="AZ107" s="14"/>
    </row>
    <row r="108" spans="1:52" ht="32" x14ac:dyDescent="0.2">
      <c r="A108" s="16" t="s">
        <v>195</v>
      </c>
      <c r="B108" s="16" t="s">
        <v>196</v>
      </c>
      <c r="C108" s="26" t="s">
        <v>197</v>
      </c>
      <c r="D108" s="16" t="s">
        <v>198</v>
      </c>
      <c r="E108" s="16" t="s">
        <v>199</v>
      </c>
      <c r="F108" s="16" t="s">
        <v>200</v>
      </c>
      <c r="G108" s="16" t="s">
        <v>201</v>
      </c>
      <c r="H108" s="16" t="s">
        <v>202</v>
      </c>
      <c r="I108" s="16" t="s">
        <v>203</v>
      </c>
      <c r="J108" s="16" t="s">
        <v>204</v>
      </c>
      <c r="K108" s="16" t="s">
        <v>205</v>
      </c>
      <c r="L108" s="16" t="s">
        <v>206</v>
      </c>
      <c r="M108" s="16" t="s">
        <v>207</v>
      </c>
      <c r="N108" s="16" t="s">
        <v>208</v>
      </c>
      <c r="O108" s="16" t="s">
        <v>209</v>
      </c>
      <c r="P108" s="16" t="s">
        <v>210</v>
      </c>
      <c r="Q108" s="16" t="s">
        <v>211</v>
      </c>
      <c r="R108" s="16" t="s">
        <v>7</v>
      </c>
      <c r="S108" s="16" t="s">
        <v>212</v>
      </c>
      <c r="T108" s="16" t="s">
        <v>213</v>
      </c>
      <c r="U108" s="16"/>
      <c r="V108" s="16" t="s">
        <v>32</v>
      </c>
      <c r="W108" s="15" t="s">
        <v>214</v>
      </c>
      <c r="X108" s="16" t="s">
        <v>215</v>
      </c>
      <c r="Y108" s="16" t="s">
        <v>202</v>
      </c>
      <c r="Z108" s="15" t="s">
        <v>216</v>
      </c>
      <c r="AA108" s="15" t="s">
        <v>217</v>
      </c>
      <c r="AB108" s="15" t="s">
        <v>92</v>
      </c>
      <c r="AC108" s="16" t="s">
        <v>218</v>
      </c>
      <c r="AD108" s="16" t="s">
        <v>206</v>
      </c>
      <c r="AE108" s="15" t="s">
        <v>7</v>
      </c>
      <c r="AF108" s="16" t="s">
        <v>219</v>
      </c>
      <c r="AG108" s="16" t="s">
        <v>220</v>
      </c>
      <c r="AH108" s="15" t="s">
        <v>6</v>
      </c>
      <c r="AI108" s="16" t="s">
        <v>210</v>
      </c>
      <c r="AJ108" s="15" t="s">
        <v>8</v>
      </c>
      <c r="AL108" s="14"/>
      <c r="AM108" s="14"/>
      <c r="AN108" s="14"/>
      <c r="AO108" s="14"/>
      <c r="AP108" s="14"/>
      <c r="AQ108" s="14" t="s">
        <v>221</v>
      </c>
      <c r="AR108" s="14"/>
      <c r="AS108" s="14"/>
      <c r="AT108" s="14"/>
      <c r="AU108" s="14"/>
      <c r="AV108" s="14"/>
      <c r="AW108" s="14"/>
      <c r="AX108" s="14"/>
      <c r="AY108" s="14"/>
      <c r="AZ108" s="14"/>
    </row>
    <row r="109" spans="1:52" x14ac:dyDescent="0.2">
      <c r="A109" s="172">
        <v>1</v>
      </c>
      <c r="B109" s="173">
        <v>2018</v>
      </c>
      <c r="C109" s="173">
        <v>5</v>
      </c>
      <c r="D109" s="173">
        <v>18</v>
      </c>
      <c r="E109" s="176">
        <v>15.7</v>
      </c>
      <c r="F109" s="176">
        <v>25.6</v>
      </c>
      <c r="G109" s="176">
        <v>65.8</v>
      </c>
      <c r="H109" s="173">
        <v>5.6</v>
      </c>
      <c r="I109" s="177">
        <v>2.27</v>
      </c>
      <c r="J109" s="177">
        <v>5.99</v>
      </c>
      <c r="K109" s="177">
        <v>2.5299999999999998</v>
      </c>
      <c r="L109" s="176">
        <v>2.2517</v>
      </c>
      <c r="M109" s="177">
        <v>9.3949999999999996</v>
      </c>
      <c r="N109" s="177">
        <v>19.199000000000002</v>
      </c>
      <c r="O109" s="177">
        <v>0.23499999999999999</v>
      </c>
      <c r="P109" s="177">
        <v>37.2164</v>
      </c>
      <c r="Q109" s="177">
        <v>24.681999999999999</v>
      </c>
      <c r="R109" s="177"/>
      <c r="S109" s="177">
        <v>12.5344</v>
      </c>
      <c r="T109" s="177">
        <v>102.4243</v>
      </c>
      <c r="V109" t="str">
        <f>IF(C109&lt;6," ",IF(C109&lt;=9,E109, IF(C109&gt;=10," ")))</f>
        <v xml:space="preserve"> </v>
      </c>
      <c r="W109" s="14" t="str">
        <f>IF(V109=" ", " ", IF(V109&gt;0, V109+273.15))</f>
        <v xml:space="preserve"> </v>
      </c>
      <c r="X109" t="str">
        <f>IF(C109&lt;6," ",IF(C109&lt;=9,F109, IF(C109&gt;=10," ")))</f>
        <v xml:space="preserve"> </v>
      </c>
      <c r="Y109" t="str">
        <f>IF(C109&lt;6," ",IF(C109&lt;=9,H109, IF(C109&gt;=10," ")))</f>
        <v xml:space="preserve"> </v>
      </c>
      <c r="Z109" s="14" t="str">
        <f>IF(V109=" "," ",IF(V109&gt;0,EXP(-173.4292+249.6339*100/W109+143.3483*LN(+W109/100)-21.8492*W109/100+X109*(-0.033096+0.014259*W109/100-0.0017*(W109/100)^2))*1.4276))</f>
        <v xml:space="preserve"> </v>
      </c>
      <c r="AA109" s="14" t="str">
        <f>IF(V109=" "," ",IF(V109&gt;0,Y109/Z109))</f>
        <v xml:space="preserve"> </v>
      </c>
      <c r="AB109" s="14" t="str">
        <f>IF(C109&lt;6," ",IF(C109&lt;=9,I109, IF(C109&gt;=10," ")))</f>
        <v xml:space="preserve"> </v>
      </c>
      <c r="AC109" t="str">
        <f>IF(C109&lt;6," ",IF(C109&lt;=9,M109, IF(C109&gt;=10," ")))</f>
        <v xml:space="preserve"> </v>
      </c>
      <c r="AD109" t="str">
        <f>IF(C109&lt;6," ",IF(C109&lt;=9,L109, IF(C109&gt;=10," ")))</f>
        <v xml:space="preserve"> </v>
      </c>
      <c r="AE109" s="14" t="str">
        <f>IF(V109=" "," ",IF(V109&gt;0,SUM(AC109:AD109)))</f>
        <v xml:space="preserve"> </v>
      </c>
      <c r="AF109" t="str">
        <f>IF(C109&lt;6," ",IF(C109&lt;=9,J109, IF(C109&gt;=10," ")))</f>
        <v xml:space="preserve"> </v>
      </c>
      <c r="AG109" t="str">
        <f>IF(C109&lt;6," ",IF(C109&lt;=9,K109, IF(C109&gt;=10," ")))</f>
        <v xml:space="preserve"> </v>
      </c>
      <c r="AH109" s="14" t="str">
        <f>IF(V109=" ", " ", IF(V109&gt;0, SUM(AF109:AG109)))</f>
        <v xml:space="preserve"> </v>
      </c>
      <c r="AI109" s="11" t="str">
        <f>IF(C109&lt;6," ",IF(C109&lt;=9,P109, IF(C109&gt;=10," ")))</f>
        <v xml:space="preserve"> </v>
      </c>
      <c r="AJ109" s="17" t="str">
        <f>IF(V109=" ", " ", IF(V109&gt;0, AI109-AE109))</f>
        <v xml:space="preserve"> </v>
      </c>
      <c r="AQ109" s="12"/>
      <c r="AR109" s="22" t="s">
        <v>68</v>
      </c>
      <c r="AS109" s="22" t="s">
        <v>92</v>
      </c>
      <c r="AT109" s="22" t="s">
        <v>7</v>
      </c>
      <c r="AU109" s="22" t="s">
        <v>93</v>
      </c>
      <c r="AV109" s="22" t="s">
        <v>8</v>
      </c>
      <c r="AW109" s="22"/>
      <c r="AX109" s="14"/>
      <c r="AY109" s="14"/>
      <c r="AZ109" s="14"/>
    </row>
    <row r="110" spans="1:52" x14ac:dyDescent="0.2">
      <c r="A110" s="172">
        <v>1</v>
      </c>
      <c r="B110" s="173">
        <v>2018</v>
      </c>
      <c r="C110" s="173">
        <v>6</v>
      </c>
      <c r="D110" s="173">
        <v>15</v>
      </c>
      <c r="E110" s="176">
        <v>19.600000000000001</v>
      </c>
      <c r="F110" s="176">
        <v>28.6</v>
      </c>
      <c r="G110" s="176">
        <v>79.5</v>
      </c>
      <c r="H110" s="173">
        <v>6.12</v>
      </c>
      <c r="I110" s="177">
        <v>3.01</v>
      </c>
      <c r="J110" s="177">
        <v>7.49</v>
      </c>
      <c r="K110" s="177">
        <v>1.81</v>
      </c>
      <c r="L110" s="176">
        <v>2.2444000000000002</v>
      </c>
      <c r="M110" s="177">
        <v>1.877</v>
      </c>
      <c r="N110" s="177">
        <v>9.4060000000000006</v>
      </c>
      <c r="O110" s="177">
        <v>0.14199999999999999</v>
      </c>
      <c r="P110" s="177">
        <v>30.8842</v>
      </c>
      <c r="Q110" s="177">
        <v>20.844000000000001</v>
      </c>
      <c r="R110" s="177"/>
      <c r="S110" s="177">
        <v>10.0402</v>
      </c>
      <c r="T110" s="177">
        <v>94.740499999999997</v>
      </c>
      <c r="V110">
        <f t="shared" ref="V110:V155" si="32">IF(C110&lt;6," ",IF(C110&lt;=9,E110, IF(C110&gt;=10," ")))</f>
        <v>19.600000000000001</v>
      </c>
      <c r="W110" s="14">
        <f t="shared" ref="W110:W155" si="33">IF(V110=" ", " ", IF(V110&gt;0, V110+273.15))</f>
        <v>292.75</v>
      </c>
      <c r="X110">
        <f t="shared" ref="X110:X155" si="34">IF(C110&lt;6," ",IF(C110&lt;=9,F110, IF(C110&gt;=10," ")))</f>
        <v>28.6</v>
      </c>
      <c r="Y110">
        <f t="shared" ref="Y110:Y155" si="35">IF(C110&lt;6," ",IF(C110&lt;=9,H110, IF(C110&gt;=10," ")))</f>
        <v>6.12</v>
      </c>
      <c r="Z110" s="14">
        <f t="shared" ref="Z110:Z155" si="36">IF(V110=" "," ",IF(V110&gt;0,EXP(-173.4292+249.6339*100/W110+143.3483*LN(+W110/100)-21.8492*W110/100+X110*(-0.033096+0.014259*W110/100-0.0017*(W110/100)^2))*1.4276))</f>
        <v>7.7162940132663076</v>
      </c>
      <c r="AA110" s="14">
        <f t="shared" ref="AA110:AA155" si="37">IF(V110=" "," ",IF(V110&gt;0,Y110/Z110))</f>
        <v>0.79312685461157073</v>
      </c>
      <c r="AB110" s="14">
        <f t="shared" ref="AB110:AB155" si="38">IF(C110&lt;6," ",IF(C110&lt;=9,I110, IF(C110&gt;=10," ")))</f>
        <v>3.01</v>
      </c>
      <c r="AC110">
        <f t="shared" ref="AC110:AC155" si="39">IF(C110&lt;6," ",IF(C110&lt;=9,M110, IF(C110&gt;=10," ")))</f>
        <v>1.877</v>
      </c>
      <c r="AD110">
        <f t="shared" ref="AD110:AD155" si="40">IF(C110&lt;6," ",IF(C110&lt;=9,L110, IF(C110&gt;=10," ")))</f>
        <v>2.2444000000000002</v>
      </c>
      <c r="AE110" s="14">
        <f t="shared" ref="AE110:AE155" si="41">IF(V110=" "," ",IF(V110&gt;0,SUM(AC110:AD110)))</f>
        <v>4.1214000000000004</v>
      </c>
      <c r="AF110">
        <f t="shared" ref="AF110:AF155" si="42">IF(C110&lt;6," ",IF(C110&lt;=9,J110, IF(C110&gt;=10," ")))</f>
        <v>7.49</v>
      </c>
      <c r="AG110">
        <f t="shared" ref="AG110:AG155" si="43">IF(C110&lt;6," ",IF(C110&lt;=9,K110, IF(C110&gt;=10," ")))</f>
        <v>1.81</v>
      </c>
      <c r="AH110" s="14">
        <f t="shared" ref="AH110:AH155" si="44">IF(V110=" ", " ", IF(V110&gt;0, SUM(AF110:AG110)))</f>
        <v>9.3000000000000007</v>
      </c>
      <c r="AI110" s="11">
        <f t="shared" ref="AI110:AI155" si="45">IF(C110&lt;6," ",IF(C110&lt;=9,P110, IF(C110&gt;=10," ")))</f>
        <v>30.8842</v>
      </c>
      <c r="AJ110" s="17">
        <f t="shared" ref="AJ110:AJ155" si="46">IF(V110=" ", " ", IF(V110&gt;0, AI110-AE110))</f>
        <v>26.762799999999999</v>
      </c>
      <c r="AL110" s="14" t="s">
        <v>222</v>
      </c>
      <c r="AQ110" t="s">
        <v>1</v>
      </c>
      <c r="AR110" s="12"/>
      <c r="AS110" s="12"/>
      <c r="AT110" s="12"/>
      <c r="AU110" s="12"/>
      <c r="AV110" s="12"/>
      <c r="AW110" s="14"/>
      <c r="AX110" s="14"/>
      <c r="AY110" s="14"/>
      <c r="AZ110" s="14"/>
    </row>
    <row r="111" spans="1:52" x14ac:dyDescent="0.2">
      <c r="A111" s="172">
        <v>1</v>
      </c>
      <c r="B111" s="173">
        <v>2018</v>
      </c>
      <c r="C111" s="173">
        <v>6</v>
      </c>
      <c r="D111" s="173">
        <v>29</v>
      </c>
      <c r="E111" s="176">
        <v>21.6</v>
      </c>
      <c r="F111" s="176">
        <v>23.4</v>
      </c>
      <c r="G111" s="176">
        <v>47.8</v>
      </c>
      <c r="H111" s="173">
        <v>3.72</v>
      </c>
      <c r="I111" s="177">
        <v>1.39</v>
      </c>
      <c r="J111" s="177">
        <v>7.84</v>
      </c>
      <c r="K111" s="177">
        <v>2.5299999999999998</v>
      </c>
      <c r="L111" s="176">
        <v>6.2110000000000003</v>
      </c>
      <c r="M111" s="177">
        <v>4.6580000000000004</v>
      </c>
      <c r="N111" s="177">
        <v>29.056999999999999</v>
      </c>
      <c r="O111" s="177">
        <v>0.30299999999999999</v>
      </c>
      <c r="P111" s="177">
        <v>42.906199999999998</v>
      </c>
      <c r="Q111" s="177">
        <v>31.085999999999999</v>
      </c>
      <c r="R111" s="177"/>
      <c r="S111" s="177">
        <v>11.8202</v>
      </c>
      <c r="T111" s="177">
        <v>101.932</v>
      </c>
      <c r="V111">
        <f t="shared" si="32"/>
        <v>21.6</v>
      </c>
      <c r="W111" s="14">
        <f t="shared" si="33"/>
        <v>294.75</v>
      </c>
      <c r="X111">
        <f t="shared" si="34"/>
        <v>23.4</v>
      </c>
      <c r="Y111">
        <f t="shared" si="35"/>
        <v>3.72</v>
      </c>
      <c r="Z111" s="14">
        <f t="shared" si="36"/>
        <v>7.6639773754928697</v>
      </c>
      <c r="AA111" s="14">
        <f t="shared" si="37"/>
        <v>0.48538765418273006</v>
      </c>
      <c r="AB111" s="14">
        <f t="shared" si="38"/>
        <v>1.39</v>
      </c>
      <c r="AC111">
        <f t="shared" si="39"/>
        <v>4.6580000000000004</v>
      </c>
      <c r="AD111">
        <f t="shared" si="40"/>
        <v>6.2110000000000003</v>
      </c>
      <c r="AE111" s="14">
        <f t="shared" si="41"/>
        <v>10.869</v>
      </c>
      <c r="AF111">
        <f t="shared" si="42"/>
        <v>7.84</v>
      </c>
      <c r="AG111">
        <f t="shared" si="43"/>
        <v>2.5299999999999998</v>
      </c>
      <c r="AH111" s="14">
        <f t="shared" si="44"/>
        <v>10.37</v>
      </c>
      <c r="AI111" s="11">
        <f t="shared" si="45"/>
        <v>42.906199999999998</v>
      </c>
      <c r="AJ111" s="17">
        <f t="shared" si="46"/>
        <v>32.037199999999999</v>
      </c>
      <c r="AL111" t="s">
        <v>237</v>
      </c>
      <c r="AM111" t="s">
        <v>92</v>
      </c>
      <c r="AN111" s="12" t="s">
        <v>61</v>
      </c>
      <c r="AO111" s="12" t="s">
        <v>62</v>
      </c>
      <c r="AP111" s="12" t="s">
        <v>63</v>
      </c>
      <c r="AQ111" t="s">
        <v>58</v>
      </c>
      <c r="AR111" s="12">
        <v>0.4</v>
      </c>
      <c r="AS111">
        <v>17</v>
      </c>
      <c r="AT111" s="13">
        <v>10</v>
      </c>
      <c r="AU111" s="12">
        <v>10</v>
      </c>
      <c r="AV111" s="13">
        <v>43</v>
      </c>
      <c r="AW111" s="14"/>
      <c r="AX111" s="14"/>
      <c r="AY111" s="14"/>
      <c r="AZ111" s="14"/>
    </row>
    <row r="112" spans="1:52" ht="16" thickBot="1" x14ac:dyDescent="0.25">
      <c r="A112" s="172">
        <v>1</v>
      </c>
      <c r="B112" s="173">
        <v>2018</v>
      </c>
      <c r="C112" s="173">
        <v>7</v>
      </c>
      <c r="D112" s="173">
        <v>13</v>
      </c>
      <c r="E112" s="176">
        <v>24.3</v>
      </c>
      <c r="F112" s="176">
        <v>29.3</v>
      </c>
      <c r="G112" s="176">
        <v>90</v>
      </c>
      <c r="H112" s="173">
        <v>6.3</v>
      </c>
      <c r="I112" s="177">
        <v>3.07</v>
      </c>
      <c r="J112" s="177">
        <v>7.99</v>
      </c>
      <c r="K112" s="177">
        <v>3.38</v>
      </c>
      <c r="L112" s="176">
        <v>0.99319999999999997</v>
      </c>
      <c r="M112" s="177">
        <v>0.44800000000000001</v>
      </c>
      <c r="N112" s="177">
        <v>20.417999999999999</v>
      </c>
      <c r="O112" s="177">
        <v>0.38500000000000001</v>
      </c>
      <c r="P112" s="177">
        <v>34.691800000000001</v>
      </c>
      <c r="Q112" s="177">
        <v>23.26</v>
      </c>
      <c r="R112" s="177"/>
      <c r="S112" s="177">
        <v>11.431800000000001</v>
      </c>
      <c r="T112" s="177">
        <v>111.00839999999999</v>
      </c>
      <c r="V112">
        <f t="shared" si="32"/>
        <v>24.3</v>
      </c>
      <c r="W112" s="14">
        <f t="shared" si="33"/>
        <v>297.45</v>
      </c>
      <c r="X112">
        <f t="shared" si="34"/>
        <v>29.3</v>
      </c>
      <c r="Y112">
        <f t="shared" si="35"/>
        <v>6.3</v>
      </c>
      <c r="Z112" s="14">
        <f t="shared" si="36"/>
        <v>7.0557476056380048</v>
      </c>
      <c r="AA112" s="14">
        <f t="shared" si="37"/>
        <v>0.89288908165675973</v>
      </c>
      <c r="AB112" s="14">
        <f t="shared" si="38"/>
        <v>3.07</v>
      </c>
      <c r="AC112">
        <f t="shared" si="39"/>
        <v>0.44800000000000001</v>
      </c>
      <c r="AD112">
        <f t="shared" si="40"/>
        <v>0.99319999999999997</v>
      </c>
      <c r="AE112" s="14">
        <f t="shared" si="41"/>
        <v>1.4412</v>
      </c>
      <c r="AF112">
        <f t="shared" si="42"/>
        <v>7.99</v>
      </c>
      <c r="AG112">
        <f t="shared" si="43"/>
        <v>3.38</v>
      </c>
      <c r="AH112" s="14">
        <f t="shared" si="44"/>
        <v>11.370000000000001</v>
      </c>
      <c r="AI112" s="11">
        <f t="shared" si="45"/>
        <v>34.691800000000001</v>
      </c>
      <c r="AJ112" s="17">
        <f t="shared" si="46"/>
        <v>33.250599999999999</v>
      </c>
      <c r="AL112" t="s">
        <v>61</v>
      </c>
      <c r="AM112" s="12" t="s">
        <v>61</v>
      </c>
      <c r="AN112" s="12" t="s">
        <v>7</v>
      </c>
      <c r="AO112" s="12" t="s">
        <v>223</v>
      </c>
      <c r="AP112" s="12"/>
      <c r="AQ112" t="s">
        <v>64</v>
      </c>
      <c r="AR112" s="12">
        <v>0.9</v>
      </c>
      <c r="AS112">
        <v>0.5</v>
      </c>
      <c r="AT112" s="13">
        <v>1</v>
      </c>
      <c r="AU112" s="12">
        <v>3</v>
      </c>
      <c r="AV112" s="13">
        <v>20</v>
      </c>
      <c r="AW112" s="14"/>
      <c r="AX112" s="14"/>
      <c r="AY112" s="14"/>
      <c r="AZ112" s="14"/>
    </row>
    <row r="113" spans="1:52" x14ac:dyDescent="0.2">
      <c r="A113" s="172">
        <v>1</v>
      </c>
      <c r="B113" s="173">
        <v>2018</v>
      </c>
      <c r="C113" s="173">
        <v>7</v>
      </c>
      <c r="D113" s="173">
        <v>27</v>
      </c>
      <c r="E113" s="176">
        <v>25.3</v>
      </c>
      <c r="F113" s="176">
        <v>26.3</v>
      </c>
      <c r="G113" s="176">
        <v>66.3</v>
      </c>
      <c r="H113" s="173">
        <v>4.7300000000000004</v>
      </c>
      <c r="I113" s="177">
        <v>2.3199999999999998</v>
      </c>
      <c r="J113" s="177">
        <v>10.83</v>
      </c>
      <c r="K113" s="177">
        <v>3.72</v>
      </c>
      <c r="L113" s="176">
        <v>1.1306</v>
      </c>
      <c r="M113" s="177">
        <v>0.82</v>
      </c>
      <c r="N113" s="177">
        <v>29.742999999999999</v>
      </c>
      <c r="O113" s="177">
        <v>0.186</v>
      </c>
      <c r="P113" s="177">
        <v>39.2682</v>
      </c>
      <c r="Q113" s="177">
        <v>24.888000000000002</v>
      </c>
      <c r="R113" s="177"/>
      <c r="S113" s="177">
        <v>14.3802</v>
      </c>
      <c r="T113" s="177">
        <v>108.03149999999999</v>
      </c>
      <c r="V113">
        <f t="shared" si="32"/>
        <v>25.3</v>
      </c>
      <c r="W113" s="14">
        <f t="shared" si="33"/>
        <v>298.45</v>
      </c>
      <c r="X113">
        <f t="shared" si="34"/>
        <v>26.3</v>
      </c>
      <c r="Y113">
        <f t="shared" si="35"/>
        <v>4.7300000000000004</v>
      </c>
      <c r="Z113" s="14">
        <f t="shared" si="36"/>
        <v>7.0534807908265647</v>
      </c>
      <c r="AA113" s="14">
        <f t="shared" si="37"/>
        <v>0.67059089551241458</v>
      </c>
      <c r="AB113" s="14">
        <f t="shared" si="38"/>
        <v>2.3199999999999998</v>
      </c>
      <c r="AC113">
        <f t="shared" si="39"/>
        <v>0.82</v>
      </c>
      <c r="AD113">
        <f t="shared" si="40"/>
        <v>1.1306</v>
      </c>
      <c r="AE113" s="14">
        <f t="shared" si="41"/>
        <v>1.9506000000000001</v>
      </c>
      <c r="AF113">
        <f t="shared" si="42"/>
        <v>10.83</v>
      </c>
      <c r="AG113">
        <f t="shared" si="43"/>
        <v>3.72</v>
      </c>
      <c r="AH113" s="14">
        <f t="shared" si="44"/>
        <v>14.55</v>
      </c>
      <c r="AI113" s="11">
        <f t="shared" si="45"/>
        <v>39.2682</v>
      </c>
      <c r="AJ113" s="17">
        <f t="shared" si="46"/>
        <v>37.317599999999999</v>
      </c>
      <c r="AL113" t="s">
        <v>224</v>
      </c>
      <c r="AM113" t="s">
        <v>225</v>
      </c>
      <c r="AN113" t="s">
        <v>74</v>
      </c>
      <c r="AO113" t="s">
        <v>75</v>
      </c>
      <c r="AP113" t="s">
        <v>74</v>
      </c>
      <c r="AR113" s="12" t="s">
        <v>68</v>
      </c>
      <c r="AS113" s="64" t="s">
        <v>92</v>
      </c>
      <c r="AT113" s="12" t="s">
        <v>7</v>
      </c>
      <c r="AU113" s="12" t="s">
        <v>69</v>
      </c>
      <c r="AV113" s="12" t="s">
        <v>8</v>
      </c>
      <c r="AW113" s="22" t="s">
        <v>70</v>
      </c>
      <c r="AX113" s="14"/>
      <c r="AY113" s="14" t="s">
        <v>226</v>
      </c>
      <c r="AZ113" s="14" t="s">
        <v>227</v>
      </c>
    </row>
    <row r="114" spans="1:52" x14ac:dyDescent="0.2">
      <c r="A114" s="172">
        <v>1</v>
      </c>
      <c r="B114" s="173">
        <v>2018</v>
      </c>
      <c r="C114" s="173">
        <v>8</v>
      </c>
      <c r="D114" s="173">
        <v>10</v>
      </c>
      <c r="E114" s="176">
        <v>27.6</v>
      </c>
      <c r="F114" s="176">
        <v>23.9</v>
      </c>
      <c r="G114" s="176">
        <v>88</v>
      </c>
      <c r="H114" s="173">
        <v>5.87</v>
      </c>
      <c r="I114" s="177">
        <v>2.1800000000000002</v>
      </c>
      <c r="J114" s="177">
        <v>10.95</v>
      </c>
      <c r="K114" s="177">
        <v>3.35</v>
      </c>
      <c r="L114" s="176">
        <v>1.3625</v>
      </c>
      <c r="M114" s="177">
        <v>0.41899999999999998</v>
      </c>
      <c r="N114" s="177">
        <v>33.213000000000001</v>
      </c>
      <c r="O114" s="177">
        <v>0.35599999999999998</v>
      </c>
      <c r="P114" s="177">
        <v>32.409700000000001</v>
      </c>
      <c r="Q114" s="177">
        <v>19.344000000000001</v>
      </c>
      <c r="R114" s="177"/>
      <c r="S114" s="177">
        <v>13.0657</v>
      </c>
      <c r="T114" s="177">
        <v>110.1888</v>
      </c>
      <c r="V114">
        <f t="shared" si="32"/>
        <v>27.6</v>
      </c>
      <c r="W114" s="14">
        <f t="shared" si="33"/>
        <v>300.75</v>
      </c>
      <c r="X114">
        <f t="shared" si="34"/>
        <v>23.9</v>
      </c>
      <c r="Y114">
        <f t="shared" si="35"/>
        <v>5.87</v>
      </c>
      <c r="Z114" s="14">
        <f t="shared" si="36"/>
        <v>6.8735100364286916</v>
      </c>
      <c r="AA114" s="14">
        <f t="shared" si="37"/>
        <v>0.8540032630911687</v>
      </c>
      <c r="AB114" s="14">
        <f t="shared" si="38"/>
        <v>2.1800000000000002</v>
      </c>
      <c r="AC114">
        <f t="shared" si="39"/>
        <v>0.41899999999999998</v>
      </c>
      <c r="AD114">
        <f t="shared" si="40"/>
        <v>1.3625</v>
      </c>
      <c r="AE114" s="14">
        <f t="shared" si="41"/>
        <v>1.7815000000000001</v>
      </c>
      <c r="AF114">
        <f t="shared" si="42"/>
        <v>10.95</v>
      </c>
      <c r="AG114">
        <f t="shared" si="43"/>
        <v>3.35</v>
      </c>
      <c r="AH114" s="14">
        <f t="shared" si="44"/>
        <v>14.299999999999999</v>
      </c>
      <c r="AI114" s="11">
        <f t="shared" si="45"/>
        <v>32.409700000000001</v>
      </c>
      <c r="AJ114" s="17">
        <f t="shared" si="46"/>
        <v>30.6282</v>
      </c>
      <c r="AL114">
        <f>AA156</f>
        <v>0.73939378939044786</v>
      </c>
      <c r="AM114">
        <f>AB156</f>
        <v>2.0571428571428574</v>
      </c>
      <c r="AN114">
        <f>AE156</f>
        <v>6.1574428571428568</v>
      </c>
      <c r="AO114">
        <f>AH156</f>
        <v>9.9028571428571421</v>
      </c>
      <c r="AP114" s="11">
        <f>AJ156</f>
        <v>28.503457142857144</v>
      </c>
      <c r="AR114" s="12" t="s">
        <v>77</v>
      </c>
      <c r="AS114" s="65" t="s">
        <v>77</v>
      </c>
      <c r="AT114" s="12" t="s">
        <v>77</v>
      </c>
      <c r="AU114" s="12" t="s">
        <v>77</v>
      </c>
      <c r="AV114" s="12" t="s">
        <v>77</v>
      </c>
      <c r="AW114" s="22" t="s">
        <v>78</v>
      </c>
      <c r="AX114" s="14"/>
      <c r="AY114" s="14"/>
      <c r="AZ114" s="14"/>
    </row>
    <row r="115" spans="1:52" ht="16" thickBot="1" x14ac:dyDescent="0.25">
      <c r="A115" s="172">
        <v>1</v>
      </c>
      <c r="B115" s="173">
        <v>2018</v>
      </c>
      <c r="C115" s="173">
        <v>9</v>
      </c>
      <c r="D115" s="173">
        <v>14</v>
      </c>
      <c r="E115" s="176">
        <v>21.5</v>
      </c>
      <c r="F115" s="176">
        <v>23.1</v>
      </c>
      <c r="G115" s="176">
        <v>65.099999999999994</v>
      </c>
      <c r="H115" s="173">
        <v>5.04</v>
      </c>
      <c r="I115" s="177">
        <v>1.71</v>
      </c>
      <c r="J115" s="177">
        <v>2.54</v>
      </c>
      <c r="K115" s="177">
        <v>2.46</v>
      </c>
      <c r="L115" s="176">
        <v>6.8761000000000001</v>
      </c>
      <c r="M115" s="177">
        <v>7.6760000000000002</v>
      </c>
      <c r="N115" s="177">
        <v>28.719000000000001</v>
      </c>
      <c r="O115" s="177">
        <v>0.65400000000000003</v>
      </c>
      <c r="P115" s="177">
        <v>34.8962</v>
      </c>
      <c r="Q115" s="177">
        <v>29.826000000000001</v>
      </c>
      <c r="R115" s="177"/>
      <c r="S115" s="177">
        <v>5.0701999999999998</v>
      </c>
      <c r="T115" s="177">
        <v>56.421700000000001</v>
      </c>
      <c r="V115">
        <f t="shared" si="32"/>
        <v>21.5</v>
      </c>
      <c r="W115" s="14">
        <f t="shared" si="33"/>
        <v>294.64999999999998</v>
      </c>
      <c r="X115">
        <f t="shared" si="34"/>
        <v>23.1</v>
      </c>
      <c r="Y115">
        <f t="shared" si="35"/>
        <v>5.04</v>
      </c>
      <c r="Z115" s="14">
        <f t="shared" si="36"/>
        <v>7.6916477220386863</v>
      </c>
      <c r="AA115" s="14">
        <f t="shared" si="37"/>
        <v>0.65525621845095872</v>
      </c>
      <c r="AB115" s="14">
        <f t="shared" si="38"/>
        <v>1.71</v>
      </c>
      <c r="AC115">
        <f t="shared" si="39"/>
        <v>7.6760000000000002</v>
      </c>
      <c r="AD115">
        <f t="shared" si="40"/>
        <v>6.8761000000000001</v>
      </c>
      <c r="AE115" s="14">
        <f t="shared" si="41"/>
        <v>14.552099999999999</v>
      </c>
      <c r="AF115">
        <f t="shared" si="42"/>
        <v>2.54</v>
      </c>
      <c r="AG115">
        <f t="shared" si="43"/>
        <v>2.46</v>
      </c>
      <c r="AH115" s="14">
        <f t="shared" si="44"/>
        <v>5</v>
      </c>
      <c r="AI115" s="11">
        <f t="shared" si="45"/>
        <v>34.8962</v>
      </c>
      <c r="AJ115" s="17">
        <f t="shared" si="46"/>
        <v>20.344100000000001</v>
      </c>
      <c r="AR115" s="12">
        <f>((LN(AL114)-LN(0.4))/(LN(0.9)-LN(0.4))*100)</f>
        <v>75.760661959270692</v>
      </c>
      <c r="AS115" s="66">
        <f>((LN(AM114)-LN(17))/(LN(0.5)-LN(17))*100)</f>
        <v>59.888808072437541</v>
      </c>
      <c r="AT115" s="12">
        <f>((LN(AN114)-LN(10))/(LN(1)-LN(10))*100)</f>
        <v>21.059960984902013</v>
      </c>
      <c r="AU115" s="12">
        <f>((LN(AO114)-LN(10))/(LN(3)-LN(10))*100)</f>
        <v>0.81079715147048748</v>
      </c>
      <c r="AV115" s="12">
        <f>((LN(AP114)-LN(43))/(LN(20)-LN(43))*100)</f>
        <v>53.71548089703888</v>
      </c>
      <c r="AW115" s="14"/>
      <c r="AX115" s="14"/>
      <c r="AY115" s="14"/>
      <c r="AZ115" s="14"/>
    </row>
    <row r="116" spans="1:52" x14ac:dyDescent="0.2">
      <c r="A116" s="172">
        <v>1</v>
      </c>
      <c r="B116" s="173">
        <v>2018</v>
      </c>
      <c r="C116" s="173">
        <v>9</v>
      </c>
      <c r="D116" s="173">
        <v>28</v>
      </c>
      <c r="E116" s="176">
        <v>19.899999999999999</v>
      </c>
      <c r="F116" s="176">
        <v>28.5</v>
      </c>
      <c r="G116" s="176">
        <v>82.8</v>
      </c>
      <c r="H116" s="173">
        <v>6.33</v>
      </c>
      <c r="I116" s="177">
        <v>0.72</v>
      </c>
      <c r="J116" s="177">
        <v>2.37</v>
      </c>
      <c r="K116" s="177">
        <v>2.06</v>
      </c>
      <c r="L116" s="176">
        <v>2.6313</v>
      </c>
      <c r="M116" s="177">
        <v>5.7549999999999999</v>
      </c>
      <c r="N116" s="177">
        <v>20.97</v>
      </c>
      <c r="O116" s="177">
        <v>0.46500000000000002</v>
      </c>
      <c r="P116" s="177">
        <v>27.57</v>
      </c>
      <c r="Q116" s="177">
        <v>23.858000000000001</v>
      </c>
      <c r="R116" s="177"/>
      <c r="S116" s="177">
        <v>3.7120000000000002</v>
      </c>
      <c r="T116" s="177">
        <v>46.128599999999999</v>
      </c>
      <c r="V116">
        <f t="shared" si="32"/>
        <v>19.899999999999999</v>
      </c>
      <c r="W116" s="14">
        <f t="shared" si="33"/>
        <v>293.04999999999995</v>
      </c>
      <c r="X116">
        <f t="shared" si="34"/>
        <v>28.5</v>
      </c>
      <c r="Y116">
        <f t="shared" si="35"/>
        <v>6.33</v>
      </c>
      <c r="Z116" s="14">
        <f t="shared" si="36"/>
        <v>7.6773564094305113</v>
      </c>
      <c r="AA116" s="14">
        <f t="shared" si="37"/>
        <v>0.82450255822753249</v>
      </c>
      <c r="AB116" s="14">
        <f t="shared" si="38"/>
        <v>0.72</v>
      </c>
      <c r="AC116">
        <f t="shared" si="39"/>
        <v>5.7549999999999999</v>
      </c>
      <c r="AD116">
        <f t="shared" si="40"/>
        <v>2.6313</v>
      </c>
      <c r="AE116" s="14">
        <f t="shared" si="41"/>
        <v>8.3863000000000003</v>
      </c>
      <c r="AF116">
        <f t="shared" si="42"/>
        <v>2.37</v>
      </c>
      <c r="AG116">
        <f t="shared" si="43"/>
        <v>2.06</v>
      </c>
      <c r="AH116" s="14">
        <f t="shared" si="44"/>
        <v>4.43</v>
      </c>
      <c r="AI116" s="11">
        <f t="shared" si="45"/>
        <v>27.57</v>
      </c>
      <c r="AJ116" s="17">
        <f t="shared" si="46"/>
        <v>19.183700000000002</v>
      </c>
      <c r="AO116" t="s">
        <v>228</v>
      </c>
      <c r="AR116">
        <f>IF(AR115&gt;100, 100, IF(AR115&lt;0, 0, AR115))</f>
        <v>75.760661959270692</v>
      </c>
      <c r="AS116">
        <f t="shared" ref="AS116:AV116" si="47">IF(AS115&gt;100, 100, IF(AS115&lt;0, 0, AS115))</f>
        <v>59.888808072437541</v>
      </c>
      <c r="AT116">
        <f t="shared" si="47"/>
        <v>21.059960984902013</v>
      </c>
      <c r="AU116">
        <f t="shared" si="47"/>
        <v>0.81079715147048748</v>
      </c>
      <c r="AV116">
        <f t="shared" si="47"/>
        <v>53.71548089703888</v>
      </c>
      <c r="AW116" s="22">
        <f>AVERAGE(AR116:AV116)</f>
        <v>42.247141813023923</v>
      </c>
      <c r="AX116" s="14"/>
      <c r="AY116" s="14" t="str">
        <f>IF(AW116&lt;35, "Poor", IF(AW116&lt;65, "Fair", IF(AW116&gt;65, "Excellent")))</f>
        <v>Fair</v>
      </c>
      <c r="AZ116" s="14" t="str">
        <f>IF(AY116="Excellent", "Acceptable; Ongoing Protection is Required", "Unacceptable; Immediate Restoration is Required")</f>
        <v>Unacceptable; Immediate Restoration is Required</v>
      </c>
    </row>
    <row r="117" spans="1:52" x14ac:dyDescent="0.2">
      <c r="A117" s="172">
        <v>1</v>
      </c>
      <c r="B117" s="173">
        <v>2018</v>
      </c>
      <c r="C117" s="173">
        <v>10</v>
      </c>
      <c r="D117" s="173">
        <v>13</v>
      </c>
      <c r="E117" s="176">
        <v>18.3</v>
      </c>
      <c r="F117" s="176">
        <v>27.4</v>
      </c>
      <c r="G117" s="176">
        <v>64.3</v>
      </c>
      <c r="H117" s="173">
        <v>5.19</v>
      </c>
      <c r="I117" s="177">
        <v>1.02</v>
      </c>
      <c r="J117" s="177">
        <v>3.03</v>
      </c>
      <c r="K117" s="177">
        <v>1.85</v>
      </c>
      <c r="L117" s="176">
        <v>3.4944999999999999</v>
      </c>
      <c r="M117" s="177">
        <v>4.1260000000000003</v>
      </c>
      <c r="N117" s="177">
        <v>19.427</v>
      </c>
      <c r="O117" s="177">
        <v>0.58899999999999997</v>
      </c>
      <c r="P117" s="177">
        <v>30.653600000000001</v>
      </c>
      <c r="Q117" s="177">
        <v>27.088999999999999</v>
      </c>
      <c r="R117" s="177"/>
      <c r="S117" s="177">
        <v>3.5646</v>
      </c>
      <c r="T117" s="177">
        <v>60.642600000000002</v>
      </c>
      <c r="V117" t="str">
        <f t="shared" si="32"/>
        <v xml:space="preserve"> </v>
      </c>
      <c r="W117" s="14" t="str">
        <f t="shared" si="33"/>
        <v xml:space="preserve"> </v>
      </c>
      <c r="X117" t="str">
        <f t="shared" si="34"/>
        <v xml:space="preserve"> </v>
      </c>
      <c r="Y117" t="str">
        <f t="shared" si="35"/>
        <v xml:space="preserve"> </v>
      </c>
      <c r="Z117" s="14" t="str">
        <f t="shared" si="36"/>
        <v xml:space="preserve"> </v>
      </c>
      <c r="AA117" s="14" t="str">
        <f t="shared" si="37"/>
        <v xml:space="preserve"> </v>
      </c>
      <c r="AB117" s="14" t="str">
        <f t="shared" si="38"/>
        <v xml:space="preserve"> </v>
      </c>
      <c r="AC117" t="str">
        <f t="shared" si="39"/>
        <v xml:space="preserve"> </v>
      </c>
      <c r="AD117" t="str">
        <f t="shared" si="40"/>
        <v xml:space="preserve"> </v>
      </c>
      <c r="AE117" s="14" t="str">
        <f t="shared" si="41"/>
        <v xml:space="preserve"> </v>
      </c>
      <c r="AF117" t="str">
        <f t="shared" si="42"/>
        <v xml:space="preserve"> </v>
      </c>
      <c r="AG117" t="str">
        <f t="shared" si="43"/>
        <v xml:space="preserve"> </v>
      </c>
      <c r="AH117" s="14" t="str">
        <f t="shared" si="44"/>
        <v xml:space="preserve"> </v>
      </c>
      <c r="AI117" s="11" t="str">
        <f t="shared" si="45"/>
        <v xml:space="preserve"> </v>
      </c>
      <c r="AJ117" s="17" t="str">
        <f t="shared" si="46"/>
        <v xml:space="preserve"> </v>
      </c>
      <c r="AL117" s="5"/>
      <c r="AM117" s="5"/>
      <c r="AN117" s="5"/>
      <c r="AO117" s="5"/>
      <c r="AP117" s="5"/>
      <c r="AQ117" s="5"/>
      <c r="AR117" s="5"/>
      <c r="AS117" s="5"/>
      <c r="AT117" s="5"/>
      <c r="AU117" s="5"/>
      <c r="AV117" s="5"/>
      <c r="AW117" s="25"/>
      <c r="AX117" s="25"/>
      <c r="AY117" s="14"/>
      <c r="AZ117" s="14"/>
    </row>
    <row r="118" spans="1:52" x14ac:dyDescent="0.2">
      <c r="A118" s="9"/>
      <c r="B118" s="9"/>
      <c r="D118" s="9"/>
      <c r="E118" s="10"/>
      <c r="F118" s="10"/>
      <c r="G118" s="10"/>
      <c r="I118" s="10"/>
      <c r="K118" s="10"/>
      <c r="M118" s="10"/>
      <c r="N118" s="10"/>
      <c r="O118" s="10"/>
      <c r="V118" t="str">
        <f t="shared" si="32"/>
        <v xml:space="preserve"> </v>
      </c>
      <c r="W118" s="14" t="str">
        <f t="shared" si="33"/>
        <v xml:space="preserve"> </v>
      </c>
      <c r="X118" t="str">
        <f t="shared" si="34"/>
        <v xml:space="preserve"> </v>
      </c>
      <c r="Y118" t="str">
        <f t="shared" si="35"/>
        <v xml:space="preserve"> </v>
      </c>
      <c r="Z118" s="14" t="str">
        <f t="shared" si="36"/>
        <v xml:space="preserve"> </v>
      </c>
      <c r="AA118" s="14" t="str">
        <f t="shared" si="37"/>
        <v xml:space="preserve"> </v>
      </c>
      <c r="AB118" s="14" t="str">
        <f t="shared" si="38"/>
        <v xml:space="preserve"> </v>
      </c>
      <c r="AC118" t="str">
        <f t="shared" si="39"/>
        <v xml:space="preserve"> </v>
      </c>
      <c r="AD118" t="str">
        <f t="shared" si="40"/>
        <v xml:space="preserve"> </v>
      </c>
      <c r="AE118" s="14" t="str">
        <f t="shared" si="41"/>
        <v xml:space="preserve"> </v>
      </c>
      <c r="AF118" t="str">
        <f t="shared" si="42"/>
        <v xml:space="preserve"> </v>
      </c>
      <c r="AG118" t="str">
        <f t="shared" si="43"/>
        <v xml:space="preserve"> </v>
      </c>
      <c r="AH118" s="14" t="str">
        <f t="shared" si="44"/>
        <v xml:space="preserve"> </v>
      </c>
      <c r="AI118" s="11" t="str">
        <f t="shared" si="45"/>
        <v xml:space="preserve"> </v>
      </c>
      <c r="AJ118" s="17" t="str">
        <f t="shared" si="46"/>
        <v xml:space="preserve"> </v>
      </c>
      <c r="AL118" s="5"/>
      <c r="AM118" s="5"/>
      <c r="AN118" s="5"/>
      <c r="AO118" s="5"/>
      <c r="AP118" s="5"/>
      <c r="AQ118" s="5"/>
      <c r="AR118" s="5"/>
      <c r="AS118" s="5"/>
      <c r="AT118" s="5"/>
      <c r="AU118" s="5"/>
      <c r="AV118" s="5"/>
      <c r="AW118" s="25"/>
      <c r="AX118" s="25"/>
      <c r="AY118" s="14"/>
      <c r="AZ118" s="14"/>
    </row>
    <row r="119" spans="1:52" x14ac:dyDescent="0.2">
      <c r="A119" s="9"/>
      <c r="B119" s="9"/>
      <c r="D119" s="9"/>
      <c r="E119" s="10"/>
      <c r="F119" s="10"/>
      <c r="G119" s="10"/>
      <c r="I119" s="10"/>
      <c r="K119" s="10"/>
      <c r="M119" s="10"/>
      <c r="N119" s="10"/>
      <c r="O119" s="10"/>
      <c r="V119" t="str">
        <f t="shared" si="32"/>
        <v xml:space="preserve"> </v>
      </c>
      <c r="W119" s="14" t="str">
        <f t="shared" si="33"/>
        <v xml:space="preserve"> </v>
      </c>
      <c r="X119" t="str">
        <f t="shared" si="34"/>
        <v xml:space="preserve"> </v>
      </c>
      <c r="Y119" t="str">
        <f t="shared" si="35"/>
        <v xml:space="preserve"> </v>
      </c>
      <c r="Z119" s="14" t="str">
        <f t="shared" si="36"/>
        <v xml:space="preserve"> </v>
      </c>
      <c r="AA119" s="14" t="str">
        <f t="shared" si="37"/>
        <v xml:space="preserve"> </v>
      </c>
      <c r="AB119" s="14" t="str">
        <f t="shared" si="38"/>
        <v xml:space="preserve"> </v>
      </c>
      <c r="AC119" t="str">
        <f t="shared" si="39"/>
        <v xml:space="preserve"> </v>
      </c>
      <c r="AD119" t="str">
        <f t="shared" si="40"/>
        <v xml:space="preserve"> </v>
      </c>
      <c r="AE119" s="14" t="str">
        <f t="shared" si="41"/>
        <v xml:space="preserve"> </v>
      </c>
      <c r="AF119" t="str">
        <f t="shared" si="42"/>
        <v xml:space="preserve"> </v>
      </c>
      <c r="AG119" t="str">
        <f t="shared" si="43"/>
        <v xml:space="preserve"> </v>
      </c>
      <c r="AH119" s="14" t="str">
        <f t="shared" si="44"/>
        <v xml:space="preserve"> </v>
      </c>
      <c r="AI119" s="11" t="str">
        <f t="shared" si="45"/>
        <v xml:space="preserve"> </v>
      </c>
      <c r="AJ119" s="17" t="str">
        <f t="shared" si="46"/>
        <v xml:space="preserve"> </v>
      </c>
      <c r="AL119" s="5"/>
      <c r="AM119" s="5"/>
      <c r="AN119" s="5"/>
      <c r="AO119" s="5"/>
      <c r="AP119" s="5"/>
      <c r="AQ119" s="5"/>
      <c r="AR119" s="5"/>
      <c r="AS119" s="5"/>
      <c r="AT119" s="5"/>
      <c r="AU119" s="5"/>
      <c r="AV119" s="5"/>
      <c r="AW119" s="25"/>
      <c r="AX119" s="25"/>
      <c r="AY119" s="14"/>
      <c r="AZ119" s="14"/>
    </row>
    <row r="120" spans="1:52" x14ac:dyDescent="0.2">
      <c r="A120" s="9"/>
      <c r="B120" s="9"/>
      <c r="D120" s="9"/>
      <c r="E120" s="10"/>
      <c r="F120" s="10"/>
      <c r="G120" s="10"/>
      <c r="I120" s="10"/>
      <c r="K120" s="10"/>
      <c r="M120" s="10"/>
      <c r="N120" s="10"/>
      <c r="O120" s="10"/>
      <c r="V120" t="str">
        <f t="shared" si="32"/>
        <v xml:space="preserve"> </v>
      </c>
      <c r="W120" s="14" t="str">
        <f t="shared" si="33"/>
        <v xml:space="preserve"> </v>
      </c>
      <c r="X120" t="str">
        <f t="shared" si="34"/>
        <v xml:space="preserve"> </v>
      </c>
      <c r="Y120" t="str">
        <f t="shared" si="35"/>
        <v xml:space="preserve"> </v>
      </c>
      <c r="Z120" s="14" t="str">
        <f t="shared" si="36"/>
        <v xml:space="preserve"> </v>
      </c>
      <c r="AA120" s="14" t="str">
        <f t="shared" si="37"/>
        <v xml:space="preserve"> </v>
      </c>
      <c r="AB120" s="14" t="str">
        <f t="shared" si="38"/>
        <v xml:space="preserve"> </v>
      </c>
      <c r="AC120" t="str">
        <f t="shared" si="39"/>
        <v xml:space="preserve"> </v>
      </c>
      <c r="AD120" t="str">
        <f t="shared" si="40"/>
        <v xml:space="preserve"> </v>
      </c>
      <c r="AE120" s="14" t="str">
        <f t="shared" si="41"/>
        <v xml:space="preserve"> </v>
      </c>
      <c r="AF120" t="str">
        <f t="shared" si="42"/>
        <v xml:space="preserve"> </v>
      </c>
      <c r="AG120" t="str">
        <f t="shared" si="43"/>
        <v xml:space="preserve"> </v>
      </c>
      <c r="AH120" s="14" t="str">
        <f t="shared" si="44"/>
        <v xml:space="preserve"> </v>
      </c>
      <c r="AI120" s="11" t="str">
        <f t="shared" si="45"/>
        <v xml:space="preserve"> </v>
      </c>
      <c r="AJ120" s="17" t="str">
        <f t="shared" si="46"/>
        <v xml:space="preserve"> </v>
      </c>
      <c r="AL120" s="5"/>
      <c r="AM120" s="5"/>
      <c r="AN120" s="5"/>
      <c r="AO120" s="5"/>
      <c r="AP120" s="5"/>
      <c r="AQ120" s="5"/>
      <c r="AR120" s="5"/>
      <c r="AS120" s="5"/>
      <c r="AT120" s="5"/>
      <c r="AU120" s="5"/>
      <c r="AV120" s="5"/>
      <c r="AW120" s="25"/>
      <c r="AX120" s="25"/>
      <c r="AY120" s="14"/>
      <c r="AZ120" s="14"/>
    </row>
    <row r="121" spans="1:52" x14ac:dyDescent="0.2">
      <c r="A121" s="9"/>
      <c r="B121" s="9"/>
      <c r="D121" s="9"/>
      <c r="E121" s="10"/>
      <c r="F121" s="10"/>
      <c r="G121" s="10"/>
      <c r="I121" s="10"/>
      <c r="K121" s="10"/>
      <c r="M121" s="10"/>
      <c r="N121" s="10"/>
      <c r="O121" s="10"/>
      <c r="V121" t="str">
        <f t="shared" si="32"/>
        <v xml:space="preserve"> </v>
      </c>
      <c r="W121" s="14" t="str">
        <f t="shared" si="33"/>
        <v xml:space="preserve"> </v>
      </c>
      <c r="X121" t="str">
        <f t="shared" si="34"/>
        <v xml:space="preserve"> </v>
      </c>
      <c r="Y121" t="str">
        <f t="shared" si="35"/>
        <v xml:space="preserve"> </v>
      </c>
      <c r="Z121" s="14" t="str">
        <f t="shared" si="36"/>
        <v xml:space="preserve"> </v>
      </c>
      <c r="AA121" s="14" t="str">
        <f t="shared" si="37"/>
        <v xml:space="preserve"> </v>
      </c>
      <c r="AB121" s="14" t="str">
        <f t="shared" si="38"/>
        <v xml:space="preserve"> </v>
      </c>
      <c r="AC121" t="str">
        <f t="shared" si="39"/>
        <v xml:space="preserve"> </v>
      </c>
      <c r="AD121" t="str">
        <f t="shared" si="40"/>
        <v xml:space="preserve"> </v>
      </c>
      <c r="AE121" s="14" t="str">
        <f t="shared" si="41"/>
        <v xml:space="preserve"> </v>
      </c>
      <c r="AF121" t="str">
        <f t="shared" si="42"/>
        <v xml:space="preserve"> </v>
      </c>
      <c r="AG121" t="str">
        <f t="shared" si="43"/>
        <v xml:space="preserve"> </v>
      </c>
      <c r="AH121" s="14" t="str">
        <f t="shared" si="44"/>
        <v xml:space="preserve"> </v>
      </c>
      <c r="AI121" s="11" t="str">
        <f t="shared" si="45"/>
        <v xml:space="preserve"> </v>
      </c>
      <c r="AJ121" s="17" t="str">
        <f t="shared" si="46"/>
        <v xml:space="preserve"> </v>
      </c>
      <c r="AL121" s="5"/>
      <c r="AM121" s="5"/>
      <c r="AN121" s="5"/>
      <c r="AO121" s="5"/>
      <c r="AP121" s="5"/>
      <c r="AQ121" s="5"/>
      <c r="AR121" s="5"/>
      <c r="AS121" s="5"/>
      <c r="AT121" s="5"/>
      <c r="AU121" s="5"/>
      <c r="AV121" s="5"/>
      <c r="AW121" s="25"/>
      <c r="AX121" s="25"/>
      <c r="AY121" s="14"/>
      <c r="AZ121" s="14"/>
    </row>
    <row r="122" spans="1:52" x14ac:dyDescent="0.2">
      <c r="A122" s="9"/>
      <c r="B122" s="9"/>
      <c r="D122" s="9"/>
      <c r="E122" s="10"/>
      <c r="F122" s="10"/>
      <c r="G122" s="10"/>
      <c r="I122" s="10"/>
      <c r="K122" s="10"/>
      <c r="M122" s="10"/>
      <c r="N122" s="10"/>
      <c r="O122" s="10"/>
      <c r="V122" t="str">
        <f t="shared" si="32"/>
        <v xml:space="preserve"> </v>
      </c>
      <c r="W122" s="14" t="str">
        <f t="shared" si="33"/>
        <v xml:space="preserve"> </v>
      </c>
      <c r="X122" t="str">
        <f t="shared" si="34"/>
        <v xml:space="preserve"> </v>
      </c>
      <c r="Y122" t="str">
        <f t="shared" si="35"/>
        <v xml:space="preserve"> </v>
      </c>
      <c r="Z122" s="14" t="str">
        <f t="shared" si="36"/>
        <v xml:space="preserve"> </v>
      </c>
      <c r="AA122" s="14" t="str">
        <f t="shared" si="37"/>
        <v xml:space="preserve"> </v>
      </c>
      <c r="AB122" s="14" t="str">
        <f t="shared" si="38"/>
        <v xml:space="preserve"> </v>
      </c>
      <c r="AC122" t="str">
        <f t="shared" si="39"/>
        <v xml:space="preserve"> </v>
      </c>
      <c r="AD122" t="str">
        <f t="shared" si="40"/>
        <v xml:space="preserve"> </v>
      </c>
      <c r="AE122" s="14" t="str">
        <f t="shared" si="41"/>
        <v xml:space="preserve"> </v>
      </c>
      <c r="AF122" t="str">
        <f t="shared" si="42"/>
        <v xml:space="preserve"> </v>
      </c>
      <c r="AG122" t="str">
        <f t="shared" si="43"/>
        <v xml:space="preserve"> </v>
      </c>
      <c r="AH122" s="14" t="str">
        <f t="shared" si="44"/>
        <v xml:space="preserve"> </v>
      </c>
      <c r="AI122" s="11" t="str">
        <f t="shared" si="45"/>
        <v xml:space="preserve"> </v>
      </c>
      <c r="AJ122" s="17" t="str">
        <f t="shared" si="46"/>
        <v xml:space="preserve"> </v>
      </c>
      <c r="AL122" s="5"/>
      <c r="AM122" s="5"/>
      <c r="AN122" s="5"/>
      <c r="AO122" s="5"/>
      <c r="AP122" s="5"/>
      <c r="AQ122" s="5"/>
      <c r="AR122" s="5"/>
      <c r="AS122" s="5"/>
      <c r="AT122" s="5"/>
      <c r="AU122" s="5"/>
      <c r="AV122" s="5"/>
      <c r="AW122" s="25"/>
      <c r="AX122" s="25"/>
      <c r="AY122" s="14"/>
      <c r="AZ122" s="14"/>
    </row>
    <row r="123" spans="1:52" x14ac:dyDescent="0.2">
      <c r="A123" s="9"/>
      <c r="B123" s="9"/>
      <c r="D123" s="9"/>
      <c r="E123" s="10"/>
      <c r="F123" s="10"/>
      <c r="G123" s="10"/>
      <c r="I123" s="10"/>
      <c r="K123" s="10"/>
      <c r="M123" s="10"/>
      <c r="N123" s="10"/>
      <c r="O123" s="10"/>
      <c r="V123" t="str">
        <f t="shared" si="32"/>
        <v xml:space="preserve"> </v>
      </c>
      <c r="W123" s="14" t="str">
        <f t="shared" si="33"/>
        <v xml:space="preserve"> </v>
      </c>
      <c r="X123" t="str">
        <f t="shared" si="34"/>
        <v xml:space="preserve"> </v>
      </c>
      <c r="Y123" t="str">
        <f t="shared" si="35"/>
        <v xml:space="preserve"> </v>
      </c>
      <c r="Z123" s="14" t="str">
        <f t="shared" si="36"/>
        <v xml:space="preserve"> </v>
      </c>
      <c r="AA123" s="14" t="str">
        <f t="shared" si="37"/>
        <v xml:space="preserve"> </v>
      </c>
      <c r="AB123" s="14" t="str">
        <f t="shared" si="38"/>
        <v xml:space="preserve"> </v>
      </c>
      <c r="AC123" t="str">
        <f t="shared" si="39"/>
        <v xml:space="preserve"> </v>
      </c>
      <c r="AD123" t="str">
        <f t="shared" si="40"/>
        <v xml:space="preserve"> </v>
      </c>
      <c r="AE123" s="14" t="str">
        <f t="shared" si="41"/>
        <v xml:space="preserve"> </v>
      </c>
      <c r="AF123" t="str">
        <f t="shared" si="42"/>
        <v xml:space="preserve"> </v>
      </c>
      <c r="AG123" t="str">
        <f t="shared" si="43"/>
        <v xml:space="preserve"> </v>
      </c>
      <c r="AH123" s="14" t="str">
        <f t="shared" si="44"/>
        <v xml:space="preserve"> </v>
      </c>
      <c r="AI123" s="11" t="str">
        <f t="shared" si="45"/>
        <v xml:space="preserve"> </v>
      </c>
      <c r="AJ123" s="17" t="str">
        <f t="shared" si="46"/>
        <v xml:space="preserve"> </v>
      </c>
      <c r="AL123" s="5"/>
      <c r="AM123" s="5"/>
      <c r="AN123" s="5"/>
      <c r="AO123" s="5"/>
      <c r="AP123" s="5"/>
      <c r="AQ123" s="5"/>
      <c r="AR123" s="5"/>
      <c r="AS123" s="5"/>
      <c r="AT123" s="5"/>
      <c r="AU123" s="5"/>
      <c r="AV123" s="5"/>
      <c r="AW123" s="25"/>
      <c r="AX123" s="25"/>
      <c r="AY123" s="14"/>
      <c r="AZ123" s="14"/>
    </row>
    <row r="124" spans="1:52" x14ac:dyDescent="0.2">
      <c r="A124" s="9"/>
      <c r="B124" s="9"/>
      <c r="D124" s="9"/>
      <c r="E124" s="10"/>
      <c r="F124" s="10"/>
      <c r="G124" s="10"/>
      <c r="I124" s="10"/>
      <c r="K124" s="10"/>
      <c r="M124" s="10"/>
      <c r="N124" s="10"/>
      <c r="O124" s="10"/>
      <c r="V124" t="str">
        <f t="shared" si="32"/>
        <v xml:space="preserve"> </v>
      </c>
      <c r="W124" s="14" t="str">
        <f t="shared" si="33"/>
        <v xml:space="preserve"> </v>
      </c>
      <c r="X124" t="str">
        <f t="shared" si="34"/>
        <v xml:space="preserve"> </v>
      </c>
      <c r="Y124" t="str">
        <f t="shared" si="35"/>
        <v xml:space="preserve"> </v>
      </c>
      <c r="Z124" s="14" t="str">
        <f t="shared" si="36"/>
        <v xml:space="preserve"> </v>
      </c>
      <c r="AA124" s="14" t="str">
        <f t="shared" si="37"/>
        <v xml:space="preserve"> </v>
      </c>
      <c r="AB124" s="14" t="str">
        <f t="shared" si="38"/>
        <v xml:space="preserve"> </v>
      </c>
      <c r="AC124" t="str">
        <f t="shared" si="39"/>
        <v xml:space="preserve"> </v>
      </c>
      <c r="AD124" t="str">
        <f t="shared" si="40"/>
        <v xml:space="preserve"> </v>
      </c>
      <c r="AE124" s="14" t="str">
        <f t="shared" si="41"/>
        <v xml:space="preserve"> </v>
      </c>
      <c r="AF124" t="str">
        <f t="shared" si="42"/>
        <v xml:space="preserve"> </v>
      </c>
      <c r="AG124" t="str">
        <f t="shared" si="43"/>
        <v xml:space="preserve"> </v>
      </c>
      <c r="AH124" s="14" t="str">
        <f t="shared" si="44"/>
        <v xml:space="preserve"> </v>
      </c>
      <c r="AI124" s="11" t="str">
        <f t="shared" si="45"/>
        <v xml:space="preserve"> </v>
      </c>
      <c r="AJ124" s="17" t="str">
        <f t="shared" si="46"/>
        <v xml:space="preserve"> </v>
      </c>
      <c r="AL124" s="5"/>
      <c r="AM124" s="5"/>
      <c r="AN124" s="5"/>
      <c r="AO124" s="5"/>
      <c r="AP124" s="5"/>
      <c r="AQ124" s="5"/>
      <c r="AR124" s="5"/>
      <c r="AS124" s="5"/>
      <c r="AT124" s="5"/>
      <c r="AU124" s="5"/>
      <c r="AV124" s="5"/>
      <c r="AW124" s="25"/>
      <c r="AX124" s="25"/>
      <c r="AY124" s="14"/>
      <c r="AZ124" s="14"/>
    </row>
    <row r="125" spans="1:52" x14ac:dyDescent="0.2">
      <c r="A125" s="9"/>
      <c r="B125" s="9"/>
      <c r="D125" s="9"/>
      <c r="E125" s="10"/>
      <c r="F125" s="10"/>
      <c r="G125" s="10"/>
      <c r="I125" s="10"/>
      <c r="K125" s="10"/>
      <c r="M125" s="10"/>
      <c r="N125" s="10"/>
      <c r="O125" s="10"/>
      <c r="V125" t="str">
        <f t="shared" si="32"/>
        <v xml:space="preserve"> </v>
      </c>
      <c r="W125" s="14" t="str">
        <f t="shared" si="33"/>
        <v xml:space="preserve"> </v>
      </c>
      <c r="X125" t="str">
        <f t="shared" si="34"/>
        <v xml:space="preserve"> </v>
      </c>
      <c r="Y125" t="str">
        <f t="shared" si="35"/>
        <v xml:space="preserve"> </v>
      </c>
      <c r="Z125" s="14" t="str">
        <f t="shared" si="36"/>
        <v xml:space="preserve"> </v>
      </c>
      <c r="AA125" s="14" t="str">
        <f t="shared" si="37"/>
        <v xml:space="preserve"> </v>
      </c>
      <c r="AB125" s="14" t="str">
        <f t="shared" si="38"/>
        <v xml:space="preserve"> </v>
      </c>
      <c r="AC125" t="str">
        <f t="shared" si="39"/>
        <v xml:space="preserve"> </v>
      </c>
      <c r="AD125" t="str">
        <f t="shared" si="40"/>
        <v xml:space="preserve"> </v>
      </c>
      <c r="AE125" s="14" t="str">
        <f t="shared" si="41"/>
        <v xml:space="preserve"> </v>
      </c>
      <c r="AF125" t="str">
        <f t="shared" si="42"/>
        <v xml:space="preserve"> </v>
      </c>
      <c r="AG125" t="str">
        <f t="shared" si="43"/>
        <v xml:space="preserve"> </v>
      </c>
      <c r="AH125" s="14" t="str">
        <f t="shared" si="44"/>
        <v xml:space="preserve"> </v>
      </c>
      <c r="AI125" s="11" t="str">
        <f t="shared" si="45"/>
        <v xml:space="preserve"> </v>
      </c>
      <c r="AJ125" s="17" t="str">
        <f t="shared" si="46"/>
        <v xml:space="preserve"> </v>
      </c>
      <c r="AL125" s="5"/>
      <c r="AM125" s="5"/>
      <c r="AN125" s="5"/>
      <c r="AO125" s="5"/>
      <c r="AP125" s="5"/>
      <c r="AQ125" s="5"/>
      <c r="AR125" s="5"/>
      <c r="AS125" s="5"/>
      <c r="AT125" s="5"/>
      <c r="AU125" s="5"/>
      <c r="AV125" s="5"/>
      <c r="AW125" s="25"/>
      <c r="AX125" s="25"/>
      <c r="AY125" s="14"/>
      <c r="AZ125" s="14"/>
    </row>
    <row r="126" spans="1:52" x14ac:dyDescent="0.2">
      <c r="A126" s="9"/>
      <c r="B126" s="9"/>
      <c r="D126" s="9"/>
      <c r="E126" s="10"/>
      <c r="F126" s="10"/>
      <c r="G126" s="10"/>
      <c r="I126" s="10"/>
      <c r="K126" s="10"/>
      <c r="M126" s="10"/>
      <c r="N126" s="10"/>
      <c r="O126" s="10"/>
      <c r="V126" t="str">
        <f t="shared" si="32"/>
        <v xml:space="preserve"> </v>
      </c>
      <c r="W126" s="14" t="str">
        <f t="shared" si="33"/>
        <v xml:space="preserve"> </v>
      </c>
      <c r="X126" t="str">
        <f t="shared" si="34"/>
        <v xml:space="preserve"> </v>
      </c>
      <c r="Y126" t="str">
        <f t="shared" si="35"/>
        <v xml:space="preserve"> </v>
      </c>
      <c r="Z126" s="14" t="str">
        <f t="shared" si="36"/>
        <v xml:space="preserve"> </v>
      </c>
      <c r="AA126" s="14" t="str">
        <f t="shared" si="37"/>
        <v xml:space="preserve"> </v>
      </c>
      <c r="AB126" s="14" t="str">
        <f t="shared" si="38"/>
        <v xml:space="preserve"> </v>
      </c>
      <c r="AC126" t="str">
        <f t="shared" si="39"/>
        <v xml:space="preserve"> </v>
      </c>
      <c r="AD126" t="str">
        <f t="shared" si="40"/>
        <v xml:space="preserve"> </v>
      </c>
      <c r="AE126" s="14" t="str">
        <f t="shared" si="41"/>
        <v xml:space="preserve"> </v>
      </c>
      <c r="AF126" t="str">
        <f t="shared" si="42"/>
        <v xml:space="preserve"> </v>
      </c>
      <c r="AG126" t="str">
        <f t="shared" si="43"/>
        <v xml:space="preserve"> </v>
      </c>
      <c r="AH126" s="14" t="str">
        <f t="shared" si="44"/>
        <v xml:space="preserve"> </v>
      </c>
      <c r="AI126" s="11" t="str">
        <f t="shared" si="45"/>
        <v xml:space="preserve"> </v>
      </c>
      <c r="AJ126" s="17" t="str">
        <f t="shared" si="46"/>
        <v xml:space="preserve"> </v>
      </c>
      <c r="AL126" s="5"/>
      <c r="AM126" s="5"/>
      <c r="AN126" s="5"/>
      <c r="AO126" s="5"/>
      <c r="AP126" s="5"/>
      <c r="AQ126" s="5"/>
      <c r="AR126" s="5"/>
      <c r="AS126" s="5"/>
      <c r="AT126" s="5"/>
      <c r="AU126" s="5"/>
      <c r="AV126" s="5"/>
      <c r="AW126" s="25"/>
      <c r="AX126" s="25"/>
      <c r="AY126" s="14"/>
      <c r="AZ126" s="14"/>
    </row>
    <row r="127" spans="1:52" x14ac:dyDescent="0.2">
      <c r="A127" s="9"/>
      <c r="B127" s="9"/>
      <c r="D127" s="9"/>
      <c r="E127" s="10"/>
      <c r="F127" s="10"/>
      <c r="G127" s="10"/>
      <c r="I127" s="10"/>
      <c r="K127" s="10"/>
      <c r="M127" s="10"/>
      <c r="N127" s="10"/>
      <c r="O127" s="10"/>
      <c r="V127" t="str">
        <f t="shared" si="32"/>
        <v xml:space="preserve"> </v>
      </c>
      <c r="W127" s="14" t="str">
        <f t="shared" si="33"/>
        <v xml:space="preserve"> </v>
      </c>
      <c r="X127" t="str">
        <f t="shared" si="34"/>
        <v xml:space="preserve"> </v>
      </c>
      <c r="Y127" t="str">
        <f t="shared" si="35"/>
        <v xml:space="preserve"> </v>
      </c>
      <c r="Z127" s="14" t="str">
        <f t="shared" si="36"/>
        <v xml:space="preserve"> </v>
      </c>
      <c r="AA127" s="14" t="str">
        <f t="shared" si="37"/>
        <v xml:space="preserve"> </v>
      </c>
      <c r="AB127" s="14" t="str">
        <f t="shared" si="38"/>
        <v xml:space="preserve"> </v>
      </c>
      <c r="AC127" t="str">
        <f t="shared" si="39"/>
        <v xml:space="preserve"> </v>
      </c>
      <c r="AD127" t="str">
        <f t="shared" si="40"/>
        <v xml:space="preserve"> </v>
      </c>
      <c r="AE127" s="14" t="str">
        <f t="shared" si="41"/>
        <v xml:space="preserve"> </v>
      </c>
      <c r="AF127" t="str">
        <f t="shared" si="42"/>
        <v xml:space="preserve"> </v>
      </c>
      <c r="AG127" t="str">
        <f t="shared" si="43"/>
        <v xml:space="preserve"> </v>
      </c>
      <c r="AH127" s="14" t="str">
        <f t="shared" si="44"/>
        <v xml:space="preserve"> </v>
      </c>
      <c r="AI127" s="11" t="str">
        <f t="shared" si="45"/>
        <v xml:space="preserve"> </v>
      </c>
      <c r="AJ127" s="17" t="str">
        <f t="shared" si="46"/>
        <v xml:space="preserve"> </v>
      </c>
      <c r="AL127" s="5"/>
      <c r="AM127" s="5"/>
      <c r="AN127" s="5"/>
      <c r="AO127" s="5"/>
      <c r="AP127" s="5"/>
      <c r="AQ127" s="5"/>
      <c r="AR127" s="5"/>
      <c r="AS127" s="5"/>
      <c r="AT127" s="5"/>
      <c r="AU127" s="5"/>
      <c r="AV127" s="5"/>
      <c r="AW127" s="25"/>
      <c r="AX127" s="25"/>
      <c r="AY127" s="14"/>
      <c r="AZ127" s="14"/>
    </row>
    <row r="128" spans="1:52" x14ac:dyDescent="0.2">
      <c r="A128" s="9"/>
      <c r="B128" s="9"/>
      <c r="D128" s="9"/>
      <c r="E128" s="10"/>
      <c r="F128" s="10"/>
      <c r="G128" s="10"/>
      <c r="I128" s="10"/>
      <c r="K128" s="10"/>
      <c r="M128" s="10"/>
      <c r="N128" s="10"/>
      <c r="O128" s="10"/>
      <c r="V128" t="str">
        <f t="shared" si="32"/>
        <v xml:space="preserve"> </v>
      </c>
      <c r="W128" s="14" t="str">
        <f t="shared" si="33"/>
        <v xml:space="preserve"> </v>
      </c>
      <c r="X128" t="str">
        <f t="shared" si="34"/>
        <v xml:space="preserve"> </v>
      </c>
      <c r="Y128" t="str">
        <f t="shared" si="35"/>
        <v xml:space="preserve"> </v>
      </c>
      <c r="Z128" s="14" t="str">
        <f t="shared" si="36"/>
        <v xml:space="preserve"> </v>
      </c>
      <c r="AA128" s="14" t="str">
        <f t="shared" si="37"/>
        <v xml:space="preserve"> </v>
      </c>
      <c r="AB128" s="14" t="str">
        <f t="shared" si="38"/>
        <v xml:space="preserve"> </v>
      </c>
      <c r="AC128" t="str">
        <f t="shared" si="39"/>
        <v xml:space="preserve"> </v>
      </c>
      <c r="AD128" t="str">
        <f t="shared" si="40"/>
        <v xml:space="preserve"> </v>
      </c>
      <c r="AE128" s="14" t="str">
        <f t="shared" si="41"/>
        <v xml:space="preserve"> </v>
      </c>
      <c r="AF128" t="str">
        <f t="shared" si="42"/>
        <v xml:space="preserve"> </v>
      </c>
      <c r="AG128" t="str">
        <f t="shared" si="43"/>
        <v xml:space="preserve"> </v>
      </c>
      <c r="AH128" s="14" t="str">
        <f t="shared" si="44"/>
        <v xml:space="preserve"> </v>
      </c>
      <c r="AI128" s="11" t="str">
        <f t="shared" si="45"/>
        <v xml:space="preserve"> </v>
      </c>
      <c r="AJ128" s="17" t="str">
        <f t="shared" si="46"/>
        <v xml:space="preserve"> </v>
      </c>
      <c r="AL128" s="5"/>
      <c r="AM128" s="5"/>
      <c r="AN128" s="5"/>
      <c r="AO128" s="5"/>
      <c r="AP128" s="5"/>
      <c r="AQ128" s="5"/>
      <c r="AR128" s="5"/>
      <c r="AS128" s="5"/>
      <c r="AT128" s="5"/>
      <c r="AU128" s="5"/>
      <c r="AV128" s="5"/>
      <c r="AW128" s="25"/>
      <c r="AX128" s="25"/>
      <c r="AY128" s="14"/>
      <c r="AZ128" s="14"/>
    </row>
    <row r="129" spans="1:52" x14ac:dyDescent="0.2">
      <c r="A129" s="9"/>
      <c r="B129" s="9"/>
      <c r="D129" s="9"/>
      <c r="E129" s="10"/>
      <c r="F129" s="10"/>
      <c r="G129" s="10"/>
      <c r="I129" s="10"/>
      <c r="K129" s="10"/>
      <c r="M129" s="10"/>
      <c r="N129" s="10"/>
      <c r="O129" s="10"/>
      <c r="V129" t="str">
        <f t="shared" si="32"/>
        <v xml:space="preserve"> </v>
      </c>
      <c r="W129" s="14" t="str">
        <f t="shared" si="33"/>
        <v xml:space="preserve"> </v>
      </c>
      <c r="X129" t="str">
        <f t="shared" si="34"/>
        <v xml:space="preserve"> </v>
      </c>
      <c r="Y129" t="str">
        <f t="shared" si="35"/>
        <v xml:space="preserve"> </v>
      </c>
      <c r="Z129" s="14" t="str">
        <f t="shared" si="36"/>
        <v xml:space="preserve"> </v>
      </c>
      <c r="AA129" s="14" t="str">
        <f t="shared" si="37"/>
        <v xml:space="preserve"> </v>
      </c>
      <c r="AB129" s="14" t="str">
        <f t="shared" si="38"/>
        <v xml:space="preserve"> </v>
      </c>
      <c r="AC129" t="str">
        <f t="shared" si="39"/>
        <v xml:space="preserve"> </v>
      </c>
      <c r="AD129" t="str">
        <f t="shared" si="40"/>
        <v xml:space="preserve"> </v>
      </c>
      <c r="AE129" s="14" t="str">
        <f t="shared" si="41"/>
        <v xml:space="preserve"> </v>
      </c>
      <c r="AF129" t="str">
        <f t="shared" si="42"/>
        <v xml:space="preserve"> </v>
      </c>
      <c r="AG129" t="str">
        <f t="shared" si="43"/>
        <v xml:space="preserve"> </v>
      </c>
      <c r="AH129" s="14" t="str">
        <f t="shared" si="44"/>
        <v xml:space="preserve"> </v>
      </c>
      <c r="AI129" s="11" t="str">
        <f t="shared" si="45"/>
        <v xml:space="preserve"> </v>
      </c>
      <c r="AJ129" s="17" t="str">
        <f t="shared" si="46"/>
        <v xml:space="preserve"> </v>
      </c>
      <c r="AL129" s="5"/>
      <c r="AM129" s="5"/>
      <c r="AN129" s="5"/>
      <c r="AO129" s="5"/>
      <c r="AP129" s="5"/>
      <c r="AQ129" s="5"/>
      <c r="AR129" s="5"/>
      <c r="AS129" s="5"/>
      <c r="AT129" s="5"/>
      <c r="AU129" s="5"/>
      <c r="AV129" s="5"/>
      <c r="AW129" s="25"/>
      <c r="AX129" s="25"/>
      <c r="AY129" s="14"/>
      <c r="AZ129" s="14"/>
    </row>
    <row r="130" spans="1:52" x14ac:dyDescent="0.2">
      <c r="A130" s="9"/>
      <c r="B130" s="9"/>
      <c r="D130" s="9"/>
      <c r="E130" s="10"/>
      <c r="F130" s="10"/>
      <c r="G130" s="10"/>
      <c r="I130" s="10"/>
      <c r="K130" s="10"/>
      <c r="M130" s="10"/>
      <c r="N130" s="10"/>
      <c r="O130" s="10"/>
      <c r="V130" t="str">
        <f t="shared" si="32"/>
        <v xml:space="preserve"> </v>
      </c>
      <c r="W130" s="14" t="str">
        <f t="shared" si="33"/>
        <v xml:space="preserve"> </v>
      </c>
      <c r="X130" t="str">
        <f t="shared" si="34"/>
        <v xml:space="preserve"> </v>
      </c>
      <c r="Y130" t="str">
        <f t="shared" si="35"/>
        <v xml:space="preserve"> </v>
      </c>
      <c r="Z130" s="14" t="str">
        <f t="shared" si="36"/>
        <v xml:space="preserve"> </v>
      </c>
      <c r="AA130" s="14" t="str">
        <f t="shared" si="37"/>
        <v xml:space="preserve"> </v>
      </c>
      <c r="AB130" s="14" t="str">
        <f t="shared" si="38"/>
        <v xml:space="preserve"> </v>
      </c>
      <c r="AC130" t="str">
        <f t="shared" si="39"/>
        <v xml:space="preserve"> </v>
      </c>
      <c r="AD130" t="str">
        <f t="shared" si="40"/>
        <v xml:space="preserve"> </v>
      </c>
      <c r="AE130" s="14" t="str">
        <f t="shared" si="41"/>
        <v xml:space="preserve"> </v>
      </c>
      <c r="AF130" t="str">
        <f t="shared" si="42"/>
        <v xml:space="preserve"> </v>
      </c>
      <c r="AG130" t="str">
        <f t="shared" si="43"/>
        <v xml:space="preserve"> </v>
      </c>
      <c r="AH130" s="14" t="str">
        <f t="shared" si="44"/>
        <v xml:space="preserve"> </v>
      </c>
      <c r="AI130" s="11" t="str">
        <f t="shared" si="45"/>
        <v xml:space="preserve"> </v>
      </c>
      <c r="AJ130" s="17" t="str">
        <f t="shared" si="46"/>
        <v xml:space="preserve"> </v>
      </c>
      <c r="AL130" s="5"/>
      <c r="AM130" s="5"/>
      <c r="AN130" s="5"/>
      <c r="AO130" s="5"/>
      <c r="AP130" s="5"/>
      <c r="AQ130" s="5"/>
      <c r="AR130" s="5"/>
      <c r="AS130" s="5"/>
      <c r="AT130" s="5"/>
      <c r="AU130" s="5"/>
      <c r="AV130" s="5"/>
      <c r="AW130" s="25"/>
      <c r="AX130" s="25"/>
      <c r="AY130" s="14"/>
      <c r="AZ130" s="14"/>
    </row>
    <row r="131" spans="1:52" x14ac:dyDescent="0.2">
      <c r="A131" s="9"/>
      <c r="B131" s="9"/>
      <c r="D131" s="9"/>
      <c r="E131" s="10"/>
      <c r="F131" s="10"/>
      <c r="G131" s="10"/>
      <c r="I131" s="10"/>
      <c r="K131" s="10"/>
      <c r="M131" s="10"/>
      <c r="N131" s="10"/>
      <c r="O131" s="10"/>
      <c r="V131" t="str">
        <f t="shared" si="32"/>
        <v xml:space="preserve"> </v>
      </c>
      <c r="W131" s="14" t="str">
        <f t="shared" si="33"/>
        <v xml:space="preserve"> </v>
      </c>
      <c r="X131" t="str">
        <f t="shared" si="34"/>
        <v xml:space="preserve"> </v>
      </c>
      <c r="Y131" t="str">
        <f t="shared" si="35"/>
        <v xml:space="preserve"> </v>
      </c>
      <c r="Z131" s="14" t="str">
        <f t="shared" si="36"/>
        <v xml:space="preserve"> </v>
      </c>
      <c r="AA131" s="14" t="str">
        <f t="shared" si="37"/>
        <v xml:space="preserve"> </v>
      </c>
      <c r="AB131" s="14" t="str">
        <f t="shared" si="38"/>
        <v xml:space="preserve"> </v>
      </c>
      <c r="AC131" t="str">
        <f t="shared" si="39"/>
        <v xml:space="preserve"> </v>
      </c>
      <c r="AD131" t="str">
        <f t="shared" si="40"/>
        <v xml:space="preserve"> </v>
      </c>
      <c r="AE131" s="14" t="str">
        <f t="shared" si="41"/>
        <v xml:space="preserve"> </v>
      </c>
      <c r="AF131" t="str">
        <f t="shared" si="42"/>
        <v xml:space="preserve"> </v>
      </c>
      <c r="AG131" t="str">
        <f t="shared" si="43"/>
        <v xml:space="preserve"> </v>
      </c>
      <c r="AH131" s="14" t="str">
        <f t="shared" si="44"/>
        <v xml:space="preserve"> </v>
      </c>
      <c r="AI131" s="11" t="str">
        <f t="shared" si="45"/>
        <v xml:space="preserve"> </v>
      </c>
      <c r="AJ131" s="17" t="str">
        <f t="shared" si="46"/>
        <v xml:space="preserve"> </v>
      </c>
      <c r="AL131" s="5"/>
      <c r="AM131" s="5"/>
      <c r="AN131" s="5"/>
      <c r="AO131" s="5"/>
      <c r="AP131" s="5"/>
      <c r="AQ131" s="5"/>
      <c r="AR131" s="5"/>
      <c r="AS131" s="5"/>
      <c r="AT131" s="5"/>
      <c r="AU131" s="5"/>
      <c r="AV131" s="5"/>
      <c r="AW131" s="25"/>
      <c r="AX131" s="25"/>
      <c r="AY131" s="14"/>
      <c r="AZ131" s="14"/>
    </row>
    <row r="132" spans="1:52" x14ac:dyDescent="0.2">
      <c r="A132" s="9"/>
      <c r="B132" s="9"/>
      <c r="D132" s="9"/>
      <c r="E132" s="10"/>
      <c r="F132" s="10"/>
      <c r="G132" s="10"/>
      <c r="I132" s="10"/>
      <c r="K132" s="10"/>
      <c r="M132" s="10"/>
      <c r="N132" s="10"/>
      <c r="O132" s="10"/>
      <c r="V132" t="str">
        <f t="shared" si="32"/>
        <v xml:space="preserve"> </v>
      </c>
      <c r="W132" s="14" t="str">
        <f t="shared" si="33"/>
        <v xml:space="preserve"> </v>
      </c>
      <c r="X132" t="str">
        <f t="shared" si="34"/>
        <v xml:space="preserve"> </v>
      </c>
      <c r="Y132" t="str">
        <f t="shared" si="35"/>
        <v xml:space="preserve"> </v>
      </c>
      <c r="Z132" s="14" t="str">
        <f t="shared" si="36"/>
        <v xml:space="preserve"> </v>
      </c>
      <c r="AA132" s="14" t="str">
        <f t="shared" si="37"/>
        <v xml:space="preserve"> </v>
      </c>
      <c r="AB132" s="14" t="str">
        <f t="shared" si="38"/>
        <v xml:space="preserve"> </v>
      </c>
      <c r="AC132" t="str">
        <f t="shared" si="39"/>
        <v xml:space="preserve"> </v>
      </c>
      <c r="AD132" t="str">
        <f t="shared" si="40"/>
        <v xml:space="preserve"> </v>
      </c>
      <c r="AE132" s="14" t="str">
        <f t="shared" si="41"/>
        <v xml:space="preserve"> </v>
      </c>
      <c r="AF132" t="str">
        <f t="shared" si="42"/>
        <v xml:space="preserve"> </v>
      </c>
      <c r="AG132" t="str">
        <f t="shared" si="43"/>
        <v xml:space="preserve"> </v>
      </c>
      <c r="AH132" s="14" t="str">
        <f t="shared" si="44"/>
        <v xml:space="preserve"> </v>
      </c>
      <c r="AI132" s="11" t="str">
        <f t="shared" si="45"/>
        <v xml:space="preserve"> </v>
      </c>
      <c r="AJ132" s="17" t="str">
        <f t="shared" si="46"/>
        <v xml:space="preserve"> </v>
      </c>
      <c r="AL132" s="5"/>
      <c r="AM132" s="5"/>
      <c r="AN132" s="5"/>
      <c r="AO132" s="5"/>
      <c r="AP132" s="5"/>
      <c r="AQ132" s="5"/>
      <c r="AR132" s="5"/>
      <c r="AS132" s="5"/>
      <c r="AT132" s="5"/>
      <c r="AU132" s="5"/>
      <c r="AV132" s="5"/>
      <c r="AW132" s="25"/>
      <c r="AX132" s="25"/>
      <c r="AY132" s="14"/>
      <c r="AZ132" s="14"/>
    </row>
    <row r="133" spans="1:52" x14ac:dyDescent="0.2">
      <c r="A133" s="9"/>
      <c r="B133" s="9"/>
      <c r="D133" s="9"/>
      <c r="E133" s="10"/>
      <c r="F133" s="10"/>
      <c r="G133" s="10"/>
      <c r="I133" s="10"/>
      <c r="K133" s="10"/>
      <c r="M133" s="10"/>
      <c r="N133" s="10"/>
      <c r="O133" s="10"/>
      <c r="V133" t="str">
        <f t="shared" si="32"/>
        <v xml:space="preserve"> </v>
      </c>
      <c r="W133" s="14" t="str">
        <f t="shared" si="33"/>
        <v xml:space="preserve"> </v>
      </c>
      <c r="X133" t="str">
        <f t="shared" si="34"/>
        <v xml:space="preserve"> </v>
      </c>
      <c r="Y133" t="str">
        <f t="shared" si="35"/>
        <v xml:space="preserve"> </v>
      </c>
      <c r="Z133" s="14" t="str">
        <f t="shared" si="36"/>
        <v xml:space="preserve"> </v>
      </c>
      <c r="AA133" s="14" t="str">
        <f t="shared" si="37"/>
        <v xml:space="preserve"> </v>
      </c>
      <c r="AB133" s="14" t="str">
        <f t="shared" si="38"/>
        <v xml:space="preserve"> </v>
      </c>
      <c r="AC133" t="str">
        <f t="shared" si="39"/>
        <v xml:space="preserve"> </v>
      </c>
      <c r="AD133" t="str">
        <f t="shared" si="40"/>
        <v xml:space="preserve"> </v>
      </c>
      <c r="AE133" s="14" t="str">
        <f t="shared" si="41"/>
        <v xml:space="preserve"> </v>
      </c>
      <c r="AF133" t="str">
        <f t="shared" si="42"/>
        <v xml:space="preserve"> </v>
      </c>
      <c r="AG133" t="str">
        <f t="shared" si="43"/>
        <v xml:space="preserve"> </v>
      </c>
      <c r="AH133" s="14" t="str">
        <f t="shared" si="44"/>
        <v xml:space="preserve"> </v>
      </c>
      <c r="AI133" s="11" t="str">
        <f t="shared" si="45"/>
        <v xml:space="preserve"> </v>
      </c>
      <c r="AJ133" s="17" t="str">
        <f t="shared" si="46"/>
        <v xml:space="preserve"> </v>
      </c>
      <c r="AL133" s="5"/>
      <c r="AM133" s="5"/>
      <c r="AN133" s="5"/>
      <c r="AO133" s="5"/>
      <c r="AP133" s="5"/>
      <c r="AQ133" s="5"/>
      <c r="AR133" s="5"/>
      <c r="AS133" s="5"/>
      <c r="AT133" s="5"/>
      <c r="AU133" s="5"/>
      <c r="AV133" s="5"/>
      <c r="AW133" s="25"/>
      <c r="AX133" s="25"/>
      <c r="AY133" s="14"/>
      <c r="AZ133" s="14"/>
    </row>
    <row r="134" spans="1:52" x14ac:dyDescent="0.2">
      <c r="A134" s="9"/>
      <c r="B134" s="9"/>
      <c r="D134" s="9"/>
      <c r="E134" s="10"/>
      <c r="F134" s="10"/>
      <c r="G134" s="10"/>
      <c r="I134" s="10"/>
      <c r="K134" s="10"/>
      <c r="M134" s="10"/>
      <c r="N134" s="10"/>
      <c r="O134" s="10"/>
      <c r="V134" t="str">
        <f t="shared" si="32"/>
        <v xml:space="preserve"> </v>
      </c>
      <c r="W134" s="14" t="str">
        <f t="shared" si="33"/>
        <v xml:space="preserve"> </v>
      </c>
      <c r="X134" t="str">
        <f t="shared" si="34"/>
        <v xml:space="preserve"> </v>
      </c>
      <c r="Y134" t="str">
        <f t="shared" si="35"/>
        <v xml:space="preserve"> </v>
      </c>
      <c r="Z134" s="14" t="str">
        <f t="shared" si="36"/>
        <v xml:space="preserve"> </v>
      </c>
      <c r="AA134" s="14" t="str">
        <f t="shared" si="37"/>
        <v xml:space="preserve"> </v>
      </c>
      <c r="AB134" s="14" t="str">
        <f t="shared" si="38"/>
        <v xml:space="preserve"> </v>
      </c>
      <c r="AC134" t="str">
        <f t="shared" si="39"/>
        <v xml:space="preserve"> </v>
      </c>
      <c r="AD134" t="str">
        <f t="shared" si="40"/>
        <v xml:space="preserve"> </v>
      </c>
      <c r="AE134" s="14" t="str">
        <f t="shared" si="41"/>
        <v xml:space="preserve"> </v>
      </c>
      <c r="AF134" t="str">
        <f t="shared" si="42"/>
        <v xml:space="preserve"> </v>
      </c>
      <c r="AG134" t="str">
        <f t="shared" si="43"/>
        <v xml:space="preserve"> </v>
      </c>
      <c r="AH134" s="14" t="str">
        <f t="shared" si="44"/>
        <v xml:space="preserve"> </v>
      </c>
      <c r="AI134" s="11" t="str">
        <f t="shared" si="45"/>
        <v xml:space="preserve"> </v>
      </c>
      <c r="AJ134" s="17" t="str">
        <f t="shared" si="46"/>
        <v xml:space="preserve"> </v>
      </c>
      <c r="AL134" s="5"/>
      <c r="AM134" s="5"/>
      <c r="AN134" s="5"/>
      <c r="AO134" s="5"/>
      <c r="AP134" s="5"/>
      <c r="AQ134" s="5"/>
      <c r="AR134" s="5"/>
      <c r="AS134" s="5"/>
      <c r="AT134" s="5"/>
      <c r="AU134" s="5"/>
      <c r="AV134" s="5"/>
      <c r="AW134" s="25"/>
      <c r="AX134" s="25"/>
      <c r="AY134" s="14"/>
      <c r="AZ134" s="14"/>
    </row>
    <row r="135" spans="1:52" x14ac:dyDescent="0.2">
      <c r="A135" s="9"/>
      <c r="B135" s="9"/>
      <c r="D135" s="9"/>
      <c r="E135" s="10"/>
      <c r="F135" s="10"/>
      <c r="G135" s="10"/>
      <c r="I135" s="10"/>
      <c r="K135" s="10"/>
      <c r="M135" s="10"/>
      <c r="N135" s="10"/>
      <c r="O135" s="10"/>
      <c r="V135" t="str">
        <f t="shared" si="32"/>
        <v xml:space="preserve"> </v>
      </c>
      <c r="W135" s="14" t="str">
        <f t="shared" si="33"/>
        <v xml:space="preserve"> </v>
      </c>
      <c r="X135" t="str">
        <f t="shared" si="34"/>
        <v xml:space="preserve"> </v>
      </c>
      <c r="Y135" t="str">
        <f t="shared" si="35"/>
        <v xml:space="preserve"> </v>
      </c>
      <c r="Z135" s="14" t="str">
        <f t="shared" si="36"/>
        <v xml:space="preserve"> </v>
      </c>
      <c r="AA135" s="14" t="str">
        <f t="shared" si="37"/>
        <v xml:space="preserve"> </v>
      </c>
      <c r="AB135" s="14" t="str">
        <f t="shared" si="38"/>
        <v xml:space="preserve"> </v>
      </c>
      <c r="AC135" t="str">
        <f t="shared" si="39"/>
        <v xml:space="preserve"> </v>
      </c>
      <c r="AD135" t="str">
        <f t="shared" si="40"/>
        <v xml:space="preserve"> </v>
      </c>
      <c r="AE135" s="14" t="str">
        <f t="shared" si="41"/>
        <v xml:space="preserve"> </v>
      </c>
      <c r="AF135" t="str">
        <f t="shared" si="42"/>
        <v xml:space="preserve"> </v>
      </c>
      <c r="AG135" t="str">
        <f t="shared" si="43"/>
        <v xml:space="preserve"> </v>
      </c>
      <c r="AH135" s="14" t="str">
        <f t="shared" si="44"/>
        <v xml:space="preserve"> </v>
      </c>
      <c r="AI135" s="11" t="str">
        <f t="shared" si="45"/>
        <v xml:space="preserve"> </v>
      </c>
      <c r="AJ135" s="17" t="str">
        <f t="shared" si="46"/>
        <v xml:space="preserve"> </v>
      </c>
      <c r="AL135" s="5"/>
      <c r="AM135" s="5"/>
      <c r="AN135" s="5"/>
      <c r="AO135" s="5"/>
      <c r="AP135" s="5"/>
      <c r="AQ135" s="5"/>
      <c r="AR135" s="5"/>
      <c r="AS135" s="5"/>
      <c r="AT135" s="5"/>
      <c r="AU135" s="5"/>
      <c r="AV135" s="5"/>
      <c r="AW135" s="25"/>
      <c r="AX135" s="25"/>
      <c r="AY135" s="14"/>
      <c r="AZ135" s="14"/>
    </row>
    <row r="136" spans="1:52" x14ac:dyDescent="0.2">
      <c r="A136" s="9"/>
      <c r="B136" s="9"/>
      <c r="D136" s="9"/>
      <c r="E136" s="10"/>
      <c r="F136" s="10"/>
      <c r="G136" s="10"/>
      <c r="I136" s="10"/>
      <c r="K136" s="10"/>
      <c r="M136" s="10"/>
      <c r="N136" s="10"/>
      <c r="O136" s="10"/>
      <c r="V136" t="str">
        <f t="shared" si="32"/>
        <v xml:space="preserve"> </v>
      </c>
      <c r="W136" s="14" t="str">
        <f t="shared" si="33"/>
        <v xml:space="preserve"> </v>
      </c>
      <c r="X136" t="str">
        <f t="shared" si="34"/>
        <v xml:space="preserve"> </v>
      </c>
      <c r="Y136" t="str">
        <f t="shared" si="35"/>
        <v xml:space="preserve"> </v>
      </c>
      <c r="Z136" s="14" t="str">
        <f t="shared" si="36"/>
        <v xml:space="preserve"> </v>
      </c>
      <c r="AA136" s="14" t="str">
        <f t="shared" si="37"/>
        <v xml:space="preserve"> </v>
      </c>
      <c r="AB136" s="14" t="str">
        <f t="shared" si="38"/>
        <v xml:space="preserve"> </v>
      </c>
      <c r="AC136" t="str">
        <f t="shared" si="39"/>
        <v xml:space="preserve"> </v>
      </c>
      <c r="AD136" t="str">
        <f t="shared" si="40"/>
        <v xml:space="preserve"> </v>
      </c>
      <c r="AE136" s="14" t="str">
        <f t="shared" si="41"/>
        <v xml:space="preserve"> </v>
      </c>
      <c r="AF136" t="str">
        <f t="shared" si="42"/>
        <v xml:space="preserve"> </v>
      </c>
      <c r="AG136" t="str">
        <f t="shared" si="43"/>
        <v xml:space="preserve"> </v>
      </c>
      <c r="AH136" s="14" t="str">
        <f t="shared" si="44"/>
        <v xml:space="preserve"> </v>
      </c>
      <c r="AI136" s="11" t="str">
        <f t="shared" si="45"/>
        <v xml:space="preserve"> </v>
      </c>
      <c r="AJ136" s="17" t="str">
        <f t="shared" si="46"/>
        <v xml:space="preserve"> </v>
      </c>
      <c r="AL136" s="5"/>
      <c r="AM136" s="5"/>
      <c r="AN136" s="5"/>
      <c r="AO136" s="5"/>
      <c r="AP136" s="5"/>
      <c r="AQ136" s="5"/>
      <c r="AR136" s="5"/>
      <c r="AS136" s="5"/>
      <c r="AT136" s="5"/>
      <c r="AU136" s="5"/>
      <c r="AV136" s="5"/>
      <c r="AW136" s="25"/>
      <c r="AX136" s="25"/>
      <c r="AY136" s="14"/>
      <c r="AZ136" s="14"/>
    </row>
    <row r="137" spans="1:52" x14ac:dyDescent="0.2">
      <c r="A137" s="9"/>
      <c r="B137" s="9"/>
      <c r="D137" s="9"/>
      <c r="E137" s="10"/>
      <c r="F137" s="10"/>
      <c r="G137" s="10"/>
      <c r="I137" s="10"/>
      <c r="K137" s="10"/>
      <c r="M137" s="10"/>
      <c r="N137" s="10"/>
      <c r="O137" s="10"/>
      <c r="V137" t="str">
        <f t="shared" si="32"/>
        <v xml:space="preserve"> </v>
      </c>
      <c r="W137" s="14" t="str">
        <f t="shared" si="33"/>
        <v xml:space="preserve"> </v>
      </c>
      <c r="X137" t="str">
        <f t="shared" si="34"/>
        <v xml:space="preserve"> </v>
      </c>
      <c r="Y137" t="str">
        <f t="shared" si="35"/>
        <v xml:space="preserve"> </v>
      </c>
      <c r="Z137" s="14" t="str">
        <f t="shared" si="36"/>
        <v xml:space="preserve"> </v>
      </c>
      <c r="AA137" s="14" t="str">
        <f t="shared" si="37"/>
        <v xml:space="preserve"> </v>
      </c>
      <c r="AB137" s="14" t="str">
        <f t="shared" si="38"/>
        <v xml:space="preserve"> </v>
      </c>
      <c r="AC137" t="str">
        <f t="shared" si="39"/>
        <v xml:space="preserve"> </v>
      </c>
      <c r="AD137" t="str">
        <f t="shared" si="40"/>
        <v xml:space="preserve"> </v>
      </c>
      <c r="AE137" s="14" t="str">
        <f t="shared" si="41"/>
        <v xml:space="preserve"> </v>
      </c>
      <c r="AF137" t="str">
        <f t="shared" si="42"/>
        <v xml:space="preserve"> </v>
      </c>
      <c r="AG137" t="str">
        <f t="shared" si="43"/>
        <v xml:space="preserve"> </v>
      </c>
      <c r="AH137" s="14" t="str">
        <f t="shared" si="44"/>
        <v xml:space="preserve"> </v>
      </c>
      <c r="AI137" s="11" t="str">
        <f t="shared" si="45"/>
        <v xml:space="preserve"> </v>
      </c>
      <c r="AJ137" s="17" t="str">
        <f t="shared" si="46"/>
        <v xml:space="preserve"> </v>
      </c>
      <c r="AL137" s="5"/>
      <c r="AM137" s="5"/>
      <c r="AN137" s="5"/>
      <c r="AO137" s="5"/>
      <c r="AP137" s="5"/>
      <c r="AQ137" s="5"/>
      <c r="AR137" s="5"/>
      <c r="AS137" s="5"/>
      <c r="AT137" s="5"/>
      <c r="AU137" s="5"/>
      <c r="AV137" s="5"/>
      <c r="AW137" s="25"/>
      <c r="AX137" s="25"/>
      <c r="AY137" s="14"/>
      <c r="AZ137" s="14"/>
    </row>
    <row r="138" spans="1:52" x14ac:dyDescent="0.2">
      <c r="A138" s="9"/>
      <c r="B138" s="9"/>
      <c r="D138" s="9"/>
      <c r="E138" s="10"/>
      <c r="F138" s="10"/>
      <c r="G138" s="10"/>
      <c r="I138" s="10"/>
      <c r="K138" s="10"/>
      <c r="M138" s="10"/>
      <c r="N138" s="10"/>
      <c r="O138" s="10"/>
      <c r="V138" t="str">
        <f t="shared" si="32"/>
        <v xml:space="preserve"> </v>
      </c>
      <c r="W138" s="14" t="str">
        <f t="shared" si="33"/>
        <v xml:space="preserve"> </v>
      </c>
      <c r="X138" t="str">
        <f t="shared" si="34"/>
        <v xml:space="preserve"> </v>
      </c>
      <c r="Y138" t="str">
        <f t="shared" si="35"/>
        <v xml:space="preserve"> </v>
      </c>
      <c r="Z138" s="14" t="str">
        <f t="shared" si="36"/>
        <v xml:space="preserve"> </v>
      </c>
      <c r="AA138" s="14" t="str">
        <f t="shared" si="37"/>
        <v xml:space="preserve"> </v>
      </c>
      <c r="AB138" s="14" t="str">
        <f t="shared" si="38"/>
        <v xml:space="preserve"> </v>
      </c>
      <c r="AC138" t="str">
        <f t="shared" si="39"/>
        <v xml:space="preserve"> </v>
      </c>
      <c r="AD138" t="str">
        <f t="shared" si="40"/>
        <v xml:space="preserve"> </v>
      </c>
      <c r="AE138" s="14" t="str">
        <f t="shared" si="41"/>
        <v xml:space="preserve"> </v>
      </c>
      <c r="AF138" t="str">
        <f t="shared" si="42"/>
        <v xml:space="preserve"> </v>
      </c>
      <c r="AG138" t="str">
        <f t="shared" si="43"/>
        <v xml:space="preserve"> </v>
      </c>
      <c r="AH138" s="14" t="str">
        <f t="shared" si="44"/>
        <v xml:space="preserve"> </v>
      </c>
      <c r="AI138" s="11" t="str">
        <f t="shared" si="45"/>
        <v xml:space="preserve"> </v>
      </c>
      <c r="AJ138" s="17" t="str">
        <f t="shared" si="46"/>
        <v xml:space="preserve"> </v>
      </c>
      <c r="AL138" s="5"/>
      <c r="AM138" s="5"/>
      <c r="AN138" s="5"/>
      <c r="AO138" s="5"/>
      <c r="AP138" s="5"/>
      <c r="AQ138" s="5"/>
      <c r="AR138" s="5"/>
      <c r="AS138" s="5"/>
      <c r="AT138" s="5"/>
      <c r="AU138" s="5"/>
      <c r="AV138" s="5"/>
      <c r="AW138" s="25"/>
      <c r="AX138" s="25"/>
      <c r="AY138" s="14"/>
      <c r="AZ138" s="14"/>
    </row>
    <row r="139" spans="1:52" x14ac:dyDescent="0.2">
      <c r="A139" s="9"/>
      <c r="B139" s="9"/>
      <c r="D139" s="9"/>
      <c r="E139" s="10"/>
      <c r="F139" s="10"/>
      <c r="G139" s="10"/>
      <c r="I139" s="10"/>
      <c r="K139" s="10"/>
      <c r="M139" s="10"/>
      <c r="N139" s="10"/>
      <c r="O139" s="10"/>
      <c r="V139" t="str">
        <f t="shared" si="32"/>
        <v xml:space="preserve"> </v>
      </c>
      <c r="W139" s="14" t="str">
        <f t="shared" si="33"/>
        <v xml:space="preserve"> </v>
      </c>
      <c r="X139" t="str">
        <f t="shared" si="34"/>
        <v xml:space="preserve"> </v>
      </c>
      <c r="Y139" t="str">
        <f t="shared" si="35"/>
        <v xml:space="preserve"> </v>
      </c>
      <c r="Z139" s="14" t="str">
        <f t="shared" si="36"/>
        <v xml:space="preserve"> </v>
      </c>
      <c r="AA139" s="14" t="str">
        <f t="shared" si="37"/>
        <v xml:space="preserve"> </v>
      </c>
      <c r="AB139" s="14" t="str">
        <f t="shared" si="38"/>
        <v xml:space="preserve"> </v>
      </c>
      <c r="AC139" t="str">
        <f t="shared" si="39"/>
        <v xml:space="preserve"> </v>
      </c>
      <c r="AD139" t="str">
        <f t="shared" si="40"/>
        <v xml:space="preserve"> </v>
      </c>
      <c r="AE139" s="14" t="str">
        <f t="shared" si="41"/>
        <v xml:space="preserve"> </v>
      </c>
      <c r="AF139" t="str">
        <f t="shared" si="42"/>
        <v xml:space="preserve"> </v>
      </c>
      <c r="AG139" t="str">
        <f t="shared" si="43"/>
        <v xml:space="preserve"> </v>
      </c>
      <c r="AH139" s="14" t="str">
        <f t="shared" si="44"/>
        <v xml:space="preserve"> </v>
      </c>
      <c r="AI139" s="11" t="str">
        <f t="shared" si="45"/>
        <v xml:space="preserve"> </v>
      </c>
      <c r="AJ139" s="17" t="str">
        <f t="shared" si="46"/>
        <v xml:space="preserve"> </v>
      </c>
      <c r="AL139" s="5"/>
      <c r="AM139" s="5"/>
      <c r="AN139" s="5"/>
      <c r="AO139" s="5"/>
      <c r="AP139" s="5"/>
      <c r="AQ139" s="5"/>
      <c r="AR139" s="5"/>
      <c r="AS139" s="5"/>
      <c r="AT139" s="5"/>
      <c r="AU139" s="5"/>
      <c r="AV139" s="5"/>
      <c r="AW139" s="25"/>
      <c r="AX139" s="25"/>
      <c r="AY139" s="14"/>
      <c r="AZ139" s="14"/>
    </row>
    <row r="140" spans="1:52" x14ac:dyDescent="0.2">
      <c r="A140" s="9"/>
      <c r="B140" s="9"/>
      <c r="D140" s="9"/>
      <c r="E140" s="10"/>
      <c r="F140" s="10"/>
      <c r="G140" s="10"/>
      <c r="I140" s="10"/>
      <c r="K140" s="10"/>
      <c r="M140" s="10"/>
      <c r="N140" s="10"/>
      <c r="O140" s="10"/>
      <c r="V140" t="str">
        <f t="shared" si="32"/>
        <v xml:space="preserve"> </v>
      </c>
      <c r="W140" s="14" t="str">
        <f t="shared" si="33"/>
        <v xml:space="preserve"> </v>
      </c>
      <c r="X140" t="str">
        <f t="shared" si="34"/>
        <v xml:space="preserve"> </v>
      </c>
      <c r="Y140" t="str">
        <f t="shared" si="35"/>
        <v xml:space="preserve"> </v>
      </c>
      <c r="Z140" s="14" t="str">
        <f t="shared" si="36"/>
        <v xml:space="preserve"> </v>
      </c>
      <c r="AA140" s="14" t="str">
        <f t="shared" si="37"/>
        <v xml:space="preserve"> </v>
      </c>
      <c r="AB140" s="14" t="str">
        <f t="shared" si="38"/>
        <v xml:space="preserve"> </v>
      </c>
      <c r="AC140" t="str">
        <f t="shared" si="39"/>
        <v xml:space="preserve"> </v>
      </c>
      <c r="AD140" t="str">
        <f t="shared" si="40"/>
        <v xml:space="preserve"> </v>
      </c>
      <c r="AE140" s="14" t="str">
        <f t="shared" si="41"/>
        <v xml:space="preserve"> </v>
      </c>
      <c r="AF140" t="str">
        <f t="shared" si="42"/>
        <v xml:space="preserve"> </v>
      </c>
      <c r="AG140" t="str">
        <f t="shared" si="43"/>
        <v xml:space="preserve"> </v>
      </c>
      <c r="AH140" s="14" t="str">
        <f t="shared" si="44"/>
        <v xml:space="preserve"> </v>
      </c>
      <c r="AI140" s="11" t="str">
        <f t="shared" si="45"/>
        <v xml:space="preserve"> </v>
      </c>
      <c r="AJ140" s="17" t="str">
        <f t="shared" si="46"/>
        <v xml:space="preserve"> </v>
      </c>
      <c r="AL140" s="5"/>
      <c r="AM140" s="5"/>
      <c r="AN140" s="5"/>
      <c r="AO140" s="5"/>
      <c r="AP140" s="5"/>
      <c r="AQ140" s="5"/>
      <c r="AR140" s="5"/>
      <c r="AS140" s="5"/>
      <c r="AT140" s="5"/>
      <c r="AU140" s="5"/>
      <c r="AV140" s="5"/>
      <c r="AW140" s="25"/>
      <c r="AX140" s="25"/>
      <c r="AY140" s="14"/>
      <c r="AZ140" s="14"/>
    </row>
    <row r="141" spans="1:52" x14ac:dyDescent="0.2">
      <c r="A141" s="9"/>
      <c r="B141" s="9"/>
      <c r="D141" s="9"/>
      <c r="E141" s="10"/>
      <c r="F141" s="10"/>
      <c r="G141" s="10"/>
      <c r="I141" s="10"/>
      <c r="K141" s="10"/>
      <c r="M141" s="10"/>
      <c r="N141" s="10"/>
      <c r="O141" s="10"/>
      <c r="V141" t="str">
        <f t="shared" si="32"/>
        <v xml:space="preserve"> </v>
      </c>
      <c r="W141" s="14" t="str">
        <f t="shared" si="33"/>
        <v xml:space="preserve"> </v>
      </c>
      <c r="X141" t="str">
        <f t="shared" si="34"/>
        <v xml:space="preserve"> </v>
      </c>
      <c r="Y141" t="str">
        <f t="shared" si="35"/>
        <v xml:space="preserve"> </v>
      </c>
      <c r="Z141" s="14" t="str">
        <f t="shared" si="36"/>
        <v xml:space="preserve"> </v>
      </c>
      <c r="AA141" s="14" t="str">
        <f t="shared" si="37"/>
        <v xml:space="preserve"> </v>
      </c>
      <c r="AB141" s="14" t="str">
        <f t="shared" si="38"/>
        <v xml:space="preserve"> </v>
      </c>
      <c r="AC141" t="str">
        <f t="shared" si="39"/>
        <v xml:space="preserve"> </v>
      </c>
      <c r="AD141" t="str">
        <f t="shared" si="40"/>
        <v xml:space="preserve"> </v>
      </c>
      <c r="AE141" s="14" t="str">
        <f t="shared" si="41"/>
        <v xml:space="preserve"> </v>
      </c>
      <c r="AF141" t="str">
        <f t="shared" si="42"/>
        <v xml:space="preserve"> </v>
      </c>
      <c r="AG141" t="str">
        <f t="shared" si="43"/>
        <v xml:space="preserve"> </v>
      </c>
      <c r="AH141" s="14" t="str">
        <f t="shared" si="44"/>
        <v xml:space="preserve"> </v>
      </c>
      <c r="AI141" s="11" t="str">
        <f t="shared" si="45"/>
        <v xml:space="preserve"> </v>
      </c>
      <c r="AJ141" s="17" t="str">
        <f t="shared" si="46"/>
        <v xml:space="preserve"> </v>
      </c>
      <c r="AL141" s="5"/>
      <c r="AM141" s="5"/>
      <c r="AN141" s="5"/>
      <c r="AO141" s="5"/>
      <c r="AP141" s="5"/>
      <c r="AQ141" s="5"/>
      <c r="AR141" s="5"/>
      <c r="AS141" s="5"/>
      <c r="AT141" s="5"/>
      <c r="AU141" s="5"/>
      <c r="AV141" s="5"/>
      <c r="AW141" s="25"/>
      <c r="AX141" s="25"/>
      <c r="AY141" s="14"/>
      <c r="AZ141" s="14"/>
    </row>
    <row r="142" spans="1:52" x14ac:dyDescent="0.2">
      <c r="A142" s="9"/>
      <c r="B142" s="9"/>
      <c r="D142" s="9"/>
      <c r="E142" s="10"/>
      <c r="F142" s="10"/>
      <c r="G142" s="10"/>
      <c r="I142" s="10"/>
      <c r="K142" s="10"/>
      <c r="M142" s="10"/>
      <c r="N142" s="10"/>
      <c r="O142" s="10"/>
      <c r="V142" t="str">
        <f t="shared" si="32"/>
        <v xml:space="preserve"> </v>
      </c>
      <c r="W142" s="14" t="str">
        <f t="shared" si="33"/>
        <v xml:space="preserve"> </v>
      </c>
      <c r="X142" t="str">
        <f t="shared" si="34"/>
        <v xml:space="preserve"> </v>
      </c>
      <c r="Y142" t="str">
        <f t="shared" si="35"/>
        <v xml:space="preserve"> </v>
      </c>
      <c r="Z142" s="14" t="str">
        <f t="shared" si="36"/>
        <v xml:space="preserve"> </v>
      </c>
      <c r="AA142" s="14" t="str">
        <f t="shared" si="37"/>
        <v xml:space="preserve"> </v>
      </c>
      <c r="AB142" s="14" t="str">
        <f t="shared" si="38"/>
        <v xml:space="preserve"> </v>
      </c>
      <c r="AC142" t="str">
        <f t="shared" si="39"/>
        <v xml:space="preserve"> </v>
      </c>
      <c r="AD142" t="str">
        <f t="shared" si="40"/>
        <v xml:space="preserve"> </v>
      </c>
      <c r="AE142" s="14" t="str">
        <f t="shared" si="41"/>
        <v xml:space="preserve"> </v>
      </c>
      <c r="AF142" t="str">
        <f t="shared" si="42"/>
        <v xml:space="preserve"> </v>
      </c>
      <c r="AG142" t="str">
        <f t="shared" si="43"/>
        <v xml:space="preserve"> </v>
      </c>
      <c r="AH142" s="14" t="str">
        <f t="shared" si="44"/>
        <v xml:space="preserve"> </v>
      </c>
      <c r="AI142" s="11" t="str">
        <f t="shared" si="45"/>
        <v xml:space="preserve"> </v>
      </c>
      <c r="AJ142" s="17" t="str">
        <f t="shared" si="46"/>
        <v xml:space="preserve"> </v>
      </c>
      <c r="AL142" s="5"/>
      <c r="AM142" s="5"/>
      <c r="AN142" s="5"/>
      <c r="AO142" s="5"/>
      <c r="AP142" s="5"/>
      <c r="AQ142" s="5"/>
      <c r="AR142" s="5"/>
      <c r="AS142" s="5"/>
      <c r="AT142" s="5"/>
      <c r="AU142" s="5"/>
      <c r="AV142" s="5"/>
      <c r="AW142" s="25"/>
      <c r="AX142" s="25"/>
      <c r="AY142" s="14"/>
      <c r="AZ142" s="14"/>
    </row>
    <row r="143" spans="1:52" x14ac:dyDescent="0.2">
      <c r="A143" s="9"/>
      <c r="B143" s="9"/>
      <c r="D143" s="9"/>
      <c r="E143" s="10"/>
      <c r="F143" s="10"/>
      <c r="G143" s="10"/>
      <c r="I143" s="10"/>
      <c r="K143" s="10"/>
      <c r="M143" s="10"/>
      <c r="N143" s="10"/>
      <c r="O143" s="10"/>
      <c r="V143" t="str">
        <f t="shared" si="32"/>
        <v xml:space="preserve"> </v>
      </c>
      <c r="W143" s="14" t="str">
        <f t="shared" si="33"/>
        <v xml:space="preserve"> </v>
      </c>
      <c r="X143" t="str">
        <f t="shared" si="34"/>
        <v xml:space="preserve"> </v>
      </c>
      <c r="Y143" t="str">
        <f t="shared" si="35"/>
        <v xml:space="preserve"> </v>
      </c>
      <c r="Z143" s="14" t="str">
        <f t="shared" si="36"/>
        <v xml:space="preserve"> </v>
      </c>
      <c r="AA143" s="14" t="str">
        <f t="shared" si="37"/>
        <v xml:space="preserve"> </v>
      </c>
      <c r="AB143" s="14" t="str">
        <f t="shared" si="38"/>
        <v xml:space="preserve"> </v>
      </c>
      <c r="AC143" t="str">
        <f t="shared" si="39"/>
        <v xml:space="preserve"> </v>
      </c>
      <c r="AD143" t="str">
        <f t="shared" si="40"/>
        <v xml:space="preserve"> </v>
      </c>
      <c r="AE143" s="14" t="str">
        <f t="shared" si="41"/>
        <v xml:space="preserve"> </v>
      </c>
      <c r="AF143" t="str">
        <f t="shared" si="42"/>
        <v xml:space="preserve"> </v>
      </c>
      <c r="AG143" t="str">
        <f t="shared" si="43"/>
        <v xml:space="preserve"> </v>
      </c>
      <c r="AH143" s="14" t="str">
        <f t="shared" si="44"/>
        <v xml:space="preserve"> </v>
      </c>
      <c r="AI143" s="11" t="str">
        <f t="shared" si="45"/>
        <v xml:space="preserve"> </v>
      </c>
      <c r="AJ143" s="17" t="str">
        <f t="shared" si="46"/>
        <v xml:space="preserve"> </v>
      </c>
      <c r="AL143" s="5"/>
      <c r="AM143" s="5"/>
      <c r="AN143" s="5"/>
      <c r="AO143" s="5"/>
      <c r="AP143" s="5"/>
      <c r="AQ143" s="5"/>
      <c r="AR143" s="5"/>
      <c r="AS143" s="5"/>
      <c r="AT143" s="5"/>
      <c r="AU143" s="5"/>
      <c r="AV143" s="5"/>
      <c r="AW143" s="25"/>
      <c r="AX143" s="25"/>
      <c r="AY143" s="14"/>
      <c r="AZ143" s="14"/>
    </row>
    <row r="144" spans="1:52" x14ac:dyDescent="0.2">
      <c r="A144" s="9"/>
      <c r="B144" s="9"/>
      <c r="D144" s="9"/>
      <c r="E144" s="10"/>
      <c r="F144" s="10"/>
      <c r="G144" s="10"/>
      <c r="I144" s="10"/>
      <c r="K144" s="10"/>
      <c r="M144" s="10"/>
      <c r="N144" s="10"/>
      <c r="O144" s="10"/>
      <c r="V144" t="str">
        <f t="shared" si="32"/>
        <v xml:space="preserve"> </v>
      </c>
      <c r="W144" s="14" t="str">
        <f t="shared" si="33"/>
        <v xml:space="preserve"> </v>
      </c>
      <c r="X144" t="str">
        <f t="shared" si="34"/>
        <v xml:space="preserve"> </v>
      </c>
      <c r="Y144" t="str">
        <f t="shared" si="35"/>
        <v xml:space="preserve"> </v>
      </c>
      <c r="Z144" s="14" t="str">
        <f t="shared" si="36"/>
        <v xml:space="preserve"> </v>
      </c>
      <c r="AA144" s="14" t="str">
        <f t="shared" si="37"/>
        <v xml:space="preserve"> </v>
      </c>
      <c r="AB144" s="14" t="str">
        <f t="shared" si="38"/>
        <v xml:space="preserve"> </v>
      </c>
      <c r="AC144" t="str">
        <f t="shared" si="39"/>
        <v xml:space="preserve"> </v>
      </c>
      <c r="AD144" t="str">
        <f t="shared" si="40"/>
        <v xml:space="preserve"> </v>
      </c>
      <c r="AE144" s="14" t="str">
        <f t="shared" si="41"/>
        <v xml:space="preserve"> </v>
      </c>
      <c r="AF144" t="str">
        <f t="shared" si="42"/>
        <v xml:space="preserve"> </v>
      </c>
      <c r="AG144" t="str">
        <f t="shared" si="43"/>
        <v xml:space="preserve"> </v>
      </c>
      <c r="AH144" s="14" t="str">
        <f t="shared" si="44"/>
        <v xml:space="preserve"> </v>
      </c>
      <c r="AI144" s="11" t="str">
        <f t="shared" si="45"/>
        <v xml:space="preserve"> </v>
      </c>
      <c r="AJ144" s="17" t="str">
        <f t="shared" si="46"/>
        <v xml:space="preserve"> </v>
      </c>
      <c r="AL144" s="5"/>
      <c r="AM144" s="5"/>
      <c r="AN144" s="5"/>
      <c r="AO144" s="5"/>
      <c r="AP144" s="5"/>
      <c r="AQ144" s="5"/>
      <c r="AR144" s="5"/>
      <c r="AS144" s="5"/>
      <c r="AT144" s="5"/>
      <c r="AU144" s="5"/>
      <c r="AV144" s="5"/>
      <c r="AW144" s="25"/>
      <c r="AX144" s="25"/>
      <c r="AY144" s="14"/>
      <c r="AZ144" s="14"/>
    </row>
    <row r="145" spans="1:52" x14ac:dyDescent="0.2">
      <c r="A145" s="9"/>
      <c r="B145" s="9"/>
      <c r="D145" s="9"/>
      <c r="E145" s="10"/>
      <c r="F145" s="10"/>
      <c r="G145" s="10"/>
      <c r="I145" s="10"/>
      <c r="K145" s="10"/>
      <c r="M145" s="10"/>
      <c r="N145" s="10"/>
      <c r="O145" s="10"/>
      <c r="V145" t="str">
        <f t="shared" si="32"/>
        <v xml:space="preserve"> </v>
      </c>
      <c r="W145" s="14" t="str">
        <f t="shared" si="33"/>
        <v xml:space="preserve"> </v>
      </c>
      <c r="X145" t="str">
        <f t="shared" si="34"/>
        <v xml:space="preserve"> </v>
      </c>
      <c r="Y145" t="str">
        <f t="shared" si="35"/>
        <v xml:space="preserve"> </v>
      </c>
      <c r="Z145" s="14" t="str">
        <f t="shared" si="36"/>
        <v xml:space="preserve"> </v>
      </c>
      <c r="AA145" s="14" t="str">
        <f t="shared" si="37"/>
        <v xml:space="preserve"> </v>
      </c>
      <c r="AB145" s="14" t="str">
        <f t="shared" si="38"/>
        <v xml:space="preserve"> </v>
      </c>
      <c r="AC145" t="str">
        <f t="shared" si="39"/>
        <v xml:space="preserve"> </v>
      </c>
      <c r="AD145" t="str">
        <f t="shared" si="40"/>
        <v xml:space="preserve"> </v>
      </c>
      <c r="AE145" s="14" t="str">
        <f t="shared" si="41"/>
        <v xml:space="preserve"> </v>
      </c>
      <c r="AF145" t="str">
        <f t="shared" si="42"/>
        <v xml:space="preserve"> </v>
      </c>
      <c r="AG145" t="str">
        <f t="shared" si="43"/>
        <v xml:space="preserve"> </v>
      </c>
      <c r="AH145" s="14" t="str">
        <f t="shared" si="44"/>
        <v xml:space="preserve"> </v>
      </c>
      <c r="AI145" s="11" t="str">
        <f t="shared" si="45"/>
        <v xml:space="preserve"> </v>
      </c>
      <c r="AJ145" s="17" t="str">
        <f t="shared" si="46"/>
        <v xml:space="preserve"> </v>
      </c>
      <c r="AW145" s="14"/>
      <c r="AX145" s="14"/>
      <c r="AY145" s="14"/>
      <c r="AZ145" s="14"/>
    </row>
    <row r="146" spans="1:52" x14ac:dyDescent="0.2">
      <c r="A146" s="9"/>
      <c r="B146" s="9"/>
      <c r="D146" s="9"/>
      <c r="E146" s="10"/>
      <c r="F146" s="10"/>
      <c r="G146" s="10"/>
      <c r="I146" s="10"/>
      <c r="K146" s="10"/>
      <c r="M146" s="10"/>
      <c r="N146" s="10"/>
      <c r="O146" s="10"/>
      <c r="V146" t="str">
        <f t="shared" si="32"/>
        <v xml:space="preserve"> </v>
      </c>
      <c r="W146" s="14" t="str">
        <f t="shared" si="33"/>
        <v xml:space="preserve"> </v>
      </c>
      <c r="X146" t="str">
        <f t="shared" si="34"/>
        <v xml:space="preserve"> </v>
      </c>
      <c r="Y146" t="str">
        <f t="shared" si="35"/>
        <v xml:space="preserve"> </v>
      </c>
      <c r="Z146" s="14" t="str">
        <f t="shared" si="36"/>
        <v xml:space="preserve"> </v>
      </c>
      <c r="AA146" s="14" t="str">
        <f t="shared" si="37"/>
        <v xml:space="preserve"> </v>
      </c>
      <c r="AB146" s="14" t="str">
        <f t="shared" si="38"/>
        <v xml:space="preserve"> </v>
      </c>
      <c r="AC146" t="str">
        <f t="shared" si="39"/>
        <v xml:space="preserve"> </v>
      </c>
      <c r="AD146" t="str">
        <f t="shared" si="40"/>
        <v xml:space="preserve"> </v>
      </c>
      <c r="AE146" s="14" t="str">
        <f t="shared" si="41"/>
        <v xml:space="preserve"> </v>
      </c>
      <c r="AF146" t="str">
        <f t="shared" si="42"/>
        <v xml:space="preserve"> </v>
      </c>
      <c r="AG146" t="str">
        <f t="shared" si="43"/>
        <v xml:space="preserve"> </v>
      </c>
      <c r="AH146" s="14" t="str">
        <f t="shared" si="44"/>
        <v xml:space="preserve"> </v>
      </c>
      <c r="AI146" s="11" t="str">
        <f t="shared" si="45"/>
        <v xml:space="preserve"> </v>
      </c>
      <c r="AJ146" s="17" t="str">
        <f t="shared" si="46"/>
        <v xml:space="preserve"> </v>
      </c>
      <c r="AW146" s="14"/>
      <c r="AX146" s="14"/>
      <c r="AY146" s="14"/>
      <c r="AZ146" s="14"/>
    </row>
    <row r="147" spans="1:52" x14ac:dyDescent="0.2">
      <c r="A147" s="9"/>
      <c r="B147" s="9"/>
      <c r="D147" s="9"/>
      <c r="E147" s="10"/>
      <c r="F147" s="10"/>
      <c r="G147" s="10"/>
      <c r="I147" s="10"/>
      <c r="K147" s="10"/>
      <c r="M147" s="10"/>
      <c r="N147" s="10"/>
      <c r="O147" s="10"/>
      <c r="V147" t="str">
        <f t="shared" si="32"/>
        <v xml:space="preserve"> </v>
      </c>
      <c r="W147" s="14" t="str">
        <f t="shared" si="33"/>
        <v xml:space="preserve"> </v>
      </c>
      <c r="X147" t="str">
        <f t="shared" si="34"/>
        <v xml:space="preserve"> </v>
      </c>
      <c r="Y147" t="str">
        <f t="shared" si="35"/>
        <v xml:space="preserve"> </v>
      </c>
      <c r="Z147" s="14" t="str">
        <f t="shared" si="36"/>
        <v xml:space="preserve"> </v>
      </c>
      <c r="AA147" s="14" t="str">
        <f t="shared" si="37"/>
        <v xml:space="preserve"> </v>
      </c>
      <c r="AB147" s="14" t="str">
        <f t="shared" si="38"/>
        <v xml:space="preserve"> </v>
      </c>
      <c r="AC147" t="str">
        <f t="shared" si="39"/>
        <v xml:space="preserve"> </v>
      </c>
      <c r="AD147" t="str">
        <f t="shared" si="40"/>
        <v xml:space="preserve"> </v>
      </c>
      <c r="AE147" s="14" t="str">
        <f t="shared" si="41"/>
        <v xml:space="preserve"> </v>
      </c>
      <c r="AF147" t="str">
        <f t="shared" si="42"/>
        <v xml:space="preserve"> </v>
      </c>
      <c r="AG147" t="str">
        <f t="shared" si="43"/>
        <v xml:space="preserve"> </v>
      </c>
      <c r="AH147" s="14" t="str">
        <f t="shared" si="44"/>
        <v xml:space="preserve"> </v>
      </c>
      <c r="AI147" s="11" t="str">
        <f t="shared" si="45"/>
        <v xml:space="preserve"> </v>
      </c>
      <c r="AJ147" s="17" t="str">
        <f t="shared" si="46"/>
        <v xml:space="preserve"> </v>
      </c>
      <c r="AW147" s="14"/>
      <c r="AX147" s="14"/>
      <c r="AY147" s="14"/>
      <c r="AZ147" s="14"/>
    </row>
    <row r="148" spans="1:52" x14ac:dyDescent="0.2">
      <c r="A148" s="9"/>
      <c r="B148" s="9"/>
      <c r="D148" s="9"/>
      <c r="E148" s="10"/>
      <c r="F148" s="10"/>
      <c r="G148" s="10"/>
      <c r="I148" s="10"/>
      <c r="K148" s="10"/>
      <c r="M148" s="10"/>
      <c r="N148" s="10"/>
      <c r="O148" s="10"/>
      <c r="V148" t="str">
        <f t="shared" si="32"/>
        <v xml:space="preserve"> </v>
      </c>
      <c r="W148" s="14" t="str">
        <f t="shared" si="33"/>
        <v xml:space="preserve"> </v>
      </c>
      <c r="X148" t="str">
        <f t="shared" si="34"/>
        <v xml:space="preserve"> </v>
      </c>
      <c r="Y148" t="str">
        <f t="shared" si="35"/>
        <v xml:space="preserve"> </v>
      </c>
      <c r="Z148" s="14" t="str">
        <f t="shared" si="36"/>
        <v xml:space="preserve"> </v>
      </c>
      <c r="AA148" s="14" t="str">
        <f t="shared" si="37"/>
        <v xml:space="preserve"> </v>
      </c>
      <c r="AB148" s="14" t="str">
        <f t="shared" si="38"/>
        <v xml:space="preserve"> </v>
      </c>
      <c r="AC148" t="str">
        <f t="shared" si="39"/>
        <v xml:space="preserve"> </v>
      </c>
      <c r="AD148" t="str">
        <f t="shared" si="40"/>
        <v xml:space="preserve"> </v>
      </c>
      <c r="AE148" s="14" t="str">
        <f t="shared" si="41"/>
        <v xml:space="preserve"> </v>
      </c>
      <c r="AF148" t="str">
        <f t="shared" si="42"/>
        <v xml:space="preserve"> </v>
      </c>
      <c r="AG148" t="str">
        <f t="shared" si="43"/>
        <v xml:space="preserve"> </v>
      </c>
      <c r="AH148" s="14" t="str">
        <f t="shared" si="44"/>
        <v xml:space="preserve"> </v>
      </c>
      <c r="AI148" s="11" t="str">
        <f t="shared" si="45"/>
        <v xml:space="preserve"> </v>
      </c>
      <c r="AJ148" s="17" t="str">
        <f t="shared" si="46"/>
        <v xml:space="preserve"> </v>
      </c>
      <c r="AW148" s="14"/>
      <c r="AX148" s="14"/>
      <c r="AY148" s="14"/>
      <c r="AZ148" s="14"/>
    </row>
    <row r="149" spans="1:52" x14ac:dyDescent="0.2">
      <c r="A149" s="9"/>
      <c r="B149" s="9"/>
      <c r="D149" s="9"/>
      <c r="E149" s="10"/>
      <c r="F149" s="10"/>
      <c r="G149" s="10"/>
      <c r="I149" s="10"/>
      <c r="K149" s="10"/>
      <c r="M149" s="10"/>
      <c r="N149" s="10"/>
      <c r="O149" s="10"/>
      <c r="V149" t="str">
        <f t="shared" si="32"/>
        <v xml:space="preserve"> </v>
      </c>
      <c r="W149" s="14" t="str">
        <f t="shared" si="33"/>
        <v xml:space="preserve"> </v>
      </c>
      <c r="X149" t="str">
        <f t="shared" si="34"/>
        <v xml:space="preserve"> </v>
      </c>
      <c r="Y149" t="str">
        <f t="shared" si="35"/>
        <v xml:space="preserve"> </v>
      </c>
      <c r="Z149" s="14" t="str">
        <f t="shared" si="36"/>
        <v xml:space="preserve"> </v>
      </c>
      <c r="AA149" s="14" t="str">
        <f t="shared" si="37"/>
        <v xml:space="preserve"> </v>
      </c>
      <c r="AB149" s="14" t="str">
        <f t="shared" si="38"/>
        <v xml:space="preserve"> </v>
      </c>
      <c r="AC149" t="str">
        <f t="shared" si="39"/>
        <v xml:space="preserve"> </v>
      </c>
      <c r="AD149" t="str">
        <f t="shared" si="40"/>
        <v xml:space="preserve"> </v>
      </c>
      <c r="AE149" s="14" t="str">
        <f t="shared" si="41"/>
        <v xml:space="preserve"> </v>
      </c>
      <c r="AF149" t="str">
        <f t="shared" si="42"/>
        <v xml:space="preserve"> </v>
      </c>
      <c r="AG149" t="str">
        <f t="shared" si="43"/>
        <v xml:space="preserve"> </v>
      </c>
      <c r="AH149" s="14" t="str">
        <f t="shared" si="44"/>
        <v xml:space="preserve"> </v>
      </c>
      <c r="AI149" s="11" t="str">
        <f t="shared" si="45"/>
        <v xml:space="preserve"> </v>
      </c>
      <c r="AJ149" s="17" t="str">
        <f t="shared" si="46"/>
        <v xml:space="preserve"> </v>
      </c>
      <c r="AL149" s="16"/>
      <c r="AM149" s="16"/>
      <c r="AN149" s="16"/>
      <c r="AO149" s="16"/>
      <c r="AP149" s="16"/>
      <c r="AQ149" s="16"/>
      <c r="AR149" s="16"/>
      <c r="AS149" s="16"/>
      <c r="AT149" s="16"/>
      <c r="AU149" s="16"/>
      <c r="AV149" s="16"/>
      <c r="AW149" s="15"/>
      <c r="AX149" s="15"/>
      <c r="AY149" s="15"/>
      <c r="AZ149" s="15"/>
    </row>
    <row r="150" spans="1:52" x14ac:dyDescent="0.2">
      <c r="A150" s="9"/>
      <c r="B150" s="9"/>
      <c r="D150" s="9"/>
      <c r="E150" s="10"/>
      <c r="F150" s="10"/>
      <c r="G150" s="10"/>
      <c r="I150" s="10"/>
      <c r="K150" s="10"/>
      <c r="M150" s="10"/>
      <c r="N150" s="10"/>
      <c r="O150" s="10"/>
      <c r="V150" t="str">
        <f t="shared" si="32"/>
        <v xml:space="preserve"> </v>
      </c>
      <c r="W150" s="14" t="str">
        <f t="shared" si="33"/>
        <v xml:space="preserve"> </v>
      </c>
      <c r="X150" t="str">
        <f t="shared" si="34"/>
        <v xml:space="preserve"> </v>
      </c>
      <c r="Y150" t="str">
        <f t="shared" si="35"/>
        <v xml:space="preserve"> </v>
      </c>
      <c r="Z150" s="14" t="str">
        <f t="shared" si="36"/>
        <v xml:space="preserve"> </v>
      </c>
      <c r="AA150" s="14" t="str">
        <f t="shared" si="37"/>
        <v xml:space="preserve"> </v>
      </c>
      <c r="AB150" s="14" t="str">
        <f t="shared" si="38"/>
        <v xml:space="preserve"> </v>
      </c>
      <c r="AC150" t="str">
        <f t="shared" si="39"/>
        <v xml:space="preserve"> </v>
      </c>
      <c r="AD150" t="str">
        <f t="shared" si="40"/>
        <v xml:space="preserve"> </v>
      </c>
      <c r="AE150" s="14" t="str">
        <f t="shared" si="41"/>
        <v xml:space="preserve"> </v>
      </c>
      <c r="AF150" t="str">
        <f t="shared" si="42"/>
        <v xml:space="preserve"> </v>
      </c>
      <c r="AG150" t="str">
        <f t="shared" si="43"/>
        <v xml:space="preserve"> </v>
      </c>
      <c r="AH150" s="14" t="str">
        <f t="shared" si="44"/>
        <v xml:space="preserve"> </v>
      </c>
      <c r="AI150" s="11" t="str">
        <f t="shared" si="45"/>
        <v xml:space="preserve"> </v>
      </c>
      <c r="AJ150" s="17" t="str">
        <f t="shared" si="46"/>
        <v xml:space="preserve"> </v>
      </c>
      <c r="AW150" s="14"/>
      <c r="AX150" s="14"/>
      <c r="AY150" s="14"/>
      <c r="AZ150" s="14"/>
    </row>
    <row r="151" spans="1:52" x14ac:dyDescent="0.2">
      <c r="A151" s="9"/>
      <c r="B151" s="9"/>
      <c r="D151" s="9"/>
      <c r="E151" s="10"/>
      <c r="F151" s="10"/>
      <c r="G151" s="10"/>
      <c r="I151" s="10"/>
      <c r="K151" s="10"/>
      <c r="M151" s="10"/>
      <c r="N151" s="10"/>
      <c r="O151" s="10"/>
      <c r="V151" t="str">
        <f t="shared" si="32"/>
        <v xml:space="preserve"> </v>
      </c>
      <c r="W151" s="14" t="str">
        <f t="shared" si="33"/>
        <v xml:space="preserve"> </v>
      </c>
      <c r="X151" t="str">
        <f t="shared" si="34"/>
        <v xml:space="preserve"> </v>
      </c>
      <c r="Y151" t="str">
        <f t="shared" si="35"/>
        <v xml:space="preserve"> </v>
      </c>
      <c r="Z151" s="14" t="str">
        <f t="shared" si="36"/>
        <v xml:space="preserve"> </v>
      </c>
      <c r="AA151" s="14" t="str">
        <f t="shared" si="37"/>
        <v xml:space="preserve"> </v>
      </c>
      <c r="AB151" s="14" t="str">
        <f t="shared" si="38"/>
        <v xml:space="preserve"> </v>
      </c>
      <c r="AC151" t="str">
        <f t="shared" si="39"/>
        <v xml:space="preserve"> </v>
      </c>
      <c r="AD151" t="str">
        <f t="shared" si="40"/>
        <v xml:space="preserve"> </v>
      </c>
      <c r="AE151" s="14" t="str">
        <f t="shared" si="41"/>
        <v xml:space="preserve"> </v>
      </c>
      <c r="AF151" t="str">
        <f t="shared" si="42"/>
        <v xml:space="preserve"> </v>
      </c>
      <c r="AG151" t="str">
        <f t="shared" si="43"/>
        <v xml:space="preserve"> </v>
      </c>
      <c r="AH151" s="14" t="str">
        <f t="shared" si="44"/>
        <v xml:space="preserve"> </v>
      </c>
      <c r="AI151" s="11" t="str">
        <f t="shared" si="45"/>
        <v xml:space="preserve"> </v>
      </c>
      <c r="AJ151" s="17" t="str">
        <f t="shared" si="46"/>
        <v xml:space="preserve"> </v>
      </c>
      <c r="AW151" s="14"/>
      <c r="AX151" s="14"/>
      <c r="AY151" s="14"/>
      <c r="AZ151" s="14"/>
    </row>
    <row r="152" spans="1:52" x14ac:dyDescent="0.2">
      <c r="A152" s="9"/>
      <c r="B152" s="9"/>
      <c r="D152" s="9"/>
      <c r="E152" s="10"/>
      <c r="F152" s="10"/>
      <c r="G152" s="10"/>
      <c r="I152" s="10"/>
      <c r="K152" s="10"/>
      <c r="M152" s="10"/>
      <c r="N152" s="10"/>
      <c r="O152" s="10"/>
      <c r="V152" t="str">
        <f t="shared" si="32"/>
        <v xml:space="preserve"> </v>
      </c>
      <c r="W152" s="14" t="str">
        <f t="shared" si="33"/>
        <v xml:space="preserve"> </v>
      </c>
      <c r="X152" t="str">
        <f t="shared" si="34"/>
        <v xml:space="preserve"> </v>
      </c>
      <c r="Y152" t="str">
        <f t="shared" si="35"/>
        <v xml:space="preserve"> </v>
      </c>
      <c r="Z152" s="14" t="str">
        <f t="shared" si="36"/>
        <v xml:space="preserve"> </v>
      </c>
      <c r="AA152" s="14" t="str">
        <f t="shared" si="37"/>
        <v xml:space="preserve"> </v>
      </c>
      <c r="AB152" s="14" t="str">
        <f t="shared" si="38"/>
        <v xml:space="preserve"> </v>
      </c>
      <c r="AC152" t="str">
        <f t="shared" si="39"/>
        <v xml:space="preserve"> </v>
      </c>
      <c r="AD152" t="str">
        <f t="shared" si="40"/>
        <v xml:space="preserve"> </v>
      </c>
      <c r="AE152" s="14" t="str">
        <f t="shared" si="41"/>
        <v xml:space="preserve"> </v>
      </c>
      <c r="AF152" t="str">
        <f t="shared" si="42"/>
        <v xml:space="preserve"> </v>
      </c>
      <c r="AG152" t="str">
        <f t="shared" si="43"/>
        <v xml:space="preserve"> </v>
      </c>
      <c r="AH152" s="14" t="str">
        <f t="shared" si="44"/>
        <v xml:space="preserve"> </v>
      </c>
      <c r="AI152" s="11" t="str">
        <f t="shared" si="45"/>
        <v xml:space="preserve"> </v>
      </c>
      <c r="AJ152" s="17" t="str">
        <f t="shared" si="46"/>
        <v xml:space="preserve"> </v>
      </c>
      <c r="AW152" s="14"/>
      <c r="AX152" s="14"/>
      <c r="AY152" s="14"/>
      <c r="AZ152" s="14"/>
    </row>
    <row r="153" spans="1:52" x14ac:dyDescent="0.2">
      <c r="A153" s="9"/>
      <c r="B153" s="9"/>
      <c r="D153" s="9"/>
      <c r="E153" s="10"/>
      <c r="F153" s="10"/>
      <c r="G153" s="10"/>
      <c r="I153" s="10"/>
      <c r="K153" s="10"/>
      <c r="M153" s="10"/>
      <c r="N153" s="10"/>
      <c r="O153" s="10"/>
      <c r="V153" t="str">
        <f t="shared" si="32"/>
        <v xml:space="preserve"> </v>
      </c>
      <c r="W153" s="14" t="str">
        <f t="shared" si="33"/>
        <v xml:space="preserve"> </v>
      </c>
      <c r="X153" t="str">
        <f t="shared" si="34"/>
        <v xml:space="preserve"> </v>
      </c>
      <c r="Y153" t="str">
        <f t="shared" si="35"/>
        <v xml:space="preserve"> </v>
      </c>
      <c r="Z153" s="14" t="str">
        <f t="shared" si="36"/>
        <v xml:space="preserve"> </v>
      </c>
      <c r="AA153" s="14" t="str">
        <f t="shared" si="37"/>
        <v xml:space="preserve"> </v>
      </c>
      <c r="AB153" s="14" t="str">
        <f t="shared" si="38"/>
        <v xml:space="preserve"> </v>
      </c>
      <c r="AC153" t="str">
        <f t="shared" si="39"/>
        <v xml:space="preserve"> </v>
      </c>
      <c r="AD153" t="str">
        <f t="shared" si="40"/>
        <v xml:space="preserve"> </v>
      </c>
      <c r="AE153" s="14" t="str">
        <f t="shared" si="41"/>
        <v xml:space="preserve"> </v>
      </c>
      <c r="AF153" t="str">
        <f t="shared" si="42"/>
        <v xml:space="preserve"> </v>
      </c>
      <c r="AG153" t="str">
        <f t="shared" si="43"/>
        <v xml:space="preserve"> </v>
      </c>
      <c r="AH153" s="14" t="str">
        <f t="shared" si="44"/>
        <v xml:space="preserve"> </v>
      </c>
      <c r="AI153" s="11" t="str">
        <f t="shared" si="45"/>
        <v xml:space="preserve"> </v>
      </c>
      <c r="AJ153" s="17" t="str">
        <f t="shared" si="46"/>
        <v xml:space="preserve"> </v>
      </c>
      <c r="AW153" s="14"/>
      <c r="AX153" s="14"/>
      <c r="AY153" s="14"/>
      <c r="AZ153" s="14"/>
    </row>
    <row r="154" spans="1:52" x14ac:dyDescent="0.2">
      <c r="A154" s="9"/>
      <c r="B154" s="9"/>
      <c r="D154" s="9"/>
      <c r="E154" s="10"/>
      <c r="F154" s="10"/>
      <c r="G154" s="10"/>
      <c r="I154" s="10"/>
      <c r="K154" s="10"/>
      <c r="M154" s="10"/>
      <c r="N154" s="10"/>
      <c r="O154" s="10"/>
      <c r="V154" t="str">
        <f t="shared" si="32"/>
        <v xml:space="preserve"> </v>
      </c>
      <c r="W154" s="14" t="str">
        <f t="shared" si="33"/>
        <v xml:space="preserve"> </v>
      </c>
      <c r="X154" t="str">
        <f t="shared" si="34"/>
        <v xml:space="preserve"> </v>
      </c>
      <c r="Y154" t="str">
        <f t="shared" si="35"/>
        <v xml:space="preserve"> </v>
      </c>
      <c r="Z154" s="14" t="str">
        <f t="shared" si="36"/>
        <v xml:space="preserve"> </v>
      </c>
      <c r="AA154" s="14" t="str">
        <f t="shared" si="37"/>
        <v xml:space="preserve"> </v>
      </c>
      <c r="AB154" s="14" t="str">
        <f t="shared" si="38"/>
        <v xml:space="preserve"> </v>
      </c>
      <c r="AC154" t="str">
        <f t="shared" si="39"/>
        <v xml:space="preserve"> </v>
      </c>
      <c r="AD154" t="str">
        <f t="shared" si="40"/>
        <v xml:space="preserve"> </v>
      </c>
      <c r="AE154" s="14" t="str">
        <f t="shared" si="41"/>
        <v xml:space="preserve"> </v>
      </c>
      <c r="AF154" t="str">
        <f t="shared" si="42"/>
        <v xml:space="preserve"> </v>
      </c>
      <c r="AG154" t="str">
        <f t="shared" si="43"/>
        <v xml:space="preserve"> </v>
      </c>
      <c r="AH154" s="14" t="str">
        <f t="shared" si="44"/>
        <v xml:space="preserve"> </v>
      </c>
      <c r="AI154" s="11" t="str">
        <f t="shared" si="45"/>
        <v xml:space="preserve"> </v>
      </c>
      <c r="AJ154" s="17" t="str">
        <f t="shared" si="46"/>
        <v xml:space="preserve"> </v>
      </c>
      <c r="AW154" s="14"/>
      <c r="AX154" s="14"/>
      <c r="AY154" s="14"/>
      <c r="AZ154" s="14"/>
    </row>
    <row r="155" spans="1:52" x14ac:dyDescent="0.2">
      <c r="A155" s="9"/>
      <c r="B155" s="9"/>
      <c r="D155" s="9"/>
      <c r="E155" s="10"/>
      <c r="F155" s="10"/>
      <c r="G155" s="10"/>
      <c r="I155" s="10"/>
      <c r="K155" s="10"/>
      <c r="M155" s="10"/>
      <c r="N155" s="10"/>
      <c r="O155" s="10"/>
      <c r="V155" t="str">
        <f t="shared" si="32"/>
        <v xml:space="preserve"> </v>
      </c>
      <c r="W155" s="14" t="str">
        <f t="shared" si="33"/>
        <v xml:space="preserve"> </v>
      </c>
      <c r="X155" t="str">
        <f t="shared" si="34"/>
        <v xml:space="preserve"> </v>
      </c>
      <c r="Y155" t="str">
        <f t="shared" si="35"/>
        <v xml:space="preserve"> </v>
      </c>
      <c r="Z155" s="14" t="str">
        <f t="shared" si="36"/>
        <v xml:space="preserve"> </v>
      </c>
      <c r="AA155" s="14" t="str">
        <f t="shared" si="37"/>
        <v xml:space="preserve"> </v>
      </c>
      <c r="AB155" s="14" t="str">
        <f t="shared" si="38"/>
        <v xml:space="preserve"> </v>
      </c>
      <c r="AC155" t="str">
        <f t="shared" si="39"/>
        <v xml:space="preserve"> </v>
      </c>
      <c r="AD155" t="str">
        <f t="shared" si="40"/>
        <v xml:space="preserve"> </v>
      </c>
      <c r="AE155" s="14" t="str">
        <f t="shared" si="41"/>
        <v xml:space="preserve"> </v>
      </c>
      <c r="AF155" t="str">
        <f t="shared" si="42"/>
        <v xml:space="preserve"> </v>
      </c>
      <c r="AG155" t="str">
        <f t="shared" si="43"/>
        <v xml:space="preserve"> </v>
      </c>
      <c r="AH155" s="14" t="str">
        <f t="shared" si="44"/>
        <v xml:space="preserve"> </v>
      </c>
      <c r="AI155" s="11" t="str">
        <f t="shared" si="45"/>
        <v xml:space="preserve"> </v>
      </c>
      <c r="AJ155" s="17" t="str">
        <f t="shared" si="46"/>
        <v xml:space="preserve"> </v>
      </c>
      <c r="AW155" s="14"/>
      <c r="AX155" s="14"/>
      <c r="AY155" s="14"/>
      <c r="AZ155" s="14"/>
    </row>
    <row r="156" spans="1:52" x14ac:dyDescent="0.2">
      <c r="AA156" s="14">
        <f>_xlfn.AGGREGATE(1, 6,AA109:AA155)</f>
        <v>0.73939378939044786</v>
      </c>
      <c r="AB156" s="14">
        <f>_xlfn.AGGREGATE(1, 6,AB109:AB155)</f>
        <v>2.0571428571428574</v>
      </c>
      <c r="AE156" s="14">
        <f>_xlfn.AGGREGATE(1, 6,AE109:AE155)</f>
        <v>6.1574428571428568</v>
      </c>
      <c r="AH156" s="14">
        <f>_xlfn.AGGREGATE(1, 6,AH109:AH155)</f>
        <v>9.9028571428571421</v>
      </c>
      <c r="AJ156" s="14">
        <f>_xlfn.AGGREGATE(1, 6,AJ109:AJ155)</f>
        <v>28.503457142857144</v>
      </c>
      <c r="AW156" s="14"/>
      <c r="AX156" s="14"/>
      <c r="AY156" s="14"/>
      <c r="AZ156" s="14"/>
    </row>
    <row r="157" spans="1:52" x14ac:dyDescent="0.2">
      <c r="AL157" s="16"/>
      <c r="AM157" s="16"/>
      <c r="AN157" s="16"/>
      <c r="AO157" s="16"/>
      <c r="AP157" s="16"/>
      <c r="AQ157" s="16"/>
      <c r="AR157" s="16"/>
      <c r="AS157" s="16"/>
      <c r="AT157" s="16"/>
      <c r="AU157" s="16"/>
      <c r="AV157" s="16"/>
      <c r="AW157" s="15"/>
      <c r="AX157" s="15"/>
      <c r="AY157" s="15"/>
      <c r="AZ157" s="15"/>
    </row>
    <row r="158" spans="1:52" x14ac:dyDescent="0.2">
      <c r="W158" s="14">
        <v>273.14999999999998</v>
      </c>
      <c r="AW158" s="14"/>
      <c r="AX158" s="14"/>
      <c r="AY158" s="14"/>
      <c r="AZ158" s="14"/>
    </row>
    <row r="159" spans="1:52" ht="32" x14ac:dyDescent="0.2">
      <c r="A159" s="16" t="s">
        <v>195</v>
      </c>
      <c r="B159" s="16" t="s">
        <v>196</v>
      </c>
      <c r="C159" s="26" t="s">
        <v>197</v>
      </c>
      <c r="D159" s="16" t="s">
        <v>198</v>
      </c>
      <c r="E159" s="16" t="s">
        <v>199</v>
      </c>
      <c r="F159" s="16" t="s">
        <v>200</v>
      </c>
      <c r="G159" s="16" t="s">
        <v>201</v>
      </c>
      <c r="H159" s="16" t="s">
        <v>202</v>
      </c>
      <c r="I159" s="16" t="s">
        <v>203</v>
      </c>
      <c r="J159" s="16" t="s">
        <v>204</v>
      </c>
      <c r="K159" s="16" t="s">
        <v>205</v>
      </c>
      <c r="L159" s="16" t="s">
        <v>206</v>
      </c>
      <c r="M159" s="16" t="s">
        <v>207</v>
      </c>
      <c r="N159" s="16" t="s">
        <v>208</v>
      </c>
      <c r="O159" s="16" t="s">
        <v>209</v>
      </c>
      <c r="P159" s="16" t="s">
        <v>210</v>
      </c>
      <c r="Q159" s="16" t="s">
        <v>211</v>
      </c>
      <c r="R159" s="16" t="s">
        <v>7</v>
      </c>
      <c r="S159" s="16" t="s">
        <v>212</v>
      </c>
      <c r="T159" s="16" t="s">
        <v>213</v>
      </c>
      <c r="U159" s="16"/>
      <c r="V159" s="16" t="s">
        <v>32</v>
      </c>
      <c r="W159" s="15" t="s">
        <v>214</v>
      </c>
      <c r="X159" s="16" t="s">
        <v>215</v>
      </c>
      <c r="Y159" s="16" t="s">
        <v>202</v>
      </c>
      <c r="Z159" s="15" t="s">
        <v>216</v>
      </c>
      <c r="AA159" s="15" t="s">
        <v>217</v>
      </c>
      <c r="AB159" s="15" t="s">
        <v>92</v>
      </c>
      <c r="AC159" s="16" t="s">
        <v>218</v>
      </c>
      <c r="AD159" s="16" t="s">
        <v>206</v>
      </c>
      <c r="AE159" s="15" t="s">
        <v>7</v>
      </c>
      <c r="AF159" s="16" t="s">
        <v>219</v>
      </c>
      <c r="AG159" s="16" t="s">
        <v>220</v>
      </c>
      <c r="AH159" s="15" t="s">
        <v>6</v>
      </c>
      <c r="AI159" s="16" t="s">
        <v>210</v>
      </c>
      <c r="AJ159" s="15" t="s">
        <v>8</v>
      </c>
      <c r="AQ159" s="14" t="s">
        <v>221</v>
      </c>
      <c r="AR159" s="14"/>
      <c r="AS159" s="14"/>
      <c r="AT159" s="14"/>
      <c r="AU159" s="14"/>
      <c r="AW159" s="14"/>
      <c r="AX159" s="14"/>
      <c r="AY159" s="14"/>
      <c r="AZ159" s="14"/>
    </row>
    <row r="160" spans="1:52" x14ac:dyDescent="0.2">
      <c r="A160" s="172">
        <v>1</v>
      </c>
      <c r="B160" s="173">
        <v>2019</v>
      </c>
      <c r="C160" s="173">
        <v>5</v>
      </c>
      <c r="D160" s="173">
        <v>24</v>
      </c>
      <c r="E160" s="176">
        <v>16.2</v>
      </c>
      <c r="F160" s="176">
        <v>29.1</v>
      </c>
      <c r="G160" s="176">
        <v>78.3</v>
      </c>
      <c r="H160" s="173">
        <v>6.44</v>
      </c>
      <c r="I160" s="177">
        <v>1.4</v>
      </c>
      <c r="J160" s="177">
        <v>1.68</v>
      </c>
      <c r="K160" s="177">
        <v>1.59</v>
      </c>
      <c r="L160" s="176">
        <v>2.2387000000000001</v>
      </c>
      <c r="M160" s="177">
        <v>1.6910000000000001</v>
      </c>
      <c r="N160" s="177">
        <v>8.4309999999999992</v>
      </c>
      <c r="O160" s="177">
        <v>7.3999999999999996E-2</v>
      </c>
      <c r="P160" s="177">
        <v>27.244199999999999</v>
      </c>
      <c r="Q160" s="177">
        <v>19.399999999999999</v>
      </c>
      <c r="R160" s="177"/>
      <c r="S160" s="177">
        <v>7.8441999999999998</v>
      </c>
      <c r="T160" s="177">
        <v>65.893699999999995</v>
      </c>
      <c r="V160" t="str">
        <f>IF(C160&lt;6," ",IF(C160&lt;=9,E160, IF(C160&gt;=10," ")))</f>
        <v xml:space="preserve"> </v>
      </c>
      <c r="W160" s="14" t="str">
        <f>IF(V160=" ", " ", IF(V160&gt;0, V160+273.15))</f>
        <v xml:space="preserve"> </v>
      </c>
      <c r="X160" t="str">
        <f>IF(C160&lt;6," ",IF(C160&lt;=9,F160, IF(C160&gt;=10," ")))</f>
        <v xml:space="preserve"> </v>
      </c>
      <c r="Y160" t="str">
        <f>IF(C160&lt;6," ",IF(C160&lt;=9,H160, IF(C160&gt;=10," ")))</f>
        <v xml:space="preserve"> </v>
      </c>
      <c r="Z160" s="14" t="str">
        <f>IF(V160=" "," ",IF(V160&gt;0,EXP(-173.4292+249.6339*100/W160+143.3483*LN(+W160/100)-21.8492*W160/100+X160*(-0.033096+0.014259*W160/100-0.0017*(W160/100)^2))*1.4276))</f>
        <v xml:space="preserve"> </v>
      </c>
      <c r="AA160" s="14" t="str">
        <f>IF(V160=" "," ",IF(V160&gt;0,Y160/Z160))</f>
        <v xml:space="preserve"> </v>
      </c>
      <c r="AB160" s="14" t="str">
        <f>IF(C160&lt;6," ",IF(C160&lt;=9,I160, IF(C160&gt;=10," ")))</f>
        <v xml:space="preserve"> </v>
      </c>
      <c r="AC160" t="str">
        <f>IF(C160&lt;6," ",IF(C160&lt;=9,M160, IF(C160&gt;=10," ")))</f>
        <v xml:space="preserve"> </v>
      </c>
      <c r="AD160" t="str">
        <f>IF(C160&lt;6," ",IF(C160&lt;=9,L160, IF(C160&gt;=10," ")))</f>
        <v xml:space="preserve"> </v>
      </c>
      <c r="AE160" s="14" t="str">
        <f>IF(V160=" "," ",IF(V160&gt;0,SUM(AC160:AD160)))</f>
        <v xml:space="preserve"> </v>
      </c>
      <c r="AF160" t="str">
        <f>IF(C160&lt;6," ",IF(C160&lt;=9,J160, IF(C160&gt;=10," ")))</f>
        <v xml:space="preserve"> </v>
      </c>
      <c r="AG160" t="str">
        <f>IF(C160&lt;6," ",IF(C160&lt;=9,K160, IF(C160&gt;=10," ")))</f>
        <v xml:space="preserve"> </v>
      </c>
      <c r="AH160" s="14" t="str">
        <f>IF(V160=" ", " ", IF(V160&gt;0, SUM(AF160:AG160)))</f>
        <v xml:space="preserve"> </v>
      </c>
      <c r="AI160" s="11" t="str">
        <f>IF(C160&lt;6," ",IF(C160&lt;=9,P160, IF(C160&gt;=10," ")))</f>
        <v xml:space="preserve"> </v>
      </c>
      <c r="AJ160" s="17" t="str">
        <f>IF(V160=" ", " ", IF(V160&gt;0, AI160-AE160))</f>
        <v xml:space="preserve"> </v>
      </c>
      <c r="AQ160" s="22"/>
      <c r="AR160" s="22" t="s">
        <v>68</v>
      </c>
      <c r="AS160" s="22" t="s">
        <v>92</v>
      </c>
      <c r="AT160" s="22" t="s">
        <v>7</v>
      </c>
      <c r="AU160" s="22" t="s">
        <v>93</v>
      </c>
      <c r="AV160" s="22" t="s">
        <v>8</v>
      </c>
      <c r="AW160" s="22"/>
      <c r="AX160" s="14"/>
      <c r="AY160" s="14"/>
      <c r="AZ160" s="14"/>
    </row>
    <row r="161" spans="1:52" x14ac:dyDescent="0.2">
      <c r="A161" s="172">
        <v>1</v>
      </c>
      <c r="B161" s="173">
        <v>2019</v>
      </c>
      <c r="C161" s="173">
        <v>6</v>
      </c>
      <c r="D161" s="173">
        <v>8</v>
      </c>
      <c r="E161" s="176">
        <v>20</v>
      </c>
      <c r="F161" s="176">
        <v>21.7</v>
      </c>
      <c r="G161" s="176">
        <v>80.8</v>
      </c>
      <c r="H161" s="173">
        <v>6.39</v>
      </c>
      <c r="I161" s="177">
        <v>1.98</v>
      </c>
      <c r="J161" s="177">
        <v>3.99</v>
      </c>
      <c r="K161" s="177">
        <v>2.38</v>
      </c>
      <c r="L161" s="176">
        <v>1.0009999999999999</v>
      </c>
      <c r="M161" s="177">
        <v>4.4939999999999998</v>
      </c>
      <c r="N161" s="177">
        <v>15.898999999999999</v>
      </c>
      <c r="O161" s="177">
        <v>8.7999999999999995E-2</v>
      </c>
      <c r="P161" s="177">
        <v>32.257300000000001</v>
      </c>
      <c r="Q161" s="177">
        <v>25.2</v>
      </c>
      <c r="R161" s="177"/>
      <c r="S161" s="177">
        <v>7.0572999999999997</v>
      </c>
      <c r="T161" s="177">
        <v>57.563800000000001</v>
      </c>
      <c r="V161">
        <f t="shared" ref="V161:V206" si="48">IF(C161&lt;6," ",IF(C161&lt;=9,E161, IF(C161&gt;=10," ")))</f>
        <v>20</v>
      </c>
      <c r="W161" s="14">
        <f t="shared" ref="W161:W206" si="49">IF(V161=" ", " ", IF(V161&gt;0, V161+273.15))</f>
        <v>293.14999999999998</v>
      </c>
      <c r="X161">
        <f t="shared" ref="X161:X206" si="50">IF(C161&lt;6," ",IF(C161&lt;=9,F161, IF(C161&gt;=10," ")))</f>
        <v>21.7</v>
      </c>
      <c r="Y161">
        <f t="shared" ref="Y161:Y206" si="51">IF(C161&lt;6," ",IF(C161&lt;=9,H161, IF(C161&gt;=10," ")))</f>
        <v>6.39</v>
      </c>
      <c r="Z161" s="14">
        <f t="shared" ref="Z161:Z206" si="52">IF(V161=" "," ",IF(V161&gt;0,EXP(-173.4292+249.6339*100/W161+143.3483*LN(+W161/100)-21.8492*W161/100+X161*(-0.033096+0.014259*W161/100-0.0017*(W161/100)^2))*1.4276))</f>
        <v>7.9769153528031236</v>
      </c>
      <c r="AA161" s="14">
        <f t="shared" ref="AA161:AA206" si="53">IF(V161=" "," ",IF(V161&gt;0,Y161/Z161))</f>
        <v>0.80106152784415907</v>
      </c>
      <c r="AB161" s="14">
        <f t="shared" ref="AB161:AB206" si="54">IF(C161&lt;6," ",IF(C161&lt;=9,I161, IF(C161&gt;=10," ")))</f>
        <v>1.98</v>
      </c>
      <c r="AC161">
        <f t="shared" ref="AC161:AC206" si="55">IF(C161&lt;6," ",IF(C161&lt;=9,M161, IF(C161&gt;=10," ")))</f>
        <v>4.4939999999999998</v>
      </c>
      <c r="AD161">
        <f t="shared" ref="AD161:AD206" si="56">IF(C161&lt;6," ",IF(C161&lt;=9,L161, IF(C161&gt;=10," ")))</f>
        <v>1.0009999999999999</v>
      </c>
      <c r="AE161" s="14">
        <f t="shared" ref="AE161:AE206" si="57">IF(V161=" "," ",IF(V161&gt;0,SUM(AC161:AD161)))</f>
        <v>5.4949999999999992</v>
      </c>
      <c r="AF161">
        <f t="shared" ref="AF161:AF206" si="58">IF(C161&lt;6," ",IF(C161&lt;=9,J161, IF(C161&gt;=10," ")))</f>
        <v>3.99</v>
      </c>
      <c r="AG161">
        <f t="shared" ref="AG161:AG206" si="59">IF(C161&lt;6," ",IF(C161&lt;=9,K161, IF(C161&gt;=10," ")))</f>
        <v>2.38</v>
      </c>
      <c r="AH161" s="14">
        <f t="shared" ref="AH161:AH206" si="60">IF(V161=" ", " ", IF(V161&gt;0, SUM(AF161:AG161)))</f>
        <v>6.37</v>
      </c>
      <c r="AI161" s="11">
        <f t="shared" ref="AI161:AI206" si="61">IF(C161&lt;6," ",IF(C161&lt;=9,P161, IF(C161&gt;=10," ")))</f>
        <v>32.257300000000001</v>
      </c>
      <c r="AJ161" s="17">
        <f t="shared" ref="AJ161:AJ206" si="62">IF(V161=" ", " ", IF(V161&gt;0, AI161-AE161))</f>
        <v>26.762300000000003</v>
      </c>
      <c r="AL161" s="14" t="s">
        <v>222</v>
      </c>
      <c r="AQ161" t="s">
        <v>1</v>
      </c>
      <c r="AR161" s="12"/>
      <c r="AS161" s="12"/>
      <c r="AT161" s="12"/>
      <c r="AU161" s="12"/>
      <c r="AV161" s="12"/>
      <c r="AW161" s="14"/>
      <c r="AX161" s="14"/>
      <c r="AY161" s="14"/>
      <c r="AZ161" s="14"/>
    </row>
    <row r="162" spans="1:52" x14ac:dyDescent="0.2">
      <c r="A162" s="172">
        <v>1</v>
      </c>
      <c r="B162" s="173">
        <v>2019</v>
      </c>
      <c r="C162" s="173">
        <v>6</v>
      </c>
      <c r="D162" s="173">
        <v>20</v>
      </c>
      <c r="E162" s="176">
        <v>20.9</v>
      </c>
      <c r="F162" s="176">
        <v>27.8</v>
      </c>
      <c r="G162" s="176">
        <v>77</v>
      </c>
      <c r="H162" s="173">
        <v>5.9</v>
      </c>
      <c r="I162" s="177">
        <v>1.7</v>
      </c>
      <c r="J162" s="177">
        <v>42.67</v>
      </c>
      <c r="K162" s="177">
        <v>1.34</v>
      </c>
      <c r="L162" s="176">
        <v>1.1918</v>
      </c>
      <c r="M162" s="177">
        <v>9.3849999999999998</v>
      </c>
      <c r="N162" s="177">
        <v>24.736999999999998</v>
      </c>
      <c r="O162" s="177">
        <v>0.32100000000000001</v>
      </c>
      <c r="P162" s="177">
        <v>45.942500000000003</v>
      </c>
      <c r="Q162" s="177">
        <v>31.8</v>
      </c>
      <c r="R162" s="177"/>
      <c r="S162" s="177">
        <v>14.1425</v>
      </c>
      <c r="T162" s="177">
        <v>108.449</v>
      </c>
      <c r="V162">
        <f t="shared" si="48"/>
        <v>20.9</v>
      </c>
      <c r="W162" s="14">
        <f t="shared" si="49"/>
        <v>294.04999999999995</v>
      </c>
      <c r="X162">
        <f t="shared" si="50"/>
        <v>27.8</v>
      </c>
      <c r="Y162">
        <f t="shared" si="51"/>
        <v>5.9</v>
      </c>
      <c r="Z162" s="14">
        <f t="shared" si="52"/>
        <v>7.5665827885560031</v>
      </c>
      <c r="AA162" s="14">
        <f t="shared" si="53"/>
        <v>0.77974432645122072</v>
      </c>
      <c r="AB162" s="14">
        <f t="shared" si="54"/>
        <v>1.7</v>
      </c>
      <c r="AC162">
        <f t="shared" si="55"/>
        <v>9.3849999999999998</v>
      </c>
      <c r="AD162">
        <f t="shared" si="56"/>
        <v>1.1918</v>
      </c>
      <c r="AE162" s="14">
        <f t="shared" si="57"/>
        <v>10.5768</v>
      </c>
      <c r="AF162">
        <f t="shared" si="58"/>
        <v>42.67</v>
      </c>
      <c r="AG162">
        <f t="shared" si="59"/>
        <v>1.34</v>
      </c>
      <c r="AH162" s="14">
        <f t="shared" si="60"/>
        <v>44.010000000000005</v>
      </c>
      <c r="AI162" s="11">
        <f t="shared" si="61"/>
        <v>45.942500000000003</v>
      </c>
      <c r="AJ162" s="17">
        <f t="shared" si="62"/>
        <v>35.365700000000004</v>
      </c>
      <c r="AL162" t="s">
        <v>237</v>
      </c>
      <c r="AM162" t="s">
        <v>92</v>
      </c>
      <c r="AN162" s="12" t="s">
        <v>61</v>
      </c>
      <c r="AO162" s="12" t="s">
        <v>62</v>
      </c>
      <c r="AP162" s="12" t="s">
        <v>63</v>
      </c>
      <c r="AQ162" t="s">
        <v>58</v>
      </c>
      <c r="AR162" s="12">
        <v>0.4</v>
      </c>
      <c r="AS162">
        <v>17</v>
      </c>
      <c r="AT162" s="13">
        <v>10</v>
      </c>
      <c r="AU162" s="12">
        <v>10</v>
      </c>
      <c r="AV162" s="13">
        <v>43</v>
      </c>
      <c r="AW162" s="14"/>
      <c r="AX162" s="14"/>
      <c r="AY162" s="14"/>
      <c r="AZ162" s="14"/>
    </row>
    <row r="163" spans="1:52" x14ac:dyDescent="0.2">
      <c r="A163" s="172">
        <v>1</v>
      </c>
      <c r="B163" s="173">
        <v>2019</v>
      </c>
      <c r="C163" s="173">
        <v>7</v>
      </c>
      <c r="D163" s="173">
        <v>5</v>
      </c>
      <c r="E163" s="176">
        <v>25.5</v>
      </c>
      <c r="F163" s="176">
        <v>21.6</v>
      </c>
      <c r="G163" s="176">
        <v>76.5</v>
      </c>
      <c r="H163" s="173">
        <v>5.59</v>
      </c>
      <c r="I163" s="177">
        <v>2.6</v>
      </c>
      <c r="J163" s="177">
        <v>8.58</v>
      </c>
      <c r="K163" s="177">
        <v>4.99</v>
      </c>
      <c r="L163" s="176">
        <v>1.4671000000000001</v>
      </c>
      <c r="M163" s="177">
        <v>2.5939999999999999</v>
      </c>
      <c r="N163" s="177">
        <v>26.18</v>
      </c>
      <c r="O163" s="177">
        <v>0.219</v>
      </c>
      <c r="P163" s="177">
        <v>122.9896</v>
      </c>
      <c r="Q163" s="177">
        <v>38.700000000000003</v>
      </c>
      <c r="R163" s="177"/>
      <c r="S163" s="177">
        <v>18.989599999999999</v>
      </c>
      <c r="T163" s="177">
        <v>134.7612</v>
      </c>
      <c r="V163">
        <f t="shared" si="48"/>
        <v>25.5</v>
      </c>
      <c r="W163" s="14">
        <f t="shared" si="49"/>
        <v>298.64999999999998</v>
      </c>
      <c r="X163">
        <f t="shared" si="50"/>
        <v>21.6</v>
      </c>
      <c r="Y163">
        <f t="shared" si="51"/>
        <v>5.59</v>
      </c>
      <c r="Z163" s="14">
        <f t="shared" si="52"/>
        <v>7.2190439766921939</v>
      </c>
      <c r="AA163" s="14">
        <f t="shared" si="53"/>
        <v>0.77434076008515584</v>
      </c>
      <c r="AB163" s="14">
        <f t="shared" si="54"/>
        <v>2.6</v>
      </c>
      <c r="AC163">
        <f t="shared" si="55"/>
        <v>2.5939999999999999</v>
      </c>
      <c r="AD163">
        <f t="shared" si="56"/>
        <v>1.4671000000000001</v>
      </c>
      <c r="AE163" s="14">
        <f t="shared" si="57"/>
        <v>4.0610999999999997</v>
      </c>
      <c r="AF163">
        <f t="shared" si="58"/>
        <v>8.58</v>
      </c>
      <c r="AG163">
        <f t="shared" si="59"/>
        <v>4.99</v>
      </c>
      <c r="AH163" s="14">
        <f t="shared" si="60"/>
        <v>13.57</v>
      </c>
      <c r="AI163" s="11">
        <f t="shared" si="61"/>
        <v>122.9896</v>
      </c>
      <c r="AJ163" s="17">
        <f t="shared" si="62"/>
        <v>118.9285</v>
      </c>
      <c r="AL163" t="s">
        <v>61</v>
      </c>
      <c r="AM163" s="12" t="s">
        <v>61</v>
      </c>
      <c r="AN163" s="12" t="s">
        <v>7</v>
      </c>
      <c r="AO163" s="12" t="s">
        <v>223</v>
      </c>
      <c r="AP163" s="12"/>
      <c r="AQ163" t="s">
        <v>64</v>
      </c>
      <c r="AR163" s="12">
        <v>0.9</v>
      </c>
      <c r="AS163">
        <v>0.5</v>
      </c>
      <c r="AT163" s="13">
        <v>1</v>
      </c>
      <c r="AU163" s="12">
        <v>3</v>
      </c>
      <c r="AV163" s="13">
        <v>20</v>
      </c>
      <c r="AW163" s="14"/>
      <c r="AX163" s="14"/>
      <c r="AY163" s="14"/>
      <c r="AZ163" s="14"/>
    </row>
    <row r="164" spans="1:52" x14ac:dyDescent="0.2">
      <c r="A164" s="172">
        <v>1</v>
      </c>
      <c r="B164" s="173">
        <v>2019</v>
      </c>
      <c r="C164" s="173">
        <v>7</v>
      </c>
      <c r="D164" s="173">
        <v>19</v>
      </c>
      <c r="E164" s="176">
        <v>24.9</v>
      </c>
      <c r="F164" s="176">
        <v>25.7</v>
      </c>
      <c r="G164" s="176">
        <v>48.4</v>
      </c>
      <c r="H164" s="173">
        <v>3.45</v>
      </c>
      <c r="I164" s="177">
        <v>2.36</v>
      </c>
      <c r="J164" s="177">
        <v>25.18</v>
      </c>
      <c r="K164" s="177">
        <v>6.25</v>
      </c>
      <c r="L164" s="176">
        <v>4.5141999999999998</v>
      </c>
      <c r="M164" s="177">
        <v>6.9729999999999999</v>
      </c>
      <c r="N164" s="177">
        <v>31.594999999999999</v>
      </c>
      <c r="O164" s="177">
        <v>0.497</v>
      </c>
      <c r="P164" s="177">
        <v>46.3459</v>
      </c>
      <c r="Q164" s="177">
        <v>28.8</v>
      </c>
      <c r="R164" s="177"/>
      <c r="S164" s="177">
        <v>17.5459</v>
      </c>
      <c r="T164" s="177">
        <v>116.05710000000001</v>
      </c>
      <c r="V164">
        <f t="shared" si="48"/>
        <v>24.9</v>
      </c>
      <c r="W164" s="14">
        <f t="shared" si="49"/>
        <v>298.04999999999995</v>
      </c>
      <c r="X164">
        <f t="shared" si="50"/>
        <v>25.7</v>
      </c>
      <c r="Y164">
        <f t="shared" si="51"/>
        <v>3.45</v>
      </c>
      <c r="Z164" s="14">
        <f t="shared" si="52"/>
        <v>7.1271093445283249</v>
      </c>
      <c r="AA164" s="14">
        <f t="shared" si="53"/>
        <v>0.48406721901196292</v>
      </c>
      <c r="AB164" s="14">
        <f t="shared" si="54"/>
        <v>2.36</v>
      </c>
      <c r="AC164">
        <f t="shared" si="55"/>
        <v>6.9729999999999999</v>
      </c>
      <c r="AD164">
        <f t="shared" si="56"/>
        <v>4.5141999999999998</v>
      </c>
      <c r="AE164" s="14">
        <f t="shared" si="57"/>
        <v>11.4872</v>
      </c>
      <c r="AF164">
        <f t="shared" si="58"/>
        <v>25.18</v>
      </c>
      <c r="AG164">
        <f t="shared" si="59"/>
        <v>6.25</v>
      </c>
      <c r="AH164" s="14">
        <f t="shared" si="60"/>
        <v>31.43</v>
      </c>
      <c r="AI164" s="11">
        <f t="shared" si="61"/>
        <v>46.3459</v>
      </c>
      <c r="AJ164" s="17">
        <f t="shared" si="62"/>
        <v>34.858699999999999</v>
      </c>
      <c r="AL164" t="s">
        <v>224</v>
      </c>
      <c r="AM164" t="s">
        <v>225</v>
      </c>
      <c r="AN164" t="s">
        <v>74</v>
      </c>
      <c r="AO164" t="s">
        <v>75</v>
      </c>
      <c r="AP164" t="s">
        <v>74</v>
      </c>
      <c r="AR164" s="12" t="s">
        <v>68</v>
      </c>
      <c r="AS164" s="12" t="s">
        <v>92</v>
      </c>
      <c r="AT164" s="12" t="s">
        <v>7</v>
      </c>
      <c r="AU164" s="12" t="s">
        <v>69</v>
      </c>
      <c r="AV164" s="12" t="s">
        <v>8</v>
      </c>
      <c r="AW164" s="22" t="s">
        <v>70</v>
      </c>
      <c r="AX164" s="14"/>
      <c r="AY164" s="14" t="s">
        <v>226</v>
      </c>
      <c r="AZ164" s="14" t="s">
        <v>227</v>
      </c>
    </row>
    <row r="165" spans="1:52" x14ac:dyDescent="0.2">
      <c r="A165" s="172">
        <v>1</v>
      </c>
      <c r="B165" s="173">
        <v>2019</v>
      </c>
      <c r="C165" s="173">
        <v>8</v>
      </c>
      <c r="D165" s="173">
        <v>3</v>
      </c>
      <c r="E165" s="176">
        <v>25.9</v>
      </c>
      <c r="F165" s="176">
        <v>24.6</v>
      </c>
      <c r="G165" s="176">
        <v>100.5</v>
      </c>
      <c r="H165" s="173">
        <v>7.14</v>
      </c>
      <c r="I165" s="177">
        <v>2.4300000000000002</v>
      </c>
      <c r="J165" s="177">
        <v>26.69</v>
      </c>
      <c r="K165" s="177">
        <v>3.49</v>
      </c>
      <c r="L165" s="176">
        <v>0.51600000000000001</v>
      </c>
      <c r="M165" s="177">
        <v>0.12</v>
      </c>
      <c r="N165" s="177">
        <v>4.4669999999999996</v>
      </c>
      <c r="O165" s="177">
        <v>0.02</v>
      </c>
      <c r="P165" s="177">
        <v>76.042100000000005</v>
      </c>
      <c r="Q165" s="177">
        <v>30.7</v>
      </c>
      <c r="R165" s="177"/>
      <c r="S165" s="177">
        <v>18.242100000000001</v>
      </c>
      <c r="T165" s="177">
        <v>137.72040000000001</v>
      </c>
      <c r="V165">
        <f t="shared" si="48"/>
        <v>25.9</v>
      </c>
      <c r="W165" s="14">
        <f t="shared" si="49"/>
        <v>299.04999999999995</v>
      </c>
      <c r="X165">
        <f t="shared" si="50"/>
        <v>24.6</v>
      </c>
      <c r="Y165">
        <f t="shared" si="51"/>
        <v>7.14</v>
      </c>
      <c r="Z165" s="14">
        <f t="shared" si="52"/>
        <v>7.0481789479751358</v>
      </c>
      <c r="AA165" s="14">
        <f t="shared" si="53"/>
        <v>1.0130276278032417</v>
      </c>
      <c r="AB165" s="14">
        <f t="shared" si="54"/>
        <v>2.4300000000000002</v>
      </c>
      <c r="AC165">
        <f t="shared" si="55"/>
        <v>0.12</v>
      </c>
      <c r="AD165">
        <f t="shared" si="56"/>
        <v>0.51600000000000001</v>
      </c>
      <c r="AE165" s="14">
        <f t="shared" si="57"/>
        <v>0.63600000000000001</v>
      </c>
      <c r="AF165">
        <f t="shared" si="58"/>
        <v>26.69</v>
      </c>
      <c r="AG165">
        <f t="shared" si="59"/>
        <v>3.49</v>
      </c>
      <c r="AH165" s="14">
        <f t="shared" si="60"/>
        <v>30.18</v>
      </c>
      <c r="AI165" s="11">
        <f t="shared" si="61"/>
        <v>76.042100000000005</v>
      </c>
      <c r="AJ165" s="17">
        <f t="shared" si="62"/>
        <v>75.406100000000009</v>
      </c>
      <c r="AL165">
        <f>AA207</f>
        <v>0.77444337950584485</v>
      </c>
      <c r="AM165">
        <f>AB207</f>
        <v>2.0511111111111107</v>
      </c>
      <c r="AN165">
        <f>AE207</f>
        <v>5.8259333333333343</v>
      </c>
      <c r="AO165">
        <f>AH207</f>
        <v>18.638888888888889</v>
      </c>
      <c r="AP165" s="11">
        <f>AJ207</f>
        <v>43.664877777777775</v>
      </c>
      <c r="AR165" s="12" t="s">
        <v>77</v>
      </c>
      <c r="AS165" s="12" t="s">
        <v>77</v>
      </c>
      <c r="AT165" s="12" t="s">
        <v>77</v>
      </c>
      <c r="AU165" s="12" t="s">
        <v>77</v>
      </c>
      <c r="AV165" s="12" t="s">
        <v>77</v>
      </c>
      <c r="AW165" s="22" t="s">
        <v>78</v>
      </c>
      <c r="AX165" s="14"/>
      <c r="AY165" s="14"/>
      <c r="AZ165" s="14"/>
    </row>
    <row r="166" spans="1:52" x14ac:dyDescent="0.2">
      <c r="A166" s="172">
        <v>1</v>
      </c>
      <c r="B166" s="173">
        <v>2019</v>
      </c>
      <c r="C166" s="173">
        <v>8</v>
      </c>
      <c r="D166" s="173">
        <v>16</v>
      </c>
      <c r="E166" s="176">
        <v>23.3</v>
      </c>
      <c r="F166" s="176">
        <v>24.6</v>
      </c>
      <c r="G166" s="176">
        <v>91.9</v>
      </c>
      <c r="H166" s="173">
        <v>6.67</v>
      </c>
      <c r="I166" s="177">
        <v>1.99</v>
      </c>
      <c r="J166" s="177">
        <v>12.72</v>
      </c>
      <c r="K166" s="177">
        <v>4.3</v>
      </c>
      <c r="L166" s="176">
        <v>0.88090000000000002</v>
      </c>
      <c r="M166" s="177">
        <v>1.2849999999999999</v>
      </c>
      <c r="N166" s="177">
        <v>25.303999999999998</v>
      </c>
      <c r="O166" s="177">
        <v>0.17100000000000001</v>
      </c>
      <c r="P166" s="177">
        <v>32.045200000000001</v>
      </c>
      <c r="Q166" s="177">
        <v>18.100000000000001</v>
      </c>
      <c r="R166" s="177"/>
      <c r="S166" s="177">
        <v>13.9452</v>
      </c>
      <c r="T166" s="177">
        <v>95.116100000000003</v>
      </c>
      <c r="V166">
        <f t="shared" si="48"/>
        <v>23.3</v>
      </c>
      <c r="W166" s="14">
        <f t="shared" si="49"/>
        <v>296.45</v>
      </c>
      <c r="X166">
        <f t="shared" si="50"/>
        <v>24.6</v>
      </c>
      <c r="Y166">
        <f t="shared" si="51"/>
        <v>6.67</v>
      </c>
      <c r="Z166" s="14">
        <f t="shared" si="52"/>
        <v>7.3785299530002408</v>
      </c>
      <c r="AA166" s="14">
        <f t="shared" si="53"/>
        <v>0.90397410357978691</v>
      </c>
      <c r="AB166" s="14">
        <f t="shared" si="54"/>
        <v>1.99</v>
      </c>
      <c r="AC166">
        <f t="shared" si="55"/>
        <v>1.2849999999999999</v>
      </c>
      <c r="AD166">
        <f t="shared" si="56"/>
        <v>0.88090000000000002</v>
      </c>
      <c r="AE166" s="14">
        <f t="shared" si="57"/>
        <v>2.1658999999999997</v>
      </c>
      <c r="AF166">
        <f t="shared" si="58"/>
        <v>12.72</v>
      </c>
      <c r="AG166">
        <f t="shared" si="59"/>
        <v>4.3</v>
      </c>
      <c r="AH166" s="14">
        <f t="shared" si="60"/>
        <v>17.02</v>
      </c>
      <c r="AI166" s="11">
        <f t="shared" si="61"/>
        <v>32.045200000000001</v>
      </c>
      <c r="AJ166" s="17">
        <f t="shared" si="62"/>
        <v>29.879300000000001</v>
      </c>
      <c r="AR166" s="12">
        <f>((LN(AL165)-LN(0.4))/(LN(0.9)-LN(0.4))*100)</f>
        <v>81.47186909522172</v>
      </c>
      <c r="AS166" s="12">
        <f>((LN(AM165)-LN(17))/(LN(0.5)-LN(17))*100)</f>
        <v>59.972078224983129</v>
      </c>
      <c r="AT166" s="12">
        <f>((LN(AN165)-LN(10))/(LN(1)-LN(10))*100)</f>
        <v>23.463448934980622</v>
      </c>
      <c r="AU166" s="12">
        <f>((LN(AO165)-LN(10))/(LN(3)-LN(10))*100)</f>
        <v>-51.717539074326105</v>
      </c>
      <c r="AV166" s="12">
        <f>((LN(AP165)-LN(43))/(LN(20)-LN(43))*100)</f>
        <v>-2.0045193585538841</v>
      </c>
      <c r="AW166" s="14"/>
      <c r="AX166" s="14"/>
      <c r="AY166" s="14"/>
      <c r="AZ166" s="14"/>
    </row>
    <row r="167" spans="1:52" x14ac:dyDescent="0.2">
      <c r="A167" s="172">
        <v>1</v>
      </c>
      <c r="B167" s="173">
        <v>2019</v>
      </c>
      <c r="C167" s="173">
        <v>8</v>
      </c>
      <c r="D167" s="173">
        <v>31</v>
      </c>
      <c r="E167" s="176">
        <v>23.5</v>
      </c>
      <c r="F167" s="176">
        <v>24.8</v>
      </c>
      <c r="G167" s="176">
        <v>78.400000000000006</v>
      </c>
      <c r="H167" s="173">
        <v>5.78</v>
      </c>
      <c r="I167" s="177">
        <v>1.84</v>
      </c>
      <c r="J167" s="177">
        <v>9.08</v>
      </c>
      <c r="K167" s="177">
        <v>3.04</v>
      </c>
      <c r="L167" s="176">
        <v>0.66249999999999998</v>
      </c>
      <c r="M167" s="177">
        <v>0.92</v>
      </c>
      <c r="N167" s="177">
        <v>18.838999999999999</v>
      </c>
      <c r="O167" s="177">
        <v>6.8000000000000005E-2</v>
      </c>
      <c r="P167" s="177">
        <v>27.901599999999998</v>
      </c>
      <c r="Q167" s="177">
        <v>18.3</v>
      </c>
      <c r="R167" s="177"/>
      <c r="S167" s="177">
        <v>9.6015999999999995</v>
      </c>
      <c r="T167" s="177">
        <v>76.007199999999997</v>
      </c>
      <c r="V167">
        <f t="shared" si="48"/>
        <v>23.5</v>
      </c>
      <c r="W167" s="14">
        <f t="shared" si="49"/>
        <v>296.64999999999998</v>
      </c>
      <c r="X167">
        <f t="shared" si="50"/>
        <v>24.8</v>
      </c>
      <c r="Y167">
        <f t="shared" si="51"/>
        <v>5.78</v>
      </c>
      <c r="Z167" s="14">
        <f t="shared" si="52"/>
        <v>7.343642580281224</v>
      </c>
      <c r="AA167" s="14">
        <f t="shared" si="53"/>
        <v>0.78707534262630952</v>
      </c>
      <c r="AB167" s="14">
        <f t="shared" si="54"/>
        <v>1.84</v>
      </c>
      <c r="AC167">
        <f t="shared" si="55"/>
        <v>0.92</v>
      </c>
      <c r="AD167">
        <f t="shared" si="56"/>
        <v>0.66249999999999998</v>
      </c>
      <c r="AE167" s="14">
        <f t="shared" si="57"/>
        <v>1.5825</v>
      </c>
      <c r="AF167">
        <f t="shared" si="58"/>
        <v>9.08</v>
      </c>
      <c r="AG167">
        <f t="shared" si="59"/>
        <v>3.04</v>
      </c>
      <c r="AH167" s="14">
        <f t="shared" si="60"/>
        <v>12.120000000000001</v>
      </c>
      <c r="AI167" s="11">
        <f t="shared" si="61"/>
        <v>27.901599999999998</v>
      </c>
      <c r="AJ167" s="17">
        <f t="shared" si="62"/>
        <v>26.319099999999999</v>
      </c>
      <c r="AO167" t="s">
        <v>228</v>
      </c>
      <c r="AR167">
        <f>IF(AR166&gt;100, 100, IF(AR166&lt;0, 0, AR166))</f>
        <v>81.47186909522172</v>
      </c>
      <c r="AS167">
        <f t="shared" ref="AS167:AV167" si="63">IF(AS166&gt;100, 100, IF(AS166&lt;0, 0, AS166))</f>
        <v>59.972078224983129</v>
      </c>
      <c r="AT167">
        <f t="shared" si="63"/>
        <v>23.463448934980622</v>
      </c>
      <c r="AU167">
        <f t="shared" si="63"/>
        <v>0</v>
      </c>
      <c r="AV167">
        <f t="shared" si="63"/>
        <v>0</v>
      </c>
      <c r="AW167" s="22">
        <f>AVERAGE(AR167:AV167)</f>
        <v>32.981479251037094</v>
      </c>
      <c r="AX167" s="14"/>
      <c r="AY167" s="14" t="str">
        <f>IF(AW167&lt;35, "Poor", IF(AW167&lt;65, "Fair", IF(AW167&gt;65, "Excellent")))</f>
        <v>Poor</v>
      </c>
      <c r="AZ167" s="14" t="str">
        <f>IF(AY167="Excellent", "Acceptable; Ongoing Protection is Required", "Unacceptable; Immediate Restoration is Required")</f>
        <v>Unacceptable; Immediate Restoration is Required</v>
      </c>
    </row>
    <row r="168" spans="1:52" x14ac:dyDescent="0.2">
      <c r="A168" s="172">
        <v>1</v>
      </c>
      <c r="B168" s="173">
        <v>2019</v>
      </c>
      <c r="C168" s="173">
        <v>9</v>
      </c>
      <c r="D168" s="173">
        <v>13</v>
      </c>
      <c r="E168" s="176">
        <v>19.5</v>
      </c>
      <c r="F168" s="176">
        <v>26.4</v>
      </c>
      <c r="G168" s="176">
        <v>65.099999999999994</v>
      </c>
      <c r="H168" s="173">
        <v>5.1100000000000003</v>
      </c>
      <c r="I168" s="177">
        <v>0.94</v>
      </c>
      <c r="J168" s="177">
        <v>2.98</v>
      </c>
      <c r="K168" s="177">
        <v>3.09</v>
      </c>
      <c r="L168" s="176">
        <v>4.2191999999999998</v>
      </c>
      <c r="M168" s="177">
        <v>7.2530000000000001</v>
      </c>
      <c r="N168" s="177">
        <v>27.896999999999998</v>
      </c>
      <c r="O168" s="177">
        <v>0.30599999999999999</v>
      </c>
      <c r="P168" s="177">
        <v>33.952800000000003</v>
      </c>
      <c r="Q168" s="177">
        <v>27.8</v>
      </c>
      <c r="R168" s="177"/>
      <c r="S168" s="177">
        <v>6.1528</v>
      </c>
      <c r="T168" s="177">
        <v>50.571599999999997</v>
      </c>
      <c r="V168">
        <f t="shared" si="48"/>
        <v>19.5</v>
      </c>
      <c r="W168" s="14">
        <f t="shared" si="49"/>
        <v>292.64999999999998</v>
      </c>
      <c r="X168">
        <f t="shared" si="50"/>
        <v>26.4</v>
      </c>
      <c r="Y168">
        <f t="shared" si="51"/>
        <v>5.1100000000000003</v>
      </c>
      <c r="Z168" s="14">
        <f t="shared" si="52"/>
        <v>7.8323451231204979</v>
      </c>
      <c r="AA168" s="14">
        <f t="shared" si="53"/>
        <v>0.65242273159231223</v>
      </c>
      <c r="AB168" s="14">
        <f t="shared" si="54"/>
        <v>0.94</v>
      </c>
      <c r="AC168">
        <f t="shared" si="55"/>
        <v>7.2530000000000001</v>
      </c>
      <c r="AD168">
        <f t="shared" si="56"/>
        <v>4.2191999999999998</v>
      </c>
      <c r="AE168" s="14">
        <f t="shared" si="57"/>
        <v>11.472200000000001</v>
      </c>
      <c r="AF168">
        <f t="shared" si="58"/>
        <v>2.98</v>
      </c>
      <c r="AG168">
        <f t="shared" si="59"/>
        <v>3.09</v>
      </c>
      <c r="AH168" s="14">
        <f t="shared" si="60"/>
        <v>6.07</v>
      </c>
      <c r="AI168" s="11">
        <f t="shared" si="61"/>
        <v>33.952800000000003</v>
      </c>
      <c r="AJ168" s="17">
        <f t="shared" si="62"/>
        <v>22.480600000000003</v>
      </c>
      <c r="AL168" s="5"/>
      <c r="AM168" s="5"/>
      <c r="AN168" s="5"/>
      <c r="AO168" s="5"/>
      <c r="AP168" s="5"/>
      <c r="AQ168" s="5"/>
      <c r="AR168" s="5"/>
      <c r="AS168" s="5"/>
      <c r="AT168" s="5"/>
      <c r="AU168" s="5"/>
      <c r="AV168" s="5"/>
      <c r="AW168" s="25"/>
      <c r="AX168" s="25"/>
      <c r="AY168" s="14"/>
      <c r="AZ168" s="14"/>
    </row>
    <row r="169" spans="1:52" x14ac:dyDescent="0.2">
      <c r="A169" s="172">
        <v>1</v>
      </c>
      <c r="B169" s="173">
        <v>2019</v>
      </c>
      <c r="C169" s="173">
        <v>9</v>
      </c>
      <c r="D169" s="173">
        <v>28</v>
      </c>
      <c r="E169" s="176">
        <v>21</v>
      </c>
      <c r="F169" s="176">
        <v>29.2</v>
      </c>
      <c r="G169" s="176">
        <v>77.2</v>
      </c>
      <c r="H169" s="173">
        <v>5.8</v>
      </c>
      <c r="I169" s="177">
        <v>2.62</v>
      </c>
      <c r="J169" s="177">
        <v>4.72</v>
      </c>
      <c r="K169" s="177">
        <v>2.2599999999999998</v>
      </c>
      <c r="L169" s="176">
        <v>3.6246999999999998</v>
      </c>
      <c r="M169" s="177">
        <v>1.3320000000000001</v>
      </c>
      <c r="N169" s="177">
        <v>12.339</v>
      </c>
      <c r="O169" s="177">
        <v>0.58699999999999997</v>
      </c>
      <c r="P169" s="177">
        <v>27.940300000000001</v>
      </c>
      <c r="Q169" s="177">
        <v>21.3</v>
      </c>
      <c r="R169" s="177"/>
      <c r="S169" s="177">
        <v>6.6402999999999999</v>
      </c>
      <c r="T169" s="177">
        <v>66.779799999999994</v>
      </c>
      <c r="V169">
        <f t="shared" si="48"/>
        <v>21</v>
      </c>
      <c r="W169" s="14">
        <f t="shared" si="49"/>
        <v>294.14999999999998</v>
      </c>
      <c r="X169">
        <f t="shared" si="50"/>
        <v>29.2</v>
      </c>
      <c r="Y169">
        <f t="shared" si="51"/>
        <v>5.8</v>
      </c>
      <c r="Z169" s="14">
        <f t="shared" si="52"/>
        <v>7.4908613761866114</v>
      </c>
      <c r="AA169" s="14">
        <f t="shared" si="53"/>
        <v>0.77427677655845473</v>
      </c>
      <c r="AB169" s="14">
        <f t="shared" si="54"/>
        <v>2.62</v>
      </c>
      <c r="AC169">
        <f t="shared" si="55"/>
        <v>1.3320000000000001</v>
      </c>
      <c r="AD169">
        <f t="shared" si="56"/>
        <v>3.6246999999999998</v>
      </c>
      <c r="AE169" s="14">
        <f t="shared" si="57"/>
        <v>4.9566999999999997</v>
      </c>
      <c r="AF169">
        <f t="shared" si="58"/>
        <v>4.72</v>
      </c>
      <c r="AG169">
        <f t="shared" si="59"/>
        <v>2.2599999999999998</v>
      </c>
      <c r="AH169" s="14">
        <f t="shared" si="60"/>
        <v>6.9799999999999995</v>
      </c>
      <c r="AI169" s="11">
        <f t="shared" si="61"/>
        <v>27.940300000000001</v>
      </c>
      <c r="AJ169" s="17">
        <f t="shared" si="62"/>
        <v>22.983600000000003</v>
      </c>
      <c r="AL169" s="5"/>
      <c r="AM169" s="5"/>
      <c r="AN169" s="5"/>
      <c r="AO169" s="5"/>
      <c r="AP169" s="5"/>
      <c r="AQ169" s="5"/>
      <c r="AR169" s="5"/>
      <c r="AS169" s="5"/>
      <c r="AT169" s="5"/>
      <c r="AU169" s="5"/>
      <c r="AV169" s="5"/>
      <c r="AW169" s="25"/>
      <c r="AX169" s="25"/>
      <c r="AY169" s="14"/>
      <c r="AZ169" s="14"/>
    </row>
    <row r="170" spans="1:52" x14ac:dyDescent="0.2">
      <c r="A170" s="172">
        <v>1</v>
      </c>
      <c r="B170" s="173">
        <v>2019</v>
      </c>
      <c r="C170" s="173">
        <v>10</v>
      </c>
      <c r="D170" s="173">
        <v>14</v>
      </c>
      <c r="E170" s="176">
        <v>14.7</v>
      </c>
      <c r="F170" s="176">
        <v>27.3</v>
      </c>
      <c r="G170" s="176">
        <v>102.6</v>
      </c>
      <c r="H170" s="173">
        <v>8.77</v>
      </c>
      <c r="I170" s="177">
        <v>0.66</v>
      </c>
      <c r="J170" s="177">
        <v>0.99</v>
      </c>
      <c r="K170" s="177">
        <v>0.76</v>
      </c>
      <c r="L170" s="176">
        <v>2.4066999999999998</v>
      </c>
      <c r="M170" s="177">
        <v>3.335</v>
      </c>
      <c r="N170" s="177">
        <v>9.6649999999999991</v>
      </c>
      <c r="O170" s="177">
        <v>0.35499999999999998</v>
      </c>
      <c r="P170" s="177">
        <v>25.341899999999999</v>
      </c>
      <c r="Q170" s="177">
        <v>17.399999999999999</v>
      </c>
      <c r="R170" s="177"/>
      <c r="S170" s="177">
        <v>7.9419000000000004</v>
      </c>
      <c r="T170" s="177">
        <v>54.605800000000002</v>
      </c>
      <c r="V170" t="str">
        <f t="shared" si="48"/>
        <v xml:space="preserve"> </v>
      </c>
      <c r="W170" s="14" t="str">
        <f t="shared" si="49"/>
        <v xml:space="preserve"> </v>
      </c>
      <c r="X170" t="str">
        <f t="shared" si="50"/>
        <v xml:space="preserve"> </v>
      </c>
      <c r="Y170" t="str">
        <f t="shared" si="51"/>
        <v xml:space="preserve"> </v>
      </c>
      <c r="Z170" s="14" t="str">
        <f t="shared" si="52"/>
        <v xml:space="preserve"> </v>
      </c>
      <c r="AA170" s="14" t="str">
        <f t="shared" si="53"/>
        <v xml:space="preserve"> </v>
      </c>
      <c r="AB170" s="14" t="str">
        <f t="shared" si="54"/>
        <v xml:space="preserve"> </v>
      </c>
      <c r="AC170" t="str">
        <f t="shared" si="55"/>
        <v xml:space="preserve"> </v>
      </c>
      <c r="AD170" t="str">
        <f t="shared" si="56"/>
        <v xml:space="preserve"> </v>
      </c>
      <c r="AE170" s="14" t="str">
        <f t="shared" si="57"/>
        <v xml:space="preserve"> </v>
      </c>
      <c r="AF170" t="str">
        <f t="shared" si="58"/>
        <v xml:space="preserve"> </v>
      </c>
      <c r="AG170" t="str">
        <f t="shared" si="59"/>
        <v xml:space="preserve"> </v>
      </c>
      <c r="AH170" s="14" t="str">
        <f t="shared" si="60"/>
        <v xml:space="preserve"> </v>
      </c>
      <c r="AI170" s="11" t="str">
        <f t="shared" si="61"/>
        <v xml:space="preserve"> </v>
      </c>
      <c r="AJ170" s="17" t="str">
        <f t="shared" si="62"/>
        <v xml:space="preserve"> </v>
      </c>
      <c r="AL170" s="5"/>
      <c r="AM170" s="5"/>
      <c r="AN170" s="5"/>
      <c r="AO170" s="5"/>
      <c r="AP170" s="5"/>
      <c r="AQ170" s="5"/>
      <c r="AR170" s="5"/>
      <c r="AS170" s="5"/>
      <c r="AT170" s="5"/>
      <c r="AU170" s="5"/>
      <c r="AV170" s="5"/>
      <c r="AW170" s="25"/>
      <c r="AX170" s="25"/>
      <c r="AY170" s="14"/>
      <c r="AZ170" s="14"/>
    </row>
    <row r="171" spans="1:52" x14ac:dyDescent="0.2">
      <c r="A171" s="9"/>
      <c r="B171" s="9"/>
      <c r="D171" s="9"/>
      <c r="E171" s="10"/>
      <c r="F171" s="10"/>
      <c r="G171" s="10"/>
      <c r="I171" s="10"/>
      <c r="K171" s="10"/>
      <c r="M171" s="10"/>
      <c r="N171" s="10"/>
      <c r="O171" s="10"/>
      <c r="V171" t="str">
        <f t="shared" si="48"/>
        <v xml:space="preserve"> </v>
      </c>
      <c r="W171" s="14" t="str">
        <f t="shared" si="49"/>
        <v xml:space="preserve"> </v>
      </c>
      <c r="X171" t="str">
        <f t="shared" si="50"/>
        <v xml:space="preserve"> </v>
      </c>
      <c r="Y171" t="str">
        <f t="shared" si="51"/>
        <v xml:space="preserve"> </v>
      </c>
      <c r="Z171" s="14" t="str">
        <f t="shared" si="52"/>
        <v xml:space="preserve"> </v>
      </c>
      <c r="AA171" s="14" t="str">
        <f t="shared" si="53"/>
        <v xml:space="preserve"> </v>
      </c>
      <c r="AB171" s="14" t="str">
        <f t="shared" si="54"/>
        <v xml:space="preserve"> </v>
      </c>
      <c r="AC171" t="str">
        <f t="shared" si="55"/>
        <v xml:space="preserve"> </v>
      </c>
      <c r="AD171" t="str">
        <f t="shared" si="56"/>
        <v xml:space="preserve"> </v>
      </c>
      <c r="AE171" s="14" t="str">
        <f t="shared" si="57"/>
        <v xml:space="preserve"> </v>
      </c>
      <c r="AF171" t="str">
        <f t="shared" si="58"/>
        <v xml:space="preserve"> </v>
      </c>
      <c r="AG171" t="str">
        <f t="shared" si="59"/>
        <v xml:space="preserve"> </v>
      </c>
      <c r="AH171" s="14" t="str">
        <f t="shared" si="60"/>
        <v xml:space="preserve"> </v>
      </c>
      <c r="AI171" s="11" t="str">
        <f t="shared" si="61"/>
        <v xml:space="preserve"> </v>
      </c>
      <c r="AJ171" s="17" t="str">
        <f t="shared" si="62"/>
        <v xml:space="preserve"> </v>
      </c>
      <c r="AL171" s="5"/>
      <c r="AM171" s="5"/>
      <c r="AN171" s="5"/>
      <c r="AO171" s="5"/>
      <c r="AP171" s="5"/>
      <c r="AQ171" s="5"/>
      <c r="AR171" s="5"/>
      <c r="AS171" s="5"/>
      <c r="AT171" s="5"/>
      <c r="AU171" s="5"/>
      <c r="AV171" s="5"/>
      <c r="AW171" s="25"/>
      <c r="AX171" s="25"/>
      <c r="AY171" s="14"/>
      <c r="AZ171" s="14"/>
    </row>
    <row r="172" spans="1:52" x14ac:dyDescent="0.2">
      <c r="A172" s="9"/>
      <c r="B172" s="9"/>
      <c r="D172" s="9"/>
      <c r="E172" s="10"/>
      <c r="F172" s="10"/>
      <c r="G172" s="10"/>
      <c r="I172" s="10"/>
      <c r="K172" s="10"/>
      <c r="M172" s="10"/>
      <c r="N172" s="10"/>
      <c r="O172" s="10"/>
      <c r="V172" t="str">
        <f t="shared" si="48"/>
        <v xml:space="preserve"> </v>
      </c>
      <c r="W172" s="14" t="str">
        <f t="shared" si="49"/>
        <v xml:space="preserve"> </v>
      </c>
      <c r="X172" t="str">
        <f t="shared" si="50"/>
        <v xml:space="preserve"> </v>
      </c>
      <c r="Y172" t="str">
        <f t="shared" si="51"/>
        <v xml:space="preserve"> </v>
      </c>
      <c r="Z172" s="14" t="str">
        <f t="shared" si="52"/>
        <v xml:space="preserve"> </v>
      </c>
      <c r="AA172" s="14" t="str">
        <f t="shared" si="53"/>
        <v xml:space="preserve"> </v>
      </c>
      <c r="AB172" s="14" t="str">
        <f t="shared" si="54"/>
        <v xml:space="preserve"> </v>
      </c>
      <c r="AC172" t="str">
        <f t="shared" si="55"/>
        <v xml:space="preserve"> </v>
      </c>
      <c r="AD172" t="str">
        <f t="shared" si="56"/>
        <v xml:space="preserve"> </v>
      </c>
      <c r="AE172" s="14" t="str">
        <f t="shared" si="57"/>
        <v xml:space="preserve"> </v>
      </c>
      <c r="AF172" t="str">
        <f t="shared" si="58"/>
        <v xml:space="preserve"> </v>
      </c>
      <c r="AG172" t="str">
        <f t="shared" si="59"/>
        <v xml:space="preserve"> </v>
      </c>
      <c r="AH172" s="14" t="str">
        <f t="shared" si="60"/>
        <v xml:space="preserve"> </v>
      </c>
      <c r="AI172" s="11" t="str">
        <f t="shared" si="61"/>
        <v xml:space="preserve"> </v>
      </c>
      <c r="AJ172" s="17" t="str">
        <f t="shared" si="62"/>
        <v xml:space="preserve"> </v>
      </c>
      <c r="AL172" s="5"/>
      <c r="AM172" s="5"/>
      <c r="AN172" s="5"/>
      <c r="AO172" s="5"/>
      <c r="AP172" s="5"/>
      <c r="AQ172" s="5"/>
      <c r="AR172" s="5"/>
      <c r="AS172" s="5"/>
      <c r="AT172" s="5"/>
      <c r="AU172" s="5"/>
      <c r="AV172" s="5"/>
      <c r="AW172" s="25"/>
      <c r="AX172" s="25"/>
      <c r="AY172" s="14"/>
      <c r="AZ172" s="14"/>
    </row>
    <row r="173" spans="1:52" x14ac:dyDescent="0.2">
      <c r="A173" s="9"/>
      <c r="B173" s="9"/>
      <c r="D173" s="9"/>
      <c r="E173" s="10"/>
      <c r="F173" s="10"/>
      <c r="G173" s="10"/>
      <c r="I173" s="10"/>
      <c r="K173" s="10"/>
      <c r="M173" s="10"/>
      <c r="N173" s="10"/>
      <c r="O173" s="10"/>
      <c r="V173" t="str">
        <f t="shared" si="48"/>
        <v xml:space="preserve"> </v>
      </c>
      <c r="W173" s="14" t="str">
        <f t="shared" si="49"/>
        <v xml:space="preserve"> </v>
      </c>
      <c r="X173" t="str">
        <f t="shared" si="50"/>
        <v xml:space="preserve"> </v>
      </c>
      <c r="Y173" t="str">
        <f t="shared" si="51"/>
        <v xml:space="preserve"> </v>
      </c>
      <c r="Z173" s="14" t="str">
        <f t="shared" si="52"/>
        <v xml:space="preserve"> </v>
      </c>
      <c r="AA173" s="14" t="str">
        <f t="shared" si="53"/>
        <v xml:space="preserve"> </v>
      </c>
      <c r="AB173" s="14" t="str">
        <f t="shared" si="54"/>
        <v xml:space="preserve"> </v>
      </c>
      <c r="AC173" t="str">
        <f t="shared" si="55"/>
        <v xml:space="preserve"> </v>
      </c>
      <c r="AD173" t="str">
        <f t="shared" si="56"/>
        <v xml:space="preserve"> </v>
      </c>
      <c r="AE173" s="14" t="str">
        <f t="shared" si="57"/>
        <v xml:space="preserve"> </v>
      </c>
      <c r="AF173" t="str">
        <f t="shared" si="58"/>
        <v xml:space="preserve"> </v>
      </c>
      <c r="AG173" t="str">
        <f t="shared" si="59"/>
        <v xml:space="preserve"> </v>
      </c>
      <c r="AH173" s="14" t="str">
        <f t="shared" si="60"/>
        <v xml:space="preserve"> </v>
      </c>
      <c r="AI173" s="11" t="str">
        <f t="shared" si="61"/>
        <v xml:space="preserve"> </v>
      </c>
      <c r="AJ173" s="17" t="str">
        <f t="shared" si="62"/>
        <v xml:space="preserve"> </v>
      </c>
      <c r="AL173" s="5"/>
      <c r="AM173" s="5"/>
      <c r="AN173" s="5"/>
      <c r="AO173" s="5"/>
      <c r="AP173" s="5"/>
      <c r="AQ173" s="5"/>
      <c r="AR173" s="5"/>
      <c r="AS173" s="5"/>
      <c r="AT173" s="5"/>
      <c r="AU173" s="5"/>
      <c r="AV173" s="5"/>
      <c r="AW173" s="25"/>
      <c r="AX173" s="25"/>
      <c r="AY173" s="14"/>
      <c r="AZ173" s="14"/>
    </row>
    <row r="174" spans="1:52" x14ac:dyDescent="0.2">
      <c r="A174" s="9"/>
      <c r="B174" s="9"/>
      <c r="D174" s="9"/>
      <c r="E174" s="10"/>
      <c r="F174" s="10"/>
      <c r="G174" s="10"/>
      <c r="I174" s="10"/>
      <c r="K174" s="10"/>
      <c r="M174" s="10"/>
      <c r="N174" s="10"/>
      <c r="O174" s="10"/>
      <c r="V174" t="str">
        <f t="shared" si="48"/>
        <v xml:space="preserve"> </v>
      </c>
      <c r="W174" s="14" t="str">
        <f t="shared" si="49"/>
        <v xml:space="preserve"> </v>
      </c>
      <c r="X174" t="str">
        <f t="shared" si="50"/>
        <v xml:space="preserve"> </v>
      </c>
      <c r="Y174" t="str">
        <f t="shared" si="51"/>
        <v xml:space="preserve"> </v>
      </c>
      <c r="Z174" s="14" t="str">
        <f t="shared" si="52"/>
        <v xml:space="preserve"> </v>
      </c>
      <c r="AA174" s="14" t="str">
        <f t="shared" si="53"/>
        <v xml:space="preserve"> </v>
      </c>
      <c r="AB174" s="14" t="str">
        <f t="shared" si="54"/>
        <v xml:space="preserve"> </v>
      </c>
      <c r="AC174" t="str">
        <f t="shared" si="55"/>
        <v xml:space="preserve"> </v>
      </c>
      <c r="AD174" t="str">
        <f t="shared" si="56"/>
        <v xml:space="preserve"> </v>
      </c>
      <c r="AE174" s="14" t="str">
        <f t="shared" si="57"/>
        <v xml:space="preserve"> </v>
      </c>
      <c r="AF174" t="str">
        <f t="shared" si="58"/>
        <v xml:space="preserve"> </v>
      </c>
      <c r="AG174" t="str">
        <f t="shared" si="59"/>
        <v xml:space="preserve"> </v>
      </c>
      <c r="AH174" s="14" t="str">
        <f t="shared" si="60"/>
        <v xml:space="preserve"> </v>
      </c>
      <c r="AI174" s="11" t="str">
        <f t="shared" si="61"/>
        <v xml:space="preserve"> </v>
      </c>
      <c r="AJ174" s="17" t="str">
        <f t="shared" si="62"/>
        <v xml:space="preserve"> </v>
      </c>
      <c r="AL174" s="5"/>
      <c r="AM174" s="5"/>
      <c r="AN174" s="5"/>
      <c r="AO174" s="5"/>
      <c r="AP174" s="5"/>
      <c r="AQ174" s="5"/>
      <c r="AR174" s="5"/>
      <c r="AS174" s="5"/>
      <c r="AT174" s="5"/>
      <c r="AU174" s="5"/>
      <c r="AV174" s="5"/>
      <c r="AW174" s="25"/>
      <c r="AX174" s="25"/>
      <c r="AY174" s="14"/>
      <c r="AZ174" s="14"/>
    </row>
    <row r="175" spans="1:52" x14ac:dyDescent="0.2">
      <c r="A175" s="9"/>
      <c r="B175" s="9"/>
      <c r="D175" s="9"/>
      <c r="E175" s="10"/>
      <c r="F175" s="10"/>
      <c r="G175" s="10"/>
      <c r="I175" s="10"/>
      <c r="K175" s="10"/>
      <c r="M175" s="10"/>
      <c r="N175" s="10"/>
      <c r="O175" s="10"/>
      <c r="V175" t="str">
        <f t="shared" si="48"/>
        <v xml:space="preserve"> </v>
      </c>
      <c r="W175" s="14" t="str">
        <f t="shared" si="49"/>
        <v xml:space="preserve"> </v>
      </c>
      <c r="X175" t="str">
        <f t="shared" si="50"/>
        <v xml:space="preserve"> </v>
      </c>
      <c r="Y175" t="str">
        <f t="shared" si="51"/>
        <v xml:space="preserve"> </v>
      </c>
      <c r="Z175" s="14" t="str">
        <f t="shared" si="52"/>
        <v xml:space="preserve"> </v>
      </c>
      <c r="AA175" s="14" t="str">
        <f t="shared" si="53"/>
        <v xml:space="preserve"> </v>
      </c>
      <c r="AB175" s="14" t="str">
        <f t="shared" si="54"/>
        <v xml:space="preserve"> </v>
      </c>
      <c r="AC175" t="str">
        <f t="shared" si="55"/>
        <v xml:space="preserve"> </v>
      </c>
      <c r="AD175" t="str">
        <f t="shared" si="56"/>
        <v xml:space="preserve"> </v>
      </c>
      <c r="AE175" s="14" t="str">
        <f t="shared" si="57"/>
        <v xml:space="preserve"> </v>
      </c>
      <c r="AF175" t="str">
        <f t="shared" si="58"/>
        <v xml:space="preserve"> </v>
      </c>
      <c r="AG175" t="str">
        <f t="shared" si="59"/>
        <v xml:space="preserve"> </v>
      </c>
      <c r="AH175" s="14" t="str">
        <f t="shared" si="60"/>
        <v xml:space="preserve"> </v>
      </c>
      <c r="AI175" s="11" t="str">
        <f t="shared" si="61"/>
        <v xml:space="preserve"> </v>
      </c>
      <c r="AJ175" s="17" t="str">
        <f t="shared" si="62"/>
        <v xml:space="preserve"> </v>
      </c>
      <c r="AL175" s="5"/>
      <c r="AM175" s="5"/>
      <c r="AN175" s="5"/>
      <c r="AO175" s="5"/>
      <c r="AP175" s="5"/>
      <c r="AQ175" s="5"/>
      <c r="AR175" s="5"/>
      <c r="AS175" s="5"/>
      <c r="AT175" s="5"/>
      <c r="AU175" s="5"/>
      <c r="AV175" s="5"/>
      <c r="AW175" s="25"/>
      <c r="AX175" s="25"/>
      <c r="AY175" s="14"/>
      <c r="AZ175" s="14"/>
    </row>
    <row r="176" spans="1:52" x14ac:dyDescent="0.2">
      <c r="A176" s="9"/>
      <c r="B176" s="9"/>
      <c r="D176" s="9"/>
      <c r="E176" s="10"/>
      <c r="F176" s="10"/>
      <c r="G176" s="10"/>
      <c r="I176" s="10"/>
      <c r="K176" s="10"/>
      <c r="M176" s="10"/>
      <c r="N176" s="10"/>
      <c r="O176" s="10"/>
      <c r="V176" t="str">
        <f t="shared" si="48"/>
        <v xml:space="preserve"> </v>
      </c>
      <c r="W176" s="14" t="str">
        <f t="shared" si="49"/>
        <v xml:space="preserve"> </v>
      </c>
      <c r="X176" t="str">
        <f t="shared" si="50"/>
        <v xml:space="preserve"> </v>
      </c>
      <c r="Y176" t="str">
        <f t="shared" si="51"/>
        <v xml:space="preserve"> </v>
      </c>
      <c r="Z176" s="14" t="str">
        <f t="shared" si="52"/>
        <v xml:space="preserve"> </v>
      </c>
      <c r="AA176" s="14" t="str">
        <f t="shared" si="53"/>
        <v xml:space="preserve"> </v>
      </c>
      <c r="AB176" s="14" t="str">
        <f t="shared" si="54"/>
        <v xml:space="preserve"> </v>
      </c>
      <c r="AC176" t="str">
        <f t="shared" si="55"/>
        <v xml:space="preserve"> </v>
      </c>
      <c r="AD176" t="str">
        <f t="shared" si="56"/>
        <v xml:space="preserve"> </v>
      </c>
      <c r="AE176" s="14" t="str">
        <f t="shared" si="57"/>
        <v xml:space="preserve"> </v>
      </c>
      <c r="AF176" t="str">
        <f t="shared" si="58"/>
        <v xml:space="preserve"> </v>
      </c>
      <c r="AG176" t="str">
        <f t="shared" si="59"/>
        <v xml:space="preserve"> </v>
      </c>
      <c r="AH176" s="14" t="str">
        <f t="shared" si="60"/>
        <v xml:space="preserve"> </v>
      </c>
      <c r="AI176" s="11" t="str">
        <f t="shared" si="61"/>
        <v xml:space="preserve"> </v>
      </c>
      <c r="AJ176" s="17" t="str">
        <f t="shared" si="62"/>
        <v xml:space="preserve"> </v>
      </c>
      <c r="AL176" s="5"/>
      <c r="AM176" s="5"/>
      <c r="AN176" s="5"/>
      <c r="AO176" s="5"/>
      <c r="AP176" s="5"/>
      <c r="AQ176" s="5"/>
      <c r="AR176" s="5"/>
      <c r="AS176" s="5"/>
      <c r="AT176" s="5"/>
      <c r="AU176" s="5"/>
      <c r="AV176" s="5"/>
      <c r="AW176" s="25"/>
      <c r="AX176" s="25"/>
      <c r="AY176" s="14"/>
      <c r="AZ176" s="14"/>
    </row>
    <row r="177" spans="1:52" x14ac:dyDescent="0.2">
      <c r="A177" s="9"/>
      <c r="B177" s="9"/>
      <c r="D177" s="9"/>
      <c r="E177" s="10"/>
      <c r="F177" s="10"/>
      <c r="G177" s="10"/>
      <c r="I177" s="10"/>
      <c r="K177" s="10"/>
      <c r="M177" s="10"/>
      <c r="N177" s="10"/>
      <c r="O177" s="10"/>
      <c r="V177" t="str">
        <f t="shared" si="48"/>
        <v xml:space="preserve"> </v>
      </c>
      <c r="W177" s="14" t="str">
        <f t="shared" si="49"/>
        <v xml:space="preserve"> </v>
      </c>
      <c r="X177" t="str">
        <f t="shared" si="50"/>
        <v xml:space="preserve"> </v>
      </c>
      <c r="Y177" t="str">
        <f t="shared" si="51"/>
        <v xml:space="preserve"> </v>
      </c>
      <c r="Z177" s="14" t="str">
        <f t="shared" si="52"/>
        <v xml:space="preserve"> </v>
      </c>
      <c r="AA177" s="14" t="str">
        <f t="shared" si="53"/>
        <v xml:space="preserve"> </v>
      </c>
      <c r="AB177" s="14" t="str">
        <f t="shared" si="54"/>
        <v xml:space="preserve"> </v>
      </c>
      <c r="AC177" t="str">
        <f t="shared" si="55"/>
        <v xml:space="preserve"> </v>
      </c>
      <c r="AD177" t="str">
        <f t="shared" si="56"/>
        <v xml:space="preserve"> </v>
      </c>
      <c r="AE177" s="14" t="str">
        <f t="shared" si="57"/>
        <v xml:space="preserve"> </v>
      </c>
      <c r="AF177" t="str">
        <f t="shared" si="58"/>
        <v xml:space="preserve"> </v>
      </c>
      <c r="AG177" t="str">
        <f t="shared" si="59"/>
        <v xml:space="preserve"> </v>
      </c>
      <c r="AH177" s="14" t="str">
        <f t="shared" si="60"/>
        <v xml:space="preserve"> </v>
      </c>
      <c r="AI177" s="11" t="str">
        <f t="shared" si="61"/>
        <v xml:space="preserve"> </v>
      </c>
      <c r="AJ177" s="17" t="str">
        <f t="shared" si="62"/>
        <v xml:space="preserve"> </v>
      </c>
      <c r="AL177" s="5"/>
      <c r="AM177" s="5"/>
      <c r="AN177" s="5"/>
      <c r="AO177" s="5"/>
      <c r="AP177" s="5"/>
      <c r="AQ177" s="5"/>
      <c r="AR177" s="5"/>
      <c r="AS177" s="5"/>
      <c r="AT177" s="5"/>
      <c r="AU177" s="5"/>
      <c r="AV177" s="5"/>
      <c r="AW177" s="25"/>
      <c r="AX177" s="25"/>
      <c r="AY177" s="14"/>
      <c r="AZ177" s="14"/>
    </row>
    <row r="178" spans="1:52" x14ac:dyDescent="0.2">
      <c r="A178" s="9"/>
      <c r="B178" s="9"/>
      <c r="D178" s="9"/>
      <c r="E178" s="10"/>
      <c r="F178" s="10"/>
      <c r="G178" s="10"/>
      <c r="I178" s="10"/>
      <c r="K178" s="10"/>
      <c r="M178" s="10"/>
      <c r="N178" s="10"/>
      <c r="O178" s="10"/>
      <c r="V178" t="str">
        <f t="shared" si="48"/>
        <v xml:space="preserve"> </v>
      </c>
      <c r="W178" s="14" t="str">
        <f t="shared" si="49"/>
        <v xml:space="preserve"> </v>
      </c>
      <c r="X178" t="str">
        <f t="shared" si="50"/>
        <v xml:space="preserve"> </v>
      </c>
      <c r="Y178" t="str">
        <f t="shared" si="51"/>
        <v xml:space="preserve"> </v>
      </c>
      <c r="Z178" s="14" t="str">
        <f t="shared" si="52"/>
        <v xml:space="preserve"> </v>
      </c>
      <c r="AA178" s="14" t="str">
        <f t="shared" si="53"/>
        <v xml:space="preserve"> </v>
      </c>
      <c r="AB178" s="14" t="str">
        <f t="shared" si="54"/>
        <v xml:space="preserve"> </v>
      </c>
      <c r="AC178" t="str">
        <f t="shared" si="55"/>
        <v xml:space="preserve"> </v>
      </c>
      <c r="AD178" t="str">
        <f t="shared" si="56"/>
        <v xml:space="preserve"> </v>
      </c>
      <c r="AE178" s="14" t="str">
        <f t="shared" si="57"/>
        <v xml:space="preserve"> </v>
      </c>
      <c r="AF178" t="str">
        <f t="shared" si="58"/>
        <v xml:space="preserve"> </v>
      </c>
      <c r="AG178" t="str">
        <f t="shared" si="59"/>
        <v xml:space="preserve"> </v>
      </c>
      <c r="AH178" s="14" t="str">
        <f t="shared" si="60"/>
        <v xml:space="preserve"> </v>
      </c>
      <c r="AI178" s="11" t="str">
        <f t="shared" si="61"/>
        <v xml:space="preserve"> </v>
      </c>
      <c r="AJ178" s="17" t="str">
        <f t="shared" si="62"/>
        <v xml:space="preserve"> </v>
      </c>
      <c r="AL178" s="5"/>
      <c r="AM178" s="5"/>
      <c r="AN178" s="5"/>
      <c r="AO178" s="5"/>
      <c r="AP178" s="5"/>
      <c r="AQ178" s="5"/>
      <c r="AR178" s="5"/>
      <c r="AS178" s="5"/>
      <c r="AT178" s="5"/>
      <c r="AU178" s="5"/>
      <c r="AV178" s="5"/>
      <c r="AW178" s="25"/>
      <c r="AX178" s="25"/>
      <c r="AY178" s="14"/>
      <c r="AZ178" s="14"/>
    </row>
    <row r="179" spans="1:52" x14ac:dyDescent="0.2">
      <c r="A179" s="9"/>
      <c r="B179" s="9"/>
      <c r="D179" s="9"/>
      <c r="E179" s="10"/>
      <c r="F179" s="10"/>
      <c r="G179" s="10"/>
      <c r="I179" s="10"/>
      <c r="K179" s="10"/>
      <c r="M179" s="10"/>
      <c r="N179" s="10"/>
      <c r="O179" s="10"/>
      <c r="V179" t="str">
        <f t="shared" si="48"/>
        <v xml:space="preserve"> </v>
      </c>
      <c r="W179" s="14" t="str">
        <f t="shared" si="49"/>
        <v xml:space="preserve"> </v>
      </c>
      <c r="X179" t="str">
        <f t="shared" si="50"/>
        <v xml:space="preserve"> </v>
      </c>
      <c r="Y179" t="str">
        <f t="shared" si="51"/>
        <v xml:space="preserve"> </v>
      </c>
      <c r="Z179" s="14" t="str">
        <f t="shared" si="52"/>
        <v xml:space="preserve"> </v>
      </c>
      <c r="AA179" s="14" t="str">
        <f t="shared" si="53"/>
        <v xml:space="preserve"> </v>
      </c>
      <c r="AB179" s="14" t="str">
        <f t="shared" si="54"/>
        <v xml:space="preserve"> </v>
      </c>
      <c r="AC179" t="str">
        <f t="shared" si="55"/>
        <v xml:space="preserve"> </v>
      </c>
      <c r="AD179" t="str">
        <f t="shared" si="56"/>
        <v xml:space="preserve"> </v>
      </c>
      <c r="AE179" s="14" t="str">
        <f t="shared" si="57"/>
        <v xml:space="preserve"> </v>
      </c>
      <c r="AF179" t="str">
        <f t="shared" si="58"/>
        <v xml:space="preserve"> </v>
      </c>
      <c r="AG179" t="str">
        <f t="shared" si="59"/>
        <v xml:space="preserve"> </v>
      </c>
      <c r="AH179" s="14" t="str">
        <f t="shared" si="60"/>
        <v xml:space="preserve"> </v>
      </c>
      <c r="AI179" s="11" t="str">
        <f t="shared" si="61"/>
        <v xml:space="preserve"> </v>
      </c>
      <c r="AJ179" s="17" t="str">
        <f t="shared" si="62"/>
        <v xml:space="preserve"> </v>
      </c>
      <c r="AL179" s="5"/>
      <c r="AM179" s="5"/>
      <c r="AN179" s="5"/>
      <c r="AO179" s="5"/>
      <c r="AP179" s="5"/>
      <c r="AQ179" s="5"/>
      <c r="AR179" s="5"/>
      <c r="AS179" s="5"/>
      <c r="AT179" s="5"/>
      <c r="AU179" s="5"/>
      <c r="AV179" s="5"/>
      <c r="AW179" s="25"/>
      <c r="AX179" s="25"/>
      <c r="AY179" s="14"/>
      <c r="AZ179" s="14"/>
    </row>
    <row r="180" spans="1:52" x14ac:dyDescent="0.2">
      <c r="A180" s="9"/>
      <c r="B180" s="9"/>
      <c r="D180" s="9"/>
      <c r="E180" s="10"/>
      <c r="F180" s="10"/>
      <c r="G180" s="10"/>
      <c r="I180" s="10"/>
      <c r="K180" s="10"/>
      <c r="M180" s="10"/>
      <c r="N180" s="10"/>
      <c r="O180" s="10"/>
      <c r="V180" t="str">
        <f t="shared" si="48"/>
        <v xml:space="preserve"> </v>
      </c>
      <c r="W180" s="14" t="str">
        <f t="shared" si="49"/>
        <v xml:space="preserve"> </v>
      </c>
      <c r="X180" t="str">
        <f t="shared" si="50"/>
        <v xml:space="preserve"> </v>
      </c>
      <c r="Y180" t="str">
        <f t="shared" si="51"/>
        <v xml:space="preserve"> </v>
      </c>
      <c r="Z180" s="14" t="str">
        <f t="shared" si="52"/>
        <v xml:space="preserve"> </v>
      </c>
      <c r="AA180" s="14" t="str">
        <f t="shared" si="53"/>
        <v xml:space="preserve"> </v>
      </c>
      <c r="AB180" s="14" t="str">
        <f t="shared" si="54"/>
        <v xml:space="preserve"> </v>
      </c>
      <c r="AC180" t="str">
        <f t="shared" si="55"/>
        <v xml:space="preserve"> </v>
      </c>
      <c r="AD180" t="str">
        <f t="shared" si="56"/>
        <v xml:space="preserve"> </v>
      </c>
      <c r="AE180" s="14" t="str">
        <f t="shared" si="57"/>
        <v xml:space="preserve"> </v>
      </c>
      <c r="AF180" t="str">
        <f t="shared" si="58"/>
        <v xml:space="preserve"> </v>
      </c>
      <c r="AG180" t="str">
        <f t="shared" si="59"/>
        <v xml:space="preserve"> </v>
      </c>
      <c r="AH180" s="14" t="str">
        <f t="shared" si="60"/>
        <v xml:space="preserve"> </v>
      </c>
      <c r="AI180" s="11" t="str">
        <f t="shared" si="61"/>
        <v xml:space="preserve"> </v>
      </c>
      <c r="AJ180" s="17" t="str">
        <f t="shared" si="62"/>
        <v xml:space="preserve"> </v>
      </c>
      <c r="AL180" s="5"/>
      <c r="AM180" s="5"/>
      <c r="AN180" s="5"/>
      <c r="AO180" s="5"/>
      <c r="AP180" s="5"/>
      <c r="AQ180" s="5"/>
      <c r="AR180" s="5"/>
      <c r="AS180" s="5"/>
      <c r="AT180" s="5"/>
      <c r="AU180" s="5"/>
      <c r="AV180" s="5"/>
      <c r="AW180" s="25"/>
      <c r="AX180" s="25"/>
      <c r="AY180" s="14"/>
      <c r="AZ180" s="14"/>
    </row>
    <row r="181" spans="1:52" x14ac:dyDescent="0.2">
      <c r="A181" s="9"/>
      <c r="B181" s="9"/>
      <c r="D181" s="9"/>
      <c r="E181" s="10"/>
      <c r="F181" s="10"/>
      <c r="G181" s="10"/>
      <c r="I181" s="10"/>
      <c r="K181" s="10"/>
      <c r="M181" s="10"/>
      <c r="N181" s="10"/>
      <c r="O181" s="10"/>
      <c r="V181" t="str">
        <f t="shared" si="48"/>
        <v xml:space="preserve"> </v>
      </c>
      <c r="W181" s="14" t="str">
        <f t="shared" si="49"/>
        <v xml:space="preserve"> </v>
      </c>
      <c r="X181" t="str">
        <f t="shared" si="50"/>
        <v xml:space="preserve"> </v>
      </c>
      <c r="Y181" t="str">
        <f t="shared" si="51"/>
        <v xml:space="preserve"> </v>
      </c>
      <c r="Z181" s="14" t="str">
        <f t="shared" si="52"/>
        <v xml:space="preserve"> </v>
      </c>
      <c r="AA181" s="14" t="str">
        <f t="shared" si="53"/>
        <v xml:space="preserve"> </v>
      </c>
      <c r="AB181" s="14" t="str">
        <f t="shared" si="54"/>
        <v xml:space="preserve"> </v>
      </c>
      <c r="AC181" t="str">
        <f t="shared" si="55"/>
        <v xml:space="preserve"> </v>
      </c>
      <c r="AD181" t="str">
        <f t="shared" si="56"/>
        <v xml:space="preserve"> </v>
      </c>
      <c r="AE181" s="14" t="str">
        <f t="shared" si="57"/>
        <v xml:space="preserve"> </v>
      </c>
      <c r="AF181" t="str">
        <f t="shared" si="58"/>
        <v xml:space="preserve"> </v>
      </c>
      <c r="AG181" t="str">
        <f t="shared" si="59"/>
        <v xml:space="preserve"> </v>
      </c>
      <c r="AH181" s="14" t="str">
        <f t="shared" si="60"/>
        <v xml:space="preserve"> </v>
      </c>
      <c r="AI181" s="11" t="str">
        <f t="shared" si="61"/>
        <v xml:space="preserve"> </v>
      </c>
      <c r="AJ181" s="17" t="str">
        <f t="shared" si="62"/>
        <v xml:space="preserve"> </v>
      </c>
      <c r="AL181" s="5"/>
      <c r="AM181" s="5"/>
      <c r="AN181" s="5"/>
      <c r="AO181" s="5"/>
      <c r="AP181" s="5"/>
      <c r="AQ181" s="5"/>
      <c r="AR181" s="5"/>
      <c r="AS181" s="5"/>
      <c r="AT181" s="5"/>
      <c r="AU181" s="5"/>
      <c r="AV181" s="5"/>
      <c r="AW181" s="25"/>
      <c r="AX181" s="25"/>
      <c r="AY181" s="14"/>
      <c r="AZ181" s="14"/>
    </row>
    <row r="182" spans="1:52" x14ac:dyDescent="0.2">
      <c r="A182" s="9"/>
      <c r="B182" s="9"/>
      <c r="D182" s="9"/>
      <c r="E182" s="10"/>
      <c r="F182" s="10"/>
      <c r="G182" s="10"/>
      <c r="I182" s="10"/>
      <c r="K182" s="10"/>
      <c r="M182" s="10"/>
      <c r="N182" s="10"/>
      <c r="O182" s="10"/>
      <c r="V182" t="str">
        <f t="shared" si="48"/>
        <v xml:space="preserve"> </v>
      </c>
      <c r="W182" s="14" t="str">
        <f t="shared" si="49"/>
        <v xml:space="preserve"> </v>
      </c>
      <c r="X182" t="str">
        <f t="shared" si="50"/>
        <v xml:space="preserve"> </v>
      </c>
      <c r="Y182" t="str">
        <f t="shared" si="51"/>
        <v xml:space="preserve"> </v>
      </c>
      <c r="Z182" s="14" t="str">
        <f t="shared" si="52"/>
        <v xml:space="preserve"> </v>
      </c>
      <c r="AA182" s="14" t="str">
        <f t="shared" si="53"/>
        <v xml:space="preserve"> </v>
      </c>
      <c r="AB182" s="14" t="str">
        <f t="shared" si="54"/>
        <v xml:space="preserve"> </v>
      </c>
      <c r="AC182" t="str">
        <f t="shared" si="55"/>
        <v xml:space="preserve"> </v>
      </c>
      <c r="AD182" t="str">
        <f t="shared" si="56"/>
        <v xml:space="preserve"> </v>
      </c>
      <c r="AE182" s="14" t="str">
        <f t="shared" si="57"/>
        <v xml:space="preserve"> </v>
      </c>
      <c r="AF182" t="str">
        <f t="shared" si="58"/>
        <v xml:space="preserve"> </v>
      </c>
      <c r="AG182" t="str">
        <f t="shared" si="59"/>
        <v xml:space="preserve"> </v>
      </c>
      <c r="AH182" s="14" t="str">
        <f t="shared" si="60"/>
        <v xml:space="preserve"> </v>
      </c>
      <c r="AI182" s="11" t="str">
        <f t="shared" si="61"/>
        <v xml:space="preserve"> </v>
      </c>
      <c r="AJ182" s="17" t="str">
        <f t="shared" si="62"/>
        <v xml:space="preserve"> </v>
      </c>
      <c r="AL182" s="5"/>
      <c r="AM182" s="5"/>
      <c r="AN182" s="5"/>
      <c r="AO182" s="5"/>
      <c r="AP182" s="5"/>
      <c r="AQ182" s="5"/>
      <c r="AR182" s="5"/>
      <c r="AS182" s="5"/>
      <c r="AT182" s="5"/>
      <c r="AU182" s="5"/>
      <c r="AV182" s="5"/>
      <c r="AW182" s="25"/>
      <c r="AX182" s="25"/>
      <c r="AY182" s="14"/>
      <c r="AZ182" s="14"/>
    </row>
    <row r="183" spans="1:52" x14ac:dyDescent="0.2">
      <c r="A183" s="9"/>
      <c r="B183" s="9"/>
      <c r="D183" s="9"/>
      <c r="E183" s="10"/>
      <c r="F183" s="10"/>
      <c r="G183" s="10"/>
      <c r="I183" s="10"/>
      <c r="K183" s="10"/>
      <c r="M183" s="10"/>
      <c r="N183" s="10"/>
      <c r="O183" s="10"/>
      <c r="V183" t="str">
        <f t="shared" si="48"/>
        <v xml:space="preserve"> </v>
      </c>
      <c r="W183" s="14" t="str">
        <f t="shared" si="49"/>
        <v xml:space="preserve"> </v>
      </c>
      <c r="X183" t="str">
        <f t="shared" si="50"/>
        <v xml:space="preserve"> </v>
      </c>
      <c r="Y183" t="str">
        <f t="shared" si="51"/>
        <v xml:space="preserve"> </v>
      </c>
      <c r="Z183" s="14" t="str">
        <f t="shared" si="52"/>
        <v xml:space="preserve"> </v>
      </c>
      <c r="AA183" s="14" t="str">
        <f t="shared" si="53"/>
        <v xml:space="preserve"> </v>
      </c>
      <c r="AB183" s="14" t="str">
        <f t="shared" si="54"/>
        <v xml:space="preserve"> </v>
      </c>
      <c r="AC183" t="str">
        <f t="shared" si="55"/>
        <v xml:space="preserve"> </v>
      </c>
      <c r="AD183" t="str">
        <f t="shared" si="56"/>
        <v xml:space="preserve"> </v>
      </c>
      <c r="AE183" s="14" t="str">
        <f t="shared" si="57"/>
        <v xml:space="preserve"> </v>
      </c>
      <c r="AF183" t="str">
        <f t="shared" si="58"/>
        <v xml:space="preserve"> </v>
      </c>
      <c r="AG183" t="str">
        <f t="shared" si="59"/>
        <v xml:space="preserve"> </v>
      </c>
      <c r="AH183" s="14" t="str">
        <f t="shared" si="60"/>
        <v xml:space="preserve"> </v>
      </c>
      <c r="AI183" s="11" t="str">
        <f t="shared" si="61"/>
        <v xml:space="preserve"> </v>
      </c>
      <c r="AJ183" s="17" t="str">
        <f t="shared" si="62"/>
        <v xml:space="preserve"> </v>
      </c>
      <c r="AL183" s="5"/>
      <c r="AM183" s="5"/>
      <c r="AN183" s="5"/>
      <c r="AO183" s="5"/>
      <c r="AP183" s="5"/>
      <c r="AQ183" s="5"/>
      <c r="AR183" s="5"/>
      <c r="AS183" s="5"/>
      <c r="AT183" s="5"/>
      <c r="AU183" s="5"/>
      <c r="AV183" s="5"/>
      <c r="AW183" s="25"/>
      <c r="AX183" s="25"/>
      <c r="AY183" s="14"/>
      <c r="AZ183" s="14"/>
    </row>
    <row r="184" spans="1:52" x14ac:dyDescent="0.2">
      <c r="A184" s="9"/>
      <c r="B184" s="9"/>
      <c r="D184" s="9"/>
      <c r="E184" s="10"/>
      <c r="F184" s="10"/>
      <c r="G184" s="10"/>
      <c r="I184" s="10"/>
      <c r="K184" s="10"/>
      <c r="M184" s="10"/>
      <c r="N184" s="10"/>
      <c r="O184" s="10"/>
      <c r="V184" t="str">
        <f t="shared" si="48"/>
        <v xml:space="preserve"> </v>
      </c>
      <c r="W184" s="14" t="str">
        <f t="shared" si="49"/>
        <v xml:space="preserve"> </v>
      </c>
      <c r="X184" t="str">
        <f t="shared" si="50"/>
        <v xml:space="preserve"> </v>
      </c>
      <c r="Y184" t="str">
        <f t="shared" si="51"/>
        <v xml:space="preserve"> </v>
      </c>
      <c r="Z184" s="14" t="str">
        <f t="shared" si="52"/>
        <v xml:space="preserve"> </v>
      </c>
      <c r="AA184" s="14" t="str">
        <f t="shared" si="53"/>
        <v xml:space="preserve"> </v>
      </c>
      <c r="AB184" s="14" t="str">
        <f t="shared" si="54"/>
        <v xml:space="preserve"> </v>
      </c>
      <c r="AC184" t="str">
        <f t="shared" si="55"/>
        <v xml:space="preserve"> </v>
      </c>
      <c r="AD184" t="str">
        <f t="shared" si="56"/>
        <v xml:space="preserve"> </v>
      </c>
      <c r="AE184" s="14" t="str">
        <f t="shared" si="57"/>
        <v xml:space="preserve"> </v>
      </c>
      <c r="AF184" t="str">
        <f t="shared" si="58"/>
        <v xml:space="preserve"> </v>
      </c>
      <c r="AG184" t="str">
        <f t="shared" si="59"/>
        <v xml:space="preserve"> </v>
      </c>
      <c r="AH184" s="14" t="str">
        <f t="shared" si="60"/>
        <v xml:space="preserve"> </v>
      </c>
      <c r="AI184" s="11" t="str">
        <f t="shared" si="61"/>
        <v xml:space="preserve"> </v>
      </c>
      <c r="AJ184" s="17" t="str">
        <f t="shared" si="62"/>
        <v xml:space="preserve"> </v>
      </c>
      <c r="AL184" s="5"/>
      <c r="AM184" s="5"/>
      <c r="AN184" s="5"/>
      <c r="AO184" s="5"/>
      <c r="AP184" s="5"/>
      <c r="AQ184" s="5"/>
      <c r="AR184" s="5"/>
      <c r="AS184" s="5"/>
      <c r="AT184" s="5"/>
      <c r="AU184" s="5"/>
      <c r="AV184" s="5"/>
      <c r="AW184" s="25"/>
      <c r="AX184" s="25"/>
      <c r="AY184" s="14"/>
      <c r="AZ184" s="14"/>
    </row>
    <row r="185" spans="1:52" x14ac:dyDescent="0.2">
      <c r="A185" s="9"/>
      <c r="B185" s="9"/>
      <c r="D185" s="9"/>
      <c r="E185" s="10"/>
      <c r="F185" s="10"/>
      <c r="G185" s="10"/>
      <c r="I185" s="10"/>
      <c r="K185" s="10"/>
      <c r="M185" s="10"/>
      <c r="N185" s="10"/>
      <c r="O185" s="10"/>
      <c r="V185" t="str">
        <f t="shared" si="48"/>
        <v xml:space="preserve"> </v>
      </c>
      <c r="W185" s="14" t="str">
        <f t="shared" si="49"/>
        <v xml:space="preserve"> </v>
      </c>
      <c r="X185" t="str">
        <f t="shared" si="50"/>
        <v xml:space="preserve"> </v>
      </c>
      <c r="Y185" t="str">
        <f t="shared" si="51"/>
        <v xml:space="preserve"> </v>
      </c>
      <c r="Z185" s="14" t="str">
        <f t="shared" si="52"/>
        <v xml:space="preserve"> </v>
      </c>
      <c r="AA185" s="14" t="str">
        <f t="shared" si="53"/>
        <v xml:space="preserve"> </v>
      </c>
      <c r="AB185" s="14" t="str">
        <f t="shared" si="54"/>
        <v xml:space="preserve"> </v>
      </c>
      <c r="AC185" t="str">
        <f t="shared" si="55"/>
        <v xml:space="preserve"> </v>
      </c>
      <c r="AD185" t="str">
        <f t="shared" si="56"/>
        <v xml:space="preserve"> </v>
      </c>
      <c r="AE185" s="14" t="str">
        <f t="shared" si="57"/>
        <v xml:space="preserve"> </v>
      </c>
      <c r="AF185" t="str">
        <f t="shared" si="58"/>
        <v xml:space="preserve"> </v>
      </c>
      <c r="AG185" t="str">
        <f t="shared" si="59"/>
        <v xml:space="preserve"> </v>
      </c>
      <c r="AH185" s="14" t="str">
        <f t="shared" si="60"/>
        <v xml:space="preserve"> </v>
      </c>
      <c r="AI185" s="11" t="str">
        <f t="shared" si="61"/>
        <v xml:space="preserve"> </v>
      </c>
      <c r="AJ185" s="17" t="str">
        <f t="shared" si="62"/>
        <v xml:space="preserve"> </v>
      </c>
      <c r="AL185" s="5"/>
      <c r="AM185" s="5"/>
      <c r="AN185" s="5"/>
      <c r="AO185" s="5"/>
      <c r="AP185" s="5"/>
      <c r="AQ185" s="5"/>
      <c r="AR185" s="5"/>
      <c r="AS185" s="5"/>
      <c r="AT185" s="5"/>
      <c r="AU185" s="5"/>
      <c r="AV185" s="5"/>
      <c r="AW185" s="25"/>
      <c r="AX185" s="25"/>
      <c r="AY185" s="14"/>
      <c r="AZ185" s="14"/>
    </row>
    <row r="186" spans="1:52" x14ac:dyDescent="0.2">
      <c r="A186" s="9"/>
      <c r="B186" s="9"/>
      <c r="D186" s="9"/>
      <c r="E186" s="10"/>
      <c r="F186" s="10"/>
      <c r="G186" s="10"/>
      <c r="I186" s="10"/>
      <c r="K186" s="10"/>
      <c r="M186" s="10"/>
      <c r="N186" s="10"/>
      <c r="O186" s="10"/>
      <c r="V186" t="str">
        <f t="shared" si="48"/>
        <v xml:space="preserve"> </v>
      </c>
      <c r="W186" s="14" t="str">
        <f t="shared" si="49"/>
        <v xml:space="preserve"> </v>
      </c>
      <c r="X186" t="str">
        <f t="shared" si="50"/>
        <v xml:space="preserve"> </v>
      </c>
      <c r="Y186" t="str">
        <f t="shared" si="51"/>
        <v xml:space="preserve"> </v>
      </c>
      <c r="Z186" s="14" t="str">
        <f t="shared" si="52"/>
        <v xml:space="preserve"> </v>
      </c>
      <c r="AA186" s="14" t="str">
        <f t="shared" si="53"/>
        <v xml:space="preserve"> </v>
      </c>
      <c r="AB186" s="14" t="str">
        <f t="shared" si="54"/>
        <v xml:space="preserve"> </v>
      </c>
      <c r="AC186" t="str">
        <f t="shared" si="55"/>
        <v xml:space="preserve"> </v>
      </c>
      <c r="AD186" t="str">
        <f t="shared" si="56"/>
        <v xml:space="preserve"> </v>
      </c>
      <c r="AE186" s="14" t="str">
        <f t="shared" si="57"/>
        <v xml:space="preserve"> </v>
      </c>
      <c r="AF186" t="str">
        <f t="shared" si="58"/>
        <v xml:space="preserve"> </v>
      </c>
      <c r="AG186" t="str">
        <f t="shared" si="59"/>
        <v xml:space="preserve"> </v>
      </c>
      <c r="AH186" s="14" t="str">
        <f t="shared" si="60"/>
        <v xml:space="preserve"> </v>
      </c>
      <c r="AI186" s="11" t="str">
        <f t="shared" si="61"/>
        <v xml:space="preserve"> </v>
      </c>
      <c r="AJ186" s="17" t="str">
        <f t="shared" si="62"/>
        <v xml:space="preserve"> </v>
      </c>
      <c r="AL186" s="5"/>
      <c r="AM186" s="5"/>
      <c r="AN186" s="5"/>
      <c r="AO186" s="5"/>
      <c r="AP186" s="5"/>
      <c r="AQ186" s="5"/>
      <c r="AR186" s="5"/>
      <c r="AS186" s="5"/>
      <c r="AT186" s="5"/>
      <c r="AU186" s="5"/>
      <c r="AV186" s="5"/>
      <c r="AW186" s="25"/>
      <c r="AX186" s="25"/>
      <c r="AY186" s="14"/>
      <c r="AZ186" s="14"/>
    </row>
    <row r="187" spans="1:52" x14ac:dyDescent="0.2">
      <c r="A187" s="9"/>
      <c r="B187" s="9"/>
      <c r="D187" s="9"/>
      <c r="E187" s="10"/>
      <c r="F187" s="10"/>
      <c r="G187" s="10"/>
      <c r="I187" s="10"/>
      <c r="K187" s="10"/>
      <c r="M187" s="10"/>
      <c r="N187" s="10"/>
      <c r="O187" s="10"/>
      <c r="V187" t="str">
        <f t="shared" si="48"/>
        <v xml:space="preserve"> </v>
      </c>
      <c r="W187" s="14" t="str">
        <f t="shared" si="49"/>
        <v xml:space="preserve"> </v>
      </c>
      <c r="X187" t="str">
        <f t="shared" si="50"/>
        <v xml:space="preserve"> </v>
      </c>
      <c r="Y187" t="str">
        <f t="shared" si="51"/>
        <v xml:space="preserve"> </v>
      </c>
      <c r="Z187" s="14" t="str">
        <f t="shared" si="52"/>
        <v xml:space="preserve"> </v>
      </c>
      <c r="AA187" s="14" t="str">
        <f t="shared" si="53"/>
        <v xml:space="preserve"> </v>
      </c>
      <c r="AB187" s="14" t="str">
        <f t="shared" si="54"/>
        <v xml:space="preserve"> </v>
      </c>
      <c r="AC187" t="str">
        <f t="shared" si="55"/>
        <v xml:space="preserve"> </v>
      </c>
      <c r="AD187" t="str">
        <f t="shared" si="56"/>
        <v xml:space="preserve"> </v>
      </c>
      <c r="AE187" s="14" t="str">
        <f t="shared" si="57"/>
        <v xml:space="preserve"> </v>
      </c>
      <c r="AF187" t="str">
        <f t="shared" si="58"/>
        <v xml:space="preserve"> </v>
      </c>
      <c r="AG187" t="str">
        <f t="shared" si="59"/>
        <v xml:space="preserve"> </v>
      </c>
      <c r="AH187" s="14" t="str">
        <f t="shared" si="60"/>
        <v xml:space="preserve"> </v>
      </c>
      <c r="AI187" s="11" t="str">
        <f t="shared" si="61"/>
        <v xml:space="preserve"> </v>
      </c>
      <c r="AJ187" s="17" t="str">
        <f t="shared" si="62"/>
        <v xml:space="preserve"> </v>
      </c>
      <c r="AL187" s="5"/>
      <c r="AM187" s="5"/>
      <c r="AN187" s="5"/>
      <c r="AO187" s="5"/>
      <c r="AP187" s="5"/>
      <c r="AQ187" s="5"/>
      <c r="AR187" s="5"/>
      <c r="AS187" s="5"/>
      <c r="AT187" s="5"/>
      <c r="AU187" s="5"/>
      <c r="AV187" s="5"/>
      <c r="AW187" s="25"/>
      <c r="AX187" s="25"/>
      <c r="AY187" s="14"/>
      <c r="AZ187" s="14"/>
    </row>
    <row r="188" spans="1:52" x14ac:dyDescent="0.2">
      <c r="A188" s="9"/>
      <c r="B188" s="9"/>
      <c r="D188" s="9"/>
      <c r="E188" s="10"/>
      <c r="F188" s="10"/>
      <c r="G188" s="10"/>
      <c r="I188" s="10"/>
      <c r="K188" s="10"/>
      <c r="M188" s="10"/>
      <c r="N188" s="10"/>
      <c r="O188" s="10"/>
      <c r="V188" t="str">
        <f t="shared" si="48"/>
        <v xml:space="preserve"> </v>
      </c>
      <c r="W188" s="14" t="str">
        <f t="shared" si="49"/>
        <v xml:space="preserve"> </v>
      </c>
      <c r="X188" t="str">
        <f t="shared" si="50"/>
        <v xml:space="preserve"> </v>
      </c>
      <c r="Y188" t="str">
        <f t="shared" si="51"/>
        <v xml:space="preserve"> </v>
      </c>
      <c r="Z188" s="14" t="str">
        <f t="shared" si="52"/>
        <v xml:space="preserve"> </v>
      </c>
      <c r="AA188" s="14" t="str">
        <f t="shared" si="53"/>
        <v xml:space="preserve"> </v>
      </c>
      <c r="AB188" s="14" t="str">
        <f t="shared" si="54"/>
        <v xml:space="preserve"> </v>
      </c>
      <c r="AC188" t="str">
        <f t="shared" si="55"/>
        <v xml:space="preserve"> </v>
      </c>
      <c r="AD188" t="str">
        <f t="shared" si="56"/>
        <v xml:space="preserve"> </v>
      </c>
      <c r="AE188" s="14" t="str">
        <f t="shared" si="57"/>
        <v xml:space="preserve"> </v>
      </c>
      <c r="AF188" t="str">
        <f t="shared" si="58"/>
        <v xml:space="preserve"> </v>
      </c>
      <c r="AG188" t="str">
        <f t="shared" si="59"/>
        <v xml:space="preserve"> </v>
      </c>
      <c r="AH188" s="14" t="str">
        <f t="shared" si="60"/>
        <v xml:space="preserve"> </v>
      </c>
      <c r="AI188" s="11" t="str">
        <f t="shared" si="61"/>
        <v xml:space="preserve"> </v>
      </c>
      <c r="AJ188" s="17" t="str">
        <f t="shared" si="62"/>
        <v xml:space="preserve"> </v>
      </c>
      <c r="AL188" s="5"/>
      <c r="AM188" s="5"/>
      <c r="AN188" s="5"/>
      <c r="AO188" s="5"/>
      <c r="AP188" s="5"/>
      <c r="AQ188" s="5"/>
      <c r="AR188" s="5"/>
      <c r="AS188" s="5"/>
      <c r="AT188" s="5"/>
      <c r="AU188" s="5"/>
      <c r="AV188" s="5"/>
      <c r="AW188" s="25"/>
      <c r="AX188" s="25"/>
      <c r="AY188" s="14"/>
      <c r="AZ188" s="14"/>
    </row>
    <row r="189" spans="1:52" x14ac:dyDescent="0.2">
      <c r="A189" s="9"/>
      <c r="B189" s="9"/>
      <c r="D189" s="9"/>
      <c r="E189" s="10"/>
      <c r="F189" s="10"/>
      <c r="G189" s="10"/>
      <c r="I189" s="10"/>
      <c r="K189" s="10"/>
      <c r="M189" s="10"/>
      <c r="N189" s="10"/>
      <c r="O189" s="10"/>
      <c r="V189" t="str">
        <f t="shared" si="48"/>
        <v xml:space="preserve"> </v>
      </c>
      <c r="W189" s="14" t="str">
        <f t="shared" si="49"/>
        <v xml:space="preserve"> </v>
      </c>
      <c r="X189" t="str">
        <f t="shared" si="50"/>
        <v xml:space="preserve"> </v>
      </c>
      <c r="Y189" t="str">
        <f t="shared" si="51"/>
        <v xml:space="preserve"> </v>
      </c>
      <c r="Z189" s="14" t="str">
        <f t="shared" si="52"/>
        <v xml:space="preserve"> </v>
      </c>
      <c r="AA189" s="14" t="str">
        <f t="shared" si="53"/>
        <v xml:space="preserve"> </v>
      </c>
      <c r="AB189" s="14" t="str">
        <f t="shared" si="54"/>
        <v xml:space="preserve"> </v>
      </c>
      <c r="AC189" t="str">
        <f t="shared" si="55"/>
        <v xml:space="preserve"> </v>
      </c>
      <c r="AD189" t="str">
        <f t="shared" si="56"/>
        <v xml:space="preserve"> </v>
      </c>
      <c r="AE189" s="14" t="str">
        <f t="shared" si="57"/>
        <v xml:space="preserve"> </v>
      </c>
      <c r="AF189" t="str">
        <f t="shared" si="58"/>
        <v xml:space="preserve"> </v>
      </c>
      <c r="AG189" t="str">
        <f t="shared" si="59"/>
        <v xml:space="preserve"> </v>
      </c>
      <c r="AH189" s="14" t="str">
        <f t="shared" si="60"/>
        <v xml:space="preserve"> </v>
      </c>
      <c r="AI189" s="11" t="str">
        <f t="shared" si="61"/>
        <v xml:space="preserve"> </v>
      </c>
      <c r="AJ189" s="17" t="str">
        <f t="shared" si="62"/>
        <v xml:space="preserve"> </v>
      </c>
      <c r="AL189" s="5"/>
      <c r="AM189" s="5"/>
      <c r="AN189" s="5"/>
      <c r="AO189" s="5"/>
      <c r="AP189" s="5"/>
      <c r="AQ189" s="5"/>
      <c r="AR189" s="5"/>
      <c r="AS189" s="5"/>
      <c r="AT189" s="5"/>
      <c r="AU189" s="5"/>
      <c r="AV189" s="5"/>
      <c r="AW189" s="25"/>
      <c r="AX189" s="25"/>
      <c r="AY189" s="14"/>
      <c r="AZ189" s="14"/>
    </row>
    <row r="190" spans="1:52" x14ac:dyDescent="0.2">
      <c r="A190" s="9"/>
      <c r="B190" s="9"/>
      <c r="D190" s="9"/>
      <c r="E190" s="10"/>
      <c r="F190" s="10"/>
      <c r="G190" s="10"/>
      <c r="I190" s="10"/>
      <c r="K190" s="10"/>
      <c r="M190" s="10"/>
      <c r="N190" s="10"/>
      <c r="O190" s="10"/>
      <c r="V190" t="str">
        <f t="shared" si="48"/>
        <v xml:space="preserve"> </v>
      </c>
      <c r="W190" s="14" t="str">
        <f t="shared" si="49"/>
        <v xml:space="preserve"> </v>
      </c>
      <c r="X190" t="str">
        <f t="shared" si="50"/>
        <v xml:space="preserve"> </v>
      </c>
      <c r="Y190" t="str">
        <f t="shared" si="51"/>
        <v xml:space="preserve"> </v>
      </c>
      <c r="Z190" s="14" t="str">
        <f t="shared" si="52"/>
        <v xml:space="preserve"> </v>
      </c>
      <c r="AA190" s="14" t="str">
        <f t="shared" si="53"/>
        <v xml:space="preserve"> </v>
      </c>
      <c r="AB190" s="14" t="str">
        <f t="shared" si="54"/>
        <v xml:space="preserve"> </v>
      </c>
      <c r="AC190" t="str">
        <f t="shared" si="55"/>
        <v xml:space="preserve"> </v>
      </c>
      <c r="AD190" t="str">
        <f t="shared" si="56"/>
        <v xml:space="preserve"> </v>
      </c>
      <c r="AE190" s="14" t="str">
        <f t="shared" si="57"/>
        <v xml:space="preserve"> </v>
      </c>
      <c r="AF190" t="str">
        <f t="shared" si="58"/>
        <v xml:space="preserve"> </v>
      </c>
      <c r="AG190" t="str">
        <f t="shared" si="59"/>
        <v xml:space="preserve"> </v>
      </c>
      <c r="AH190" s="14" t="str">
        <f t="shared" si="60"/>
        <v xml:space="preserve"> </v>
      </c>
      <c r="AI190" s="11" t="str">
        <f t="shared" si="61"/>
        <v xml:space="preserve"> </v>
      </c>
      <c r="AJ190" s="17" t="str">
        <f t="shared" si="62"/>
        <v xml:space="preserve"> </v>
      </c>
      <c r="AL190" s="5"/>
      <c r="AM190" s="5"/>
      <c r="AN190" s="5"/>
      <c r="AO190" s="5"/>
      <c r="AP190" s="5"/>
      <c r="AQ190" s="5"/>
      <c r="AR190" s="5"/>
      <c r="AS190" s="5"/>
      <c r="AT190" s="5"/>
      <c r="AU190" s="5"/>
      <c r="AV190" s="5"/>
      <c r="AW190" s="25"/>
      <c r="AX190" s="25"/>
      <c r="AY190" s="14"/>
      <c r="AZ190" s="14"/>
    </row>
    <row r="191" spans="1:52" x14ac:dyDescent="0.2">
      <c r="A191" s="9"/>
      <c r="B191" s="9"/>
      <c r="D191" s="9"/>
      <c r="E191" s="10"/>
      <c r="F191" s="10"/>
      <c r="G191" s="10"/>
      <c r="I191" s="10"/>
      <c r="K191" s="10"/>
      <c r="M191" s="10"/>
      <c r="N191" s="10"/>
      <c r="O191" s="10"/>
      <c r="V191" t="str">
        <f t="shared" si="48"/>
        <v xml:space="preserve"> </v>
      </c>
      <c r="W191" s="14" t="str">
        <f t="shared" si="49"/>
        <v xml:space="preserve"> </v>
      </c>
      <c r="X191" t="str">
        <f t="shared" si="50"/>
        <v xml:space="preserve"> </v>
      </c>
      <c r="Y191" t="str">
        <f t="shared" si="51"/>
        <v xml:space="preserve"> </v>
      </c>
      <c r="Z191" s="14" t="str">
        <f t="shared" si="52"/>
        <v xml:space="preserve"> </v>
      </c>
      <c r="AA191" s="14" t="str">
        <f t="shared" si="53"/>
        <v xml:space="preserve"> </v>
      </c>
      <c r="AB191" s="14" t="str">
        <f t="shared" si="54"/>
        <v xml:space="preserve"> </v>
      </c>
      <c r="AC191" t="str">
        <f t="shared" si="55"/>
        <v xml:space="preserve"> </v>
      </c>
      <c r="AD191" t="str">
        <f t="shared" si="56"/>
        <v xml:space="preserve"> </v>
      </c>
      <c r="AE191" s="14" t="str">
        <f t="shared" si="57"/>
        <v xml:space="preserve"> </v>
      </c>
      <c r="AF191" t="str">
        <f t="shared" si="58"/>
        <v xml:space="preserve"> </v>
      </c>
      <c r="AG191" t="str">
        <f t="shared" si="59"/>
        <v xml:space="preserve"> </v>
      </c>
      <c r="AH191" s="14" t="str">
        <f t="shared" si="60"/>
        <v xml:space="preserve"> </v>
      </c>
      <c r="AI191" s="11" t="str">
        <f t="shared" si="61"/>
        <v xml:space="preserve"> </v>
      </c>
      <c r="AJ191" s="17" t="str">
        <f t="shared" si="62"/>
        <v xml:space="preserve"> </v>
      </c>
      <c r="AL191" s="5"/>
      <c r="AM191" s="5"/>
      <c r="AN191" s="5"/>
      <c r="AO191" s="5"/>
      <c r="AP191" s="5"/>
      <c r="AQ191" s="5"/>
      <c r="AR191" s="5"/>
      <c r="AS191" s="5"/>
      <c r="AT191" s="5"/>
      <c r="AU191" s="5"/>
      <c r="AV191" s="5"/>
      <c r="AW191" s="25"/>
      <c r="AX191" s="25"/>
      <c r="AY191" s="14"/>
      <c r="AZ191" s="14"/>
    </row>
    <row r="192" spans="1:52" x14ac:dyDescent="0.2">
      <c r="A192" s="9"/>
      <c r="B192" s="9"/>
      <c r="D192" s="9"/>
      <c r="E192" s="10"/>
      <c r="F192" s="10"/>
      <c r="G192" s="10"/>
      <c r="I192" s="10"/>
      <c r="K192" s="10"/>
      <c r="M192" s="10"/>
      <c r="N192" s="10"/>
      <c r="O192" s="10"/>
      <c r="V192" t="str">
        <f t="shared" si="48"/>
        <v xml:space="preserve"> </v>
      </c>
      <c r="W192" s="14" t="str">
        <f t="shared" si="49"/>
        <v xml:space="preserve"> </v>
      </c>
      <c r="X192" t="str">
        <f t="shared" si="50"/>
        <v xml:space="preserve"> </v>
      </c>
      <c r="Y192" t="str">
        <f t="shared" si="51"/>
        <v xml:space="preserve"> </v>
      </c>
      <c r="Z192" s="14" t="str">
        <f t="shared" si="52"/>
        <v xml:space="preserve"> </v>
      </c>
      <c r="AA192" s="14" t="str">
        <f t="shared" si="53"/>
        <v xml:space="preserve"> </v>
      </c>
      <c r="AB192" s="14" t="str">
        <f t="shared" si="54"/>
        <v xml:space="preserve"> </v>
      </c>
      <c r="AC192" t="str">
        <f t="shared" si="55"/>
        <v xml:space="preserve"> </v>
      </c>
      <c r="AD192" t="str">
        <f t="shared" si="56"/>
        <v xml:space="preserve"> </v>
      </c>
      <c r="AE192" s="14" t="str">
        <f t="shared" si="57"/>
        <v xml:space="preserve"> </v>
      </c>
      <c r="AF192" t="str">
        <f t="shared" si="58"/>
        <v xml:space="preserve"> </v>
      </c>
      <c r="AG192" t="str">
        <f t="shared" si="59"/>
        <v xml:space="preserve"> </v>
      </c>
      <c r="AH192" s="14" t="str">
        <f t="shared" si="60"/>
        <v xml:space="preserve"> </v>
      </c>
      <c r="AI192" s="11" t="str">
        <f t="shared" si="61"/>
        <v xml:space="preserve"> </v>
      </c>
      <c r="AJ192" s="17" t="str">
        <f t="shared" si="62"/>
        <v xml:space="preserve"> </v>
      </c>
      <c r="AL192" s="5"/>
      <c r="AM192" s="5"/>
      <c r="AN192" s="5"/>
      <c r="AO192" s="5"/>
      <c r="AP192" s="5"/>
      <c r="AQ192" s="5"/>
      <c r="AR192" s="5"/>
      <c r="AS192" s="5"/>
      <c r="AT192" s="5"/>
      <c r="AU192" s="5"/>
      <c r="AV192" s="5"/>
      <c r="AW192" s="25"/>
      <c r="AX192" s="25"/>
      <c r="AY192" s="14"/>
      <c r="AZ192" s="14"/>
    </row>
    <row r="193" spans="1:52" x14ac:dyDescent="0.2">
      <c r="A193" s="9"/>
      <c r="B193" s="9"/>
      <c r="D193" s="9"/>
      <c r="E193" s="10"/>
      <c r="F193" s="10"/>
      <c r="G193" s="10"/>
      <c r="I193" s="10"/>
      <c r="K193" s="10"/>
      <c r="M193" s="10"/>
      <c r="N193" s="10"/>
      <c r="O193" s="10"/>
      <c r="V193" t="str">
        <f t="shared" si="48"/>
        <v xml:space="preserve"> </v>
      </c>
      <c r="W193" s="14" t="str">
        <f t="shared" si="49"/>
        <v xml:space="preserve"> </v>
      </c>
      <c r="X193" t="str">
        <f t="shared" si="50"/>
        <v xml:space="preserve"> </v>
      </c>
      <c r="Y193" t="str">
        <f t="shared" si="51"/>
        <v xml:space="preserve"> </v>
      </c>
      <c r="Z193" s="14" t="str">
        <f t="shared" si="52"/>
        <v xml:space="preserve"> </v>
      </c>
      <c r="AA193" s="14" t="str">
        <f t="shared" si="53"/>
        <v xml:space="preserve"> </v>
      </c>
      <c r="AB193" s="14" t="str">
        <f t="shared" si="54"/>
        <v xml:space="preserve"> </v>
      </c>
      <c r="AC193" t="str">
        <f t="shared" si="55"/>
        <v xml:space="preserve"> </v>
      </c>
      <c r="AD193" t="str">
        <f t="shared" si="56"/>
        <v xml:space="preserve"> </v>
      </c>
      <c r="AE193" s="14" t="str">
        <f t="shared" si="57"/>
        <v xml:space="preserve"> </v>
      </c>
      <c r="AF193" t="str">
        <f t="shared" si="58"/>
        <v xml:space="preserve"> </v>
      </c>
      <c r="AG193" t="str">
        <f t="shared" si="59"/>
        <v xml:space="preserve"> </v>
      </c>
      <c r="AH193" s="14" t="str">
        <f t="shared" si="60"/>
        <v xml:space="preserve"> </v>
      </c>
      <c r="AI193" s="11" t="str">
        <f t="shared" si="61"/>
        <v xml:space="preserve"> </v>
      </c>
      <c r="AJ193" s="17" t="str">
        <f t="shared" si="62"/>
        <v xml:space="preserve"> </v>
      </c>
      <c r="AL193" s="5"/>
      <c r="AM193" s="5"/>
      <c r="AN193" s="5"/>
      <c r="AO193" s="5"/>
      <c r="AP193" s="5"/>
      <c r="AQ193" s="5"/>
      <c r="AR193" s="5"/>
      <c r="AS193" s="5"/>
      <c r="AT193" s="5"/>
      <c r="AU193" s="5"/>
      <c r="AV193" s="5"/>
      <c r="AW193" s="25"/>
      <c r="AX193" s="25"/>
      <c r="AY193" s="14"/>
      <c r="AZ193" s="14"/>
    </row>
    <row r="194" spans="1:52" x14ac:dyDescent="0.2">
      <c r="A194" s="9"/>
      <c r="B194" s="9"/>
      <c r="D194" s="9"/>
      <c r="E194" s="10"/>
      <c r="F194" s="10"/>
      <c r="G194" s="10"/>
      <c r="I194" s="10"/>
      <c r="K194" s="10"/>
      <c r="M194" s="10"/>
      <c r="N194" s="10"/>
      <c r="O194" s="10"/>
      <c r="V194" t="str">
        <f t="shared" si="48"/>
        <v xml:space="preserve"> </v>
      </c>
      <c r="W194" s="14" t="str">
        <f t="shared" si="49"/>
        <v xml:space="preserve"> </v>
      </c>
      <c r="X194" t="str">
        <f t="shared" si="50"/>
        <v xml:space="preserve"> </v>
      </c>
      <c r="Y194" t="str">
        <f t="shared" si="51"/>
        <v xml:space="preserve"> </v>
      </c>
      <c r="Z194" s="14" t="str">
        <f t="shared" si="52"/>
        <v xml:space="preserve"> </v>
      </c>
      <c r="AA194" s="14" t="str">
        <f t="shared" si="53"/>
        <v xml:space="preserve"> </v>
      </c>
      <c r="AB194" s="14" t="str">
        <f t="shared" si="54"/>
        <v xml:space="preserve"> </v>
      </c>
      <c r="AC194" t="str">
        <f t="shared" si="55"/>
        <v xml:space="preserve"> </v>
      </c>
      <c r="AD194" t="str">
        <f t="shared" si="56"/>
        <v xml:space="preserve"> </v>
      </c>
      <c r="AE194" s="14" t="str">
        <f t="shared" si="57"/>
        <v xml:space="preserve"> </v>
      </c>
      <c r="AF194" t="str">
        <f t="shared" si="58"/>
        <v xml:space="preserve"> </v>
      </c>
      <c r="AG194" t="str">
        <f t="shared" si="59"/>
        <v xml:space="preserve"> </v>
      </c>
      <c r="AH194" s="14" t="str">
        <f t="shared" si="60"/>
        <v xml:space="preserve"> </v>
      </c>
      <c r="AI194" s="11" t="str">
        <f t="shared" si="61"/>
        <v xml:space="preserve"> </v>
      </c>
      <c r="AJ194" s="17" t="str">
        <f t="shared" si="62"/>
        <v xml:space="preserve"> </v>
      </c>
      <c r="AL194" s="5"/>
      <c r="AM194" s="5"/>
      <c r="AN194" s="5"/>
      <c r="AO194" s="5"/>
      <c r="AP194" s="5"/>
      <c r="AQ194" s="5"/>
      <c r="AR194" s="5"/>
      <c r="AS194" s="5"/>
      <c r="AT194" s="5"/>
      <c r="AU194" s="5"/>
      <c r="AV194" s="5"/>
      <c r="AW194" s="25"/>
      <c r="AX194" s="25"/>
      <c r="AY194" s="14"/>
      <c r="AZ194" s="14"/>
    </row>
    <row r="195" spans="1:52" x14ac:dyDescent="0.2">
      <c r="A195" s="9"/>
      <c r="B195" s="9"/>
      <c r="D195" s="9"/>
      <c r="E195" s="10"/>
      <c r="F195" s="10"/>
      <c r="G195" s="10"/>
      <c r="I195" s="10"/>
      <c r="K195" s="10"/>
      <c r="M195" s="10"/>
      <c r="N195" s="10"/>
      <c r="O195" s="10"/>
      <c r="V195" t="str">
        <f t="shared" si="48"/>
        <v xml:space="preserve"> </v>
      </c>
      <c r="W195" s="14" t="str">
        <f t="shared" si="49"/>
        <v xml:space="preserve"> </v>
      </c>
      <c r="X195" t="str">
        <f t="shared" si="50"/>
        <v xml:space="preserve"> </v>
      </c>
      <c r="Y195" t="str">
        <f t="shared" si="51"/>
        <v xml:space="preserve"> </v>
      </c>
      <c r="Z195" s="14" t="str">
        <f t="shared" si="52"/>
        <v xml:space="preserve"> </v>
      </c>
      <c r="AA195" s="14" t="str">
        <f t="shared" si="53"/>
        <v xml:space="preserve"> </v>
      </c>
      <c r="AB195" s="14" t="str">
        <f t="shared" si="54"/>
        <v xml:space="preserve"> </v>
      </c>
      <c r="AC195" t="str">
        <f t="shared" si="55"/>
        <v xml:space="preserve"> </v>
      </c>
      <c r="AD195" t="str">
        <f t="shared" si="56"/>
        <v xml:space="preserve"> </v>
      </c>
      <c r="AE195" s="14" t="str">
        <f t="shared" si="57"/>
        <v xml:space="preserve"> </v>
      </c>
      <c r="AF195" t="str">
        <f t="shared" si="58"/>
        <v xml:space="preserve"> </v>
      </c>
      <c r="AG195" t="str">
        <f t="shared" si="59"/>
        <v xml:space="preserve"> </v>
      </c>
      <c r="AH195" s="14" t="str">
        <f t="shared" si="60"/>
        <v xml:space="preserve"> </v>
      </c>
      <c r="AI195" s="11" t="str">
        <f t="shared" si="61"/>
        <v xml:space="preserve"> </v>
      </c>
      <c r="AJ195" s="17" t="str">
        <f t="shared" si="62"/>
        <v xml:space="preserve"> </v>
      </c>
      <c r="AL195" s="5"/>
      <c r="AM195" s="5"/>
      <c r="AN195" s="5"/>
      <c r="AO195" s="5"/>
      <c r="AP195" s="5"/>
      <c r="AQ195" s="5"/>
      <c r="AR195" s="5"/>
      <c r="AS195" s="5"/>
      <c r="AT195" s="5"/>
      <c r="AU195" s="5"/>
      <c r="AV195" s="5"/>
      <c r="AW195" s="25"/>
      <c r="AX195" s="25"/>
      <c r="AY195" s="14"/>
      <c r="AZ195" s="14"/>
    </row>
    <row r="196" spans="1:52" x14ac:dyDescent="0.2">
      <c r="A196" s="9"/>
      <c r="B196" s="9"/>
      <c r="D196" s="9"/>
      <c r="E196" s="10"/>
      <c r="F196" s="10"/>
      <c r="G196" s="10"/>
      <c r="I196" s="10"/>
      <c r="K196" s="10"/>
      <c r="M196" s="10"/>
      <c r="N196" s="10"/>
      <c r="O196" s="10"/>
      <c r="V196" t="str">
        <f t="shared" si="48"/>
        <v xml:space="preserve"> </v>
      </c>
      <c r="W196" s="14" t="str">
        <f t="shared" si="49"/>
        <v xml:space="preserve"> </v>
      </c>
      <c r="X196" t="str">
        <f t="shared" si="50"/>
        <v xml:space="preserve"> </v>
      </c>
      <c r="Y196" t="str">
        <f t="shared" si="51"/>
        <v xml:space="preserve"> </v>
      </c>
      <c r="Z196" s="14" t="str">
        <f t="shared" si="52"/>
        <v xml:space="preserve"> </v>
      </c>
      <c r="AA196" s="14" t="str">
        <f t="shared" si="53"/>
        <v xml:space="preserve"> </v>
      </c>
      <c r="AB196" s="14" t="str">
        <f t="shared" si="54"/>
        <v xml:space="preserve"> </v>
      </c>
      <c r="AC196" t="str">
        <f t="shared" si="55"/>
        <v xml:space="preserve"> </v>
      </c>
      <c r="AD196" t="str">
        <f t="shared" si="56"/>
        <v xml:space="preserve"> </v>
      </c>
      <c r="AE196" s="14" t="str">
        <f t="shared" si="57"/>
        <v xml:space="preserve"> </v>
      </c>
      <c r="AF196" t="str">
        <f t="shared" si="58"/>
        <v xml:space="preserve"> </v>
      </c>
      <c r="AG196" t="str">
        <f t="shared" si="59"/>
        <v xml:space="preserve"> </v>
      </c>
      <c r="AH196" s="14" t="str">
        <f t="shared" si="60"/>
        <v xml:space="preserve"> </v>
      </c>
      <c r="AI196" s="11" t="str">
        <f t="shared" si="61"/>
        <v xml:space="preserve"> </v>
      </c>
      <c r="AJ196" s="17" t="str">
        <f t="shared" si="62"/>
        <v xml:space="preserve"> </v>
      </c>
      <c r="AW196" s="14"/>
      <c r="AX196" s="14"/>
      <c r="AY196" s="14"/>
      <c r="AZ196" s="14"/>
    </row>
    <row r="197" spans="1:52" x14ac:dyDescent="0.2">
      <c r="A197" s="9"/>
      <c r="B197" s="9"/>
      <c r="D197" s="9"/>
      <c r="E197" s="10"/>
      <c r="F197" s="10"/>
      <c r="G197" s="10"/>
      <c r="I197" s="10"/>
      <c r="K197" s="10"/>
      <c r="M197" s="10"/>
      <c r="N197" s="10"/>
      <c r="O197" s="10"/>
      <c r="V197" t="str">
        <f t="shared" si="48"/>
        <v xml:space="preserve"> </v>
      </c>
      <c r="W197" s="14" t="str">
        <f t="shared" si="49"/>
        <v xml:space="preserve"> </v>
      </c>
      <c r="X197" t="str">
        <f t="shared" si="50"/>
        <v xml:space="preserve"> </v>
      </c>
      <c r="Y197" t="str">
        <f t="shared" si="51"/>
        <v xml:space="preserve"> </v>
      </c>
      <c r="Z197" s="14" t="str">
        <f t="shared" si="52"/>
        <v xml:space="preserve"> </v>
      </c>
      <c r="AA197" s="14" t="str">
        <f t="shared" si="53"/>
        <v xml:space="preserve"> </v>
      </c>
      <c r="AB197" s="14" t="str">
        <f t="shared" si="54"/>
        <v xml:space="preserve"> </v>
      </c>
      <c r="AC197" t="str">
        <f t="shared" si="55"/>
        <v xml:space="preserve"> </v>
      </c>
      <c r="AD197" t="str">
        <f t="shared" si="56"/>
        <v xml:space="preserve"> </v>
      </c>
      <c r="AE197" s="14" t="str">
        <f t="shared" si="57"/>
        <v xml:space="preserve"> </v>
      </c>
      <c r="AF197" t="str">
        <f t="shared" si="58"/>
        <v xml:space="preserve"> </v>
      </c>
      <c r="AG197" t="str">
        <f t="shared" si="59"/>
        <v xml:space="preserve"> </v>
      </c>
      <c r="AH197" s="14" t="str">
        <f t="shared" si="60"/>
        <v xml:space="preserve"> </v>
      </c>
      <c r="AI197" s="11" t="str">
        <f t="shared" si="61"/>
        <v xml:space="preserve"> </v>
      </c>
      <c r="AJ197" s="17" t="str">
        <f t="shared" si="62"/>
        <v xml:space="preserve"> </v>
      </c>
      <c r="AW197" s="14"/>
      <c r="AX197" s="14"/>
      <c r="AY197" s="14"/>
      <c r="AZ197" s="14"/>
    </row>
    <row r="198" spans="1:52" x14ac:dyDescent="0.2">
      <c r="A198" s="9"/>
      <c r="B198" s="9"/>
      <c r="D198" s="9"/>
      <c r="E198" s="10"/>
      <c r="F198" s="10"/>
      <c r="G198" s="10"/>
      <c r="I198" s="10"/>
      <c r="K198" s="10"/>
      <c r="M198" s="10"/>
      <c r="N198" s="10"/>
      <c r="O198" s="10"/>
      <c r="V198" t="str">
        <f t="shared" si="48"/>
        <v xml:space="preserve"> </v>
      </c>
      <c r="W198" s="14" t="str">
        <f t="shared" si="49"/>
        <v xml:space="preserve"> </v>
      </c>
      <c r="X198" t="str">
        <f t="shared" si="50"/>
        <v xml:space="preserve"> </v>
      </c>
      <c r="Y198" t="str">
        <f t="shared" si="51"/>
        <v xml:space="preserve"> </v>
      </c>
      <c r="Z198" s="14" t="str">
        <f t="shared" si="52"/>
        <v xml:space="preserve"> </v>
      </c>
      <c r="AA198" s="14" t="str">
        <f t="shared" si="53"/>
        <v xml:space="preserve"> </v>
      </c>
      <c r="AB198" s="14" t="str">
        <f t="shared" si="54"/>
        <v xml:space="preserve"> </v>
      </c>
      <c r="AC198" t="str">
        <f t="shared" si="55"/>
        <v xml:space="preserve"> </v>
      </c>
      <c r="AD198" t="str">
        <f t="shared" si="56"/>
        <v xml:space="preserve"> </v>
      </c>
      <c r="AE198" s="14" t="str">
        <f t="shared" si="57"/>
        <v xml:space="preserve"> </v>
      </c>
      <c r="AF198" t="str">
        <f t="shared" si="58"/>
        <v xml:space="preserve"> </v>
      </c>
      <c r="AG198" t="str">
        <f t="shared" si="59"/>
        <v xml:space="preserve"> </v>
      </c>
      <c r="AH198" s="14" t="str">
        <f t="shared" si="60"/>
        <v xml:space="preserve"> </v>
      </c>
      <c r="AI198" s="11" t="str">
        <f t="shared" si="61"/>
        <v xml:space="preserve"> </v>
      </c>
      <c r="AJ198" s="17" t="str">
        <f t="shared" si="62"/>
        <v xml:space="preserve"> </v>
      </c>
      <c r="AW198" s="14"/>
      <c r="AX198" s="14"/>
      <c r="AY198" s="14"/>
      <c r="AZ198" s="14"/>
    </row>
    <row r="199" spans="1:52" x14ac:dyDescent="0.2">
      <c r="A199" s="9"/>
      <c r="B199" s="9"/>
      <c r="D199" s="9"/>
      <c r="E199" s="10"/>
      <c r="F199" s="10"/>
      <c r="G199" s="10"/>
      <c r="I199" s="10"/>
      <c r="K199" s="10"/>
      <c r="M199" s="10"/>
      <c r="N199" s="10"/>
      <c r="O199" s="10"/>
      <c r="V199" t="str">
        <f t="shared" si="48"/>
        <v xml:space="preserve"> </v>
      </c>
      <c r="W199" s="14" t="str">
        <f t="shared" si="49"/>
        <v xml:space="preserve"> </v>
      </c>
      <c r="X199" t="str">
        <f t="shared" si="50"/>
        <v xml:space="preserve"> </v>
      </c>
      <c r="Y199" t="str">
        <f t="shared" si="51"/>
        <v xml:space="preserve"> </v>
      </c>
      <c r="Z199" s="14" t="str">
        <f t="shared" si="52"/>
        <v xml:space="preserve"> </v>
      </c>
      <c r="AA199" s="14" t="str">
        <f t="shared" si="53"/>
        <v xml:space="preserve"> </v>
      </c>
      <c r="AB199" s="14" t="str">
        <f t="shared" si="54"/>
        <v xml:space="preserve"> </v>
      </c>
      <c r="AC199" t="str">
        <f t="shared" si="55"/>
        <v xml:space="preserve"> </v>
      </c>
      <c r="AD199" t="str">
        <f t="shared" si="56"/>
        <v xml:space="preserve"> </v>
      </c>
      <c r="AE199" s="14" t="str">
        <f t="shared" si="57"/>
        <v xml:space="preserve"> </v>
      </c>
      <c r="AF199" t="str">
        <f t="shared" si="58"/>
        <v xml:space="preserve"> </v>
      </c>
      <c r="AG199" t="str">
        <f t="shared" si="59"/>
        <v xml:space="preserve"> </v>
      </c>
      <c r="AH199" s="14" t="str">
        <f t="shared" si="60"/>
        <v xml:space="preserve"> </v>
      </c>
      <c r="AI199" s="11" t="str">
        <f t="shared" si="61"/>
        <v xml:space="preserve"> </v>
      </c>
      <c r="AJ199" s="17" t="str">
        <f t="shared" si="62"/>
        <v xml:space="preserve"> </v>
      </c>
      <c r="AW199" s="14"/>
      <c r="AX199" s="14"/>
      <c r="AY199" s="14"/>
      <c r="AZ199" s="14"/>
    </row>
    <row r="200" spans="1:52" x14ac:dyDescent="0.2">
      <c r="A200" s="9"/>
      <c r="B200" s="9"/>
      <c r="D200" s="9"/>
      <c r="E200" s="10"/>
      <c r="F200" s="10"/>
      <c r="G200" s="10"/>
      <c r="I200" s="10"/>
      <c r="K200" s="10"/>
      <c r="M200" s="10"/>
      <c r="N200" s="10"/>
      <c r="O200" s="10"/>
      <c r="V200" t="str">
        <f t="shared" si="48"/>
        <v xml:space="preserve"> </v>
      </c>
      <c r="W200" s="14" t="str">
        <f t="shared" si="49"/>
        <v xml:space="preserve"> </v>
      </c>
      <c r="X200" t="str">
        <f t="shared" si="50"/>
        <v xml:space="preserve"> </v>
      </c>
      <c r="Y200" t="str">
        <f t="shared" si="51"/>
        <v xml:space="preserve"> </v>
      </c>
      <c r="Z200" s="14" t="str">
        <f t="shared" si="52"/>
        <v xml:space="preserve"> </v>
      </c>
      <c r="AA200" s="14" t="str">
        <f t="shared" si="53"/>
        <v xml:space="preserve"> </v>
      </c>
      <c r="AB200" s="14" t="str">
        <f t="shared" si="54"/>
        <v xml:space="preserve"> </v>
      </c>
      <c r="AC200" t="str">
        <f t="shared" si="55"/>
        <v xml:space="preserve"> </v>
      </c>
      <c r="AD200" t="str">
        <f t="shared" si="56"/>
        <v xml:space="preserve"> </v>
      </c>
      <c r="AE200" s="14" t="str">
        <f t="shared" si="57"/>
        <v xml:space="preserve"> </v>
      </c>
      <c r="AF200" t="str">
        <f t="shared" si="58"/>
        <v xml:space="preserve"> </v>
      </c>
      <c r="AG200" t="str">
        <f t="shared" si="59"/>
        <v xml:space="preserve"> </v>
      </c>
      <c r="AH200" s="14" t="str">
        <f t="shared" si="60"/>
        <v xml:space="preserve"> </v>
      </c>
      <c r="AI200" s="11" t="str">
        <f t="shared" si="61"/>
        <v xml:space="preserve"> </v>
      </c>
      <c r="AJ200" s="17" t="str">
        <f t="shared" si="62"/>
        <v xml:space="preserve"> </v>
      </c>
      <c r="AL200" s="16"/>
      <c r="AM200" s="16"/>
      <c r="AN200" s="16"/>
      <c r="AO200" s="16"/>
      <c r="AP200" s="16"/>
      <c r="AQ200" s="16"/>
      <c r="AR200" s="16"/>
      <c r="AS200" s="16"/>
      <c r="AT200" s="16"/>
      <c r="AU200" s="16"/>
      <c r="AV200" s="16"/>
      <c r="AW200" s="15"/>
      <c r="AX200" s="15"/>
      <c r="AY200" s="15"/>
      <c r="AZ200" s="15"/>
    </row>
    <row r="201" spans="1:52" x14ac:dyDescent="0.2">
      <c r="A201" s="9"/>
      <c r="B201" s="9"/>
      <c r="D201" s="9"/>
      <c r="E201" s="10"/>
      <c r="F201" s="10"/>
      <c r="G201" s="10"/>
      <c r="I201" s="10"/>
      <c r="K201" s="10"/>
      <c r="M201" s="10"/>
      <c r="N201" s="10"/>
      <c r="O201" s="10"/>
      <c r="V201" t="str">
        <f t="shared" si="48"/>
        <v xml:space="preserve"> </v>
      </c>
      <c r="W201" s="14" t="str">
        <f t="shared" si="49"/>
        <v xml:space="preserve"> </v>
      </c>
      <c r="X201" t="str">
        <f t="shared" si="50"/>
        <v xml:space="preserve"> </v>
      </c>
      <c r="Y201" t="str">
        <f t="shared" si="51"/>
        <v xml:space="preserve"> </v>
      </c>
      <c r="Z201" s="14" t="str">
        <f t="shared" si="52"/>
        <v xml:space="preserve"> </v>
      </c>
      <c r="AA201" s="14" t="str">
        <f t="shared" si="53"/>
        <v xml:space="preserve"> </v>
      </c>
      <c r="AB201" s="14" t="str">
        <f t="shared" si="54"/>
        <v xml:space="preserve"> </v>
      </c>
      <c r="AC201" t="str">
        <f t="shared" si="55"/>
        <v xml:space="preserve"> </v>
      </c>
      <c r="AD201" t="str">
        <f t="shared" si="56"/>
        <v xml:space="preserve"> </v>
      </c>
      <c r="AE201" s="14" t="str">
        <f t="shared" si="57"/>
        <v xml:space="preserve"> </v>
      </c>
      <c r="AF201" t="str">
        <f t="shared" si="58"/>
        <v xml:space="preserve"> </v>
      </c>
      <c r="AG201" t="str">
        <f t="shared" si="59"/>
        <v xml:space="preserve"> </v>
      </c>
      <c r="AH201" s="14" t="str">
        <f t="shared" si="60"/>
        <v xml:space="preserve"> </v>
      </c>
      <c r="AI201" s="11" t="str">
        <f t="shared" si="61"/>
        <v xml:space="preserve"> </v>
      </c>
      <c r="AJ201" s="17" t="str">
        <f t="shared" si="62"/>
        <v xml:space="preserve"> </v>
      </c>
      <c r="AW201" s="14"/>
      <c r="AX201" s="14"/>
      <c r="AY201" s="14"/>
      <c r="AZ201" s="14"/>
    </row>
    <row r="202" spans="1:52" x14ac:dyDescent="0.2">
      <c r="A202" s="9"/>
      <c r="B202" s="9"/>
      <c r="D202" s="9"/>
      <c r="E202" s="10"/>
      <c r="F202" s="10"/>
      <c r="G202" s="10"/>
      <c r="I202" s="10"/>
      <c r="K202" s="10"/>
      <c r="M202" s="10"/>
      <c r="N202" s="10"/>
      <c r="O202" s="10"/>
      <c r="V202" t="str">
        <f t="shared" si="48"/>
        <v xml:space="preserve"> </v>
      </c>
      <c r="W202" s="14" t="str">
        <f t="shared" si="49"/>
        <v xml:space="preserve"> </v>
      </c>
      <c r="X202" t="str">
        <f t="shared" si="50"/>
        <v xml:space="preserve"> </v>
      </c>
      <c r="Y202" t="str">
        <f t="shared" si="51"/>
        <v xml:space="preserve"> </v>
      </c>
      <c r="Z202" s="14" t="str">
        <f t="shared" si="52"/>
        <v xml:space="preserve"> </v>
      </c>
      <c r="AA202" s="14" t="str">
        <f t="shared" si="53"/>
        <v xml:space="preserve"> </v>
      </c>
      <c r="AB202" s="14" t="str">
        <f t="shared" si="54"/>
        <v xml:space="preserve"> </v>
      </c>
      <c r="AC202" t="str">
        <f t="shared" si="55"/>
        <v xml:space="preserve"> </v>
      </c>
      <c r="AD202" t="str">
        <f t="shared" si="56"/>
        <v xml:space="preserve"> </v>
      </c>
      <c r="AE202" s="14" t="str">
        <f t="shared" si="57"/>
        <v xml:space="preserve"> </v>
      </c>
      <c r="AF202" t="str">
        <f t="shared" si="58"/>
        <v xml:space="preserve"> </v>
      </c>
      <c r="AG202" t="str">
        <f t="shared" si="59"/>
        <v xml:space="preserve"> </v>
      </c>
      <c r="AH202" s="14" t="str">
        <f t="shared" si="60"/>
        <v xml:space="preserve"> </v>
      </c>
      <c r="AI202" s="11" t="str">
        <f t="shared" si="61"/>
        <v xml:space="preserve"> </v>
      </c>
      <c r="AJ202" s="17" t="str">
        <f t="shared" si="62"/>
        <v xml:space="preserve"> </v>
      </c>
      <c r="AW202" s="14"/>
      <c r="AX202" s="14"/>
      <c r="AY202" s="14"/>
      <c r="AZ202" s="14"/>
    </row>
    <row r="203" spans="1:52" x14ac:dyDescent="0.2">
      <c r="A203" s="9"/>
      <c r="B203" s="9"/>
      <c r="D203" s="9"/>
      <c r="E203" s="10"/>
      <c r="F203" s="10"/>
      <c r="G203" s="10"/>
      <c r="I203" s="10"/>
      <c r="K203" s="10"/>
      <c r="M203" s="10"/>
      <c r="N203" s="10"/>
      <c r="O203" s="10"/>
      <c r="V203" t="str">
        <f t="shared" si="48"/>
        <v xml:space="preserve"> </v>
      </c>
      <c r="W203" s="14" t="str">
        <f t="shared" si="49"/>
        <v xml:space="preserve"> </v>
      </c>
      <c r="X203" t="str">
        <f t="shared" si="50"/>
        <v xml:space="preserve"> </v>
      </c>
      <c r="Y203" t="str">
        <f t="shared" si="51"/>
        <v xml:space="preserve"> </v>
      </c>
      <c r="Z203" s="14" t="str">
        <f t="shared" si="52"/>
        <v xml:space="preserve"> </v>
      </c>
      <c r="AA203" s="14" t="str">
        <f t="shared" si="53"/>
        <v xml:space="preserve"> </v>
      </c>
      <c r="AB203" s="14" t="str">
        <f t="shared" si="54"/>
        <v xml:space="preserve"> </v>
      </c>
      <c r="AC203" t="str">
        <f t="shared" si="55"/>
        <v xml:space="preserve"> </v>
      </c>
      <c r="AD203" t="str">
        <f t="shared" si="56"/>
        <v xml:space="preserve"> </v>
      </c>
      <c r="AE203" s="14" t="str">
        <f t="shared" si="57"/>
        <v xml:space="preserve"> </v>
      </c>
      <c r="AF203" t="str">
        <f t="shared" si="58"/>
        <v xml:space="preserve"> </v>
      </c>
      <c r="AG203" t="str">
        <f t="shared" si="59"/>
        <v xml:space="preserve"> </v>
      </c>
      <c r="AH203" s="14" t="str">
        <f t="shared" si="60"/>
        <v xml:space="preserve"> </v>
      </c>
      <c r="AI203" s="11" t="str">
        <f t="shared" si="61"/>
        <v xml:space="preserve"> </v>
      </c>
      <c r="AJ203" s="17" t="str">
        <f t="shared" si="62"/>
        <v xml:space="preserve"> </v>
      </c>
      <c r="AW203" s="14"/>
      <c r="AX203" s="14"/>
      <c r="AY203" s="14"/>
      <c r="AZ203" s="14"/>
    </row>
    <row r="204" spans="1:52" x14ac:dyDescent="0.2">
      <c r="A204" s="9"/>
      <c r="B204" s="9"/>
      <c r="D204" s="9"/>
      <c r="E204" s="10"/>
      <c r="F204" s="10"/>
      <c r="G204" s="10"/>
      <c r="I204" s="10"/>
      <c r="K204" s="10"/>
      <c r="M204" s="10"/>
      <c r="N204" s="10"/>
      <c r="O204" s="10"/>
      <c r="V204" t="str">
        <f t="shared" si="48"/>
        <v xml:space="preserve"> </v>
      </c>
      <c r="W204" s="14" t="str">
        <f t="shared" si="49"/>
        <v xml:space="preserve"> </v>
      </c>
      <c r="X204" t="str">
        <f t="shared" si="50"/>
        <v xml:space="preserve"> </v>
      </c>
      <c r="Y204" t="str">
        <f t="shared" si="51"/>
        <v xml:space="preserve"> </v>
      </c>
      <c r="Z204" s="14" t="str">
        <f t="shared" si="52"/>
        <v xml:space="preserve"> </v>
      </c>
      <c r="AA204" s="14" t="str">
        <f t="shared" si="53"/>
        <v xml:space="preserve"> </v>
      </c>
      <c r="AB204" s="14" t="str">
        <f t="shared" si="54"/>
        <v xml:space="preserve"> </v>
      </c>
      <c r="AC204" t="str">
        <f t="shared" si="55"/>
        <v xml:space="preserve"> </v>
      </c>
      <c r="AD204" t="str">
        <f t="shared" si="56"/>
        <v xml:space="preserve"> </v>
      </c>
      <c r="AE204" s="14" t="str">
        <f t="shared" si="57"/>
        <v xml:space="preserve"> </v>
      </c>
      <c r="AF204" t="str">
        <f t="shared" si="58"/>
        <v xml:space="preserve"> </v>
      </c>
      <c r="AG204" t="str">
        <f t="shared" si="59"/>
        <v xml:space="preserve"> </v>
      </c>
      <c r="AH204" s="14" t="str">
        <f t="shared" si="60"/>
        <v xml:space="preserve"> </v>
      </c>
      <c r="AI204" s="11" t="str">
        <f t="shared" si="61"/>
        <v xml:space="preserve"> </v>
      </c>
      <c r="AJ204" s="17" t="str">
        <f t="shared" si="62"/>
        <v xml:space="preserve"> </v>
      </c>
      <c r="AW204" s="14"/>
      <c r="AX204" s="14"/>
      <c r="AY204" s="14"/>
      <c r="AZ204" s="14"/>
    </row>
    <row r="205" spans="1:52" x14ac:dyDescent="0.2">
      <c r="A205" s="9"/>
      <c r="B205" s="9"/>
      <c r="D205" s="9"/>
      <c r="E205" s="10"/>
      <c r="F205" s="10"/>
      <c r="G205" s="10"/>
      <c r="I205" s="10"/>
      <c r="K205" s="10"/>
      <c r="M205" s="10"/>
      <c r="N205" s="10"/>
      <c r="O205" s="10"/>
      <c r="V205" t="str">
        <f t="shared" si="48"/>
        <v xml:space="preserve"> </v>
      </c>
      <c r="W205" s="14" t="str">
        <f t="shared" si="49"/>
        <v xml:space="preserve"> </v>
      </c>
      <c r="X205" t="str">
        <f t="shared" si="50"/>
        <v xml:space="preserve"> </v>
      </c>
      <c r="Y205" t="str">
        <f t="shared" si="51"/>
        <v xml:space="preserve"> </v>
      </c>
      <c r="Z205" s="14" t="str">
        <f t="shared" si="52"/>
        <v xml:space="preserve"> </v>
      </c>
      <c r="AA205" s="14" t="str">
        <f t="shared" si="53"/>
        <v xml:space="preserve"> </v>
      </c>
      <c r="AB205" s="14" t="str">
        <f t="shared" si="54"/>
        <v xml:space="preserve"> </v>
      </c>
      <c r="AC205" t="str">
        <f t="shared" si="55"/>
        <v xml:space="preserve"> </v>
      </c>
      <c r="AD205" t="str">
        <f t="shared" si="56"/>
        <v xml:space="preserve"> </v>
      </c>
      <c r="AE205" s="14" t="str">
        <f t="shared" si="57"/>
        <v xml:space="preserve"> </v>
      </c>
      <c r="AF205" t="str">
        <f t="shared" si="58"/>
        <v xml:space="preserve"> </v>
      </c>
      <c r="AG205" t="str">
        <f t="shared" si="59"/>
        <v xml:space="preserve"> </v>
      </c>
      <c r="AH205" s="14" t="str">
        <f t="shared" si="60"/>
        <v xml:space="preserve"> </v>
      </c>
      <c r="AI205" s="11" t="str">
        <f t="shared" si="61"/>
        <v xml:space="preserve"> </v>
      </c>
      <c r="AJ205" s="17" t="str">
        <f t="shared" si="62"/>
        <v xml:space="preserve"> </v>
      </c>
      <c r="AW205" s="14"/>
      <c r="AX205" s="14"/>
      <c r="AY205" s="14"/>
      <c r="AZ205" s="14"/>
    </row>
    <row r="206" spans="1:52" x14ac:dyDescent="0.2">
      <c r="A206" s="9"/>
      <c r="B206" s="9"/>
      <c r="D206" s="9"/>
      <c r="E206" s="10"/>
      <c r="F206" s="10"/>
      <c r="G206" s="10"/>
      <c r="I206" s="10"/>
      <c r="K206" s="10"/>
      <c r="M206" s="10"/>
      <c r="N206" s="10"/>
      <c r="O206" s="10"/>
      <c r="V206" t="str">
        <f t="shared" si="48"/>
        <v xml:space="preserve"> </v>
      </c>
      <c r="W206" s="14" t="str">
        <f t="shared" si="49"/>
        <v xml:space="preserve"> </v>
      </c>
      <c r="X206" t="str">
        <f t="shared" si="50"/>
        <v xml:space="preserve"> </v>
      </c>
      <c r="Y206" t="str">
        <f t="shared" si="51"/>
        <v xml:space="preserve"> </v>
      </c>
      <c r="Z206" s="14" t="str">
        <f t="shared" si="52"/>
        <v xml:space="preserve"> </v>
      </c>
      <c r="AA206" s="14" t="str">
        <f t="shared" si="53"/>
        <v xml:space="preserve"> </v>
      </c>
      <c r="AB206" s="14" t="str">
        <f t="shared" si="54"/>
        <v xml:space="preserve"> </v>
      </c>
      <c r="AC206" t="str">
        <f t="shared" si="55"/>
        <v xml:space="preserve"> </v>
      </c>
      <c r="AD206" t="str">
        <f t="shared" si="56"/>
        <v xml:space="preserve"> </v>
      </c>
      <c r="AE206" s="14" t="str">
        <f t="shared" si="57"/>
        <v xml:space="preserve"> </v>
      </c>
      <c r="AF206" t="str">
        <f t="shared" si="58"/>
        <v xml:space="preserve"> </v>
      </c>
      <c r="AG206" t="str">
        <f t="shared" si="59"/>
        <v xml:space="preserve"> </v>
      </c>
      <c r="AH206" s="14" t="str">
        <f t="shared" si="60"/>
        <v xml:space="preserve"> </v>
      </c>
      <c r="AI206" s="11" t="str">
        <f t="shared" si="61"/>
        <v xml:space="preserve"> </v>
      </c>
      <c r="AJ206" s="17" t="str">
        <f t="shared" si="62"/>
        <v xml:space="preserve"> </v>
      </c>
      <c r="AW206" s="14"/>
      <c r="AX206" s="14"/>
      <c r="AY206" s="14"/>
      <c r="AZ206" s="14"/>
    </row>
    <row r="207" spans="1:52" ht="13" customHeight="1" x14ac:dyDescent="0.2">
      <c r="AA207" s="14">
        <f>_xlfn.AGGREGATE(1, 6,AA160:AA206)</f>
        <v>0.77444337950584485</v>
      </c>
      <c r="AB207" s="14">
        <f>_xlfn.AGGREGATE(1, 6,AB160:AB206)</f>
        <v>2.0511111111111107</v>
      </c>
      <c r="AE207" s="14">
        <f>_xlfn.AGGREGATE(1, 6,AE160:AE206)</f>
        <v>5.8259333333333343</v>
      </c>
      <c r="AH207" s="14">
        <f>_xlfn.AGGREGATE(1, 6,AH160:AH206)</f>
        <v>18.638888888888889</v>
      </c>
      <c r="AJ207" s="14">
        <f>_xlfn.AGGREGATE(1, 6,AJ160:AJ206)</f>
        <v>43.664877777777775</v>
      </c>
      <c r="AW207" s="14"/>
      <c r="AX207" s="14"/>
      <c r="AY207" s="14"/>
      <c r="AZ207" s="14"/>
    </row>
    <row r="208" spans="1:52" x14ac:dyDescent="0.2">
      <c r="AL208" s="16"/>
      <c r="AM208" s="16"/>
      <c r="AN208" s="16"/>
      <c r="AO208" s="16"/>
      <c r="AP208" s="16"/>
      <c r="AQ208" s="16"/>
      <c r="AR208" s="16"/>
      <c r="AS208" s="16"/>
      <c r="AT208" s="16"/>
      <c r="AU208" s="16"/>
      <c r="AV208" s="16"/>
      <c r="AW208" s="15"/>
      <c r="AX208" s="15"/>
      <c r="AY208" s="15"/>
      <c r="AZ208" s="15"/>
    </row>
    <row r="209" spans="1:52" x14ac:dyDescent="0.2">
      <c r="W209" s="14">
        <v>273.14999999999998</v>
      </c>
      <c r="AW209" s="14"/>
      <c r="AX209" s="14"/>
      <c r="AY209" s="14"/>
      <c r="AZ209" s="14"/>
    </row>
    <row r="210" spans="1:52" ht="32" x14ac:dyDescent="0.2">
      <c r="A210" s="16" t="s">
        <v>195</v>
      </c>
      <c r="B210" s="16" t="s">
        <v>196</v>
      </c>
      <c r="C210" s="26" t="s">
        <v>197</v>
      </c>
      <c r="D210" s="16" t="s">
        <v>198</v>
      </c>
      <c r="E210" s="16" t="s">
        <v>199</v>
      </c>
      <c r="F210" s="16" t="s">
        <v>200</v>
      </c>
      <c r="G210" s="16" t="s">
        <v>201</v>
      </c>
      <c r="H210" s="16" t="s">
        <v>202</v>
      </c>
      <c r="I210" s="16" t="s">
        <v>203</v>
      </c>
      <c r="J210" s="16" t="s">
        <v>204</v>
      </c>
      <c r="K210" s="16" t="s">
        <v>205</v>
      </c>
      <c r="L210" s="16" t="s">
        <v>206</v>
      </c>
      <c r="M210" s="16" t="s">
        <v>207</v>
      </c>
      <c r="N210" s="16" t="s">
        <v>208</v>
      </c>
      <c r="O210" s="16" t="s">
        <v>209</v>
      </c>
      <c r="P210" s="16" t="s">
        <v>210</v>
      </c>
      <c r="Q210" s="16" t="s">
        <v>211</v>
      </c>
      <c r="R210" s="16" t="s">
        <v>7</v>
      </c>
      <c r="S210" s="16" t="s">
        <v>212</v>
      </c>
      <c r="T210" s="16" t="s">
        <v>213</v>
      </c>
      <c r="U210" s="16"/>
      <c r="V210" s="16" t="s">
        <v>32</v>
      </c>
      <c r="W210" s="15" t="s">
        <v>214</v>
      </c>
      <c r="X210" s="16" t="s">
        <v>215</v>
      </c>
      <c r="Y210" s="16" t="s">
        <v>202</v>
      </c>
      <c r="Z210" s="15" t="s">
        <v>216</v>
      </c>
      <c r="AA210" s="15" t="s">
        <v>217</v>
      </c>
      <c r="AB210" s="15" t="s">
        <v>92</v>
      </c>
      <c r="AC210" s="16" t="s">
        <v>218</v>
      </c>
      <c r="AD210" s="16" t="s">
        <v>206</v>
      </c>
      <c r="AE210" s="15" t="s">
        <v>7</v>
      </c>
      <c r="AF210" s="16" t="s">
        <v>219</v>
      </c>
      <c r="AG210" s="16" t="s">
        <v>220</v>
      </c>
      <c r="AH210" s="15" t="s">
        <v>6</v>
      </c>
      <c r="AI210" s="16" t="s">
        <v>210</v>
      </c>
      <c r="AJ210" s="15" t="s">
        <v>8</v>
      </c>
      <c r="AQ210" s="23" t="s">
        <v>221</v>
      </c>
      <c r="AR210" s="23"/>
      <c r="AS210" s="23"/>
      <c r="AT210" s="23"/>
      <c r="AU210" s="23"/>
      <c r="AV210" s="23"/>
      <c r="AW210" s="14"/>
      <c r="AX210" s="14"/>
      <c r="AY210" s="14"/>
      <c r="AZ210" s="14"/>
    </row>
    <row r="211" spans="1:52" x14ac:dyDescent="0.2">
      <c r="A211" s="172">
        <v>1</v>
      </c>
      <c r="B211" s="173">
        <v>2020</v>
      </c>
      <c r="C211" s="173">
        <v>5</v>
      </c>
      <c r="D211" s="173">
        <v>24</v>
      </c>
      <c r="E211" s="176">
        <v>15</v>
      </c>
      <c r="F211" s="176">
        <v>27.4</v>
      </c>
      <c r="G211" s="176">
        <v>71.099999999999994</v>
      </c>
      <c r="H211" s="173">
        <v>6.05</v>
      </c>
      <c r="I211" s="177">
        <v>4.3099999999999996</v>
      </c>
      <c r="J211" s="177">
        <v>2.74</v>
      </c>
      <c r="K211" s="177">
        <v>1.49</v>
      </c>
      <c r="L211" s="176">
        <v>2.5669</v>
      </c>
      <c r="M211" s="177">
        <v>6.4169999999999998</v>
      </c>
      <c r="N211" s="177">
        <v>15.733000000000001</v>
      </c>
      <c r="O211" s="177">
        <v>0.159</v>
      </c>
      <c r="P211" s="177">
        <v>29.777699999999999</v>
      </c>
      <c r="Q211" s="177">
        <v>24.5</v>
      </c>
      <c r="R211" s="177"/>
      <c r="S211" s="177">
        <v>5.2777000000000003</v>
      </c>
      <c r="T211" s="177">
        <v>44.951999999999998</v>
      </c>
      <c r="V211" t="str">
        <f>IF(C211&lt;6," ",IF(C211&lt;=9,E211, IF(C211&gt;=10," ")))</f>
        <v xml:space="preserve"> </v>
      </c>
      <c r="W211" s="14" t="str">
        <f>IF(V211=" ", " ", IF(V211&gt;0, V211+273.15))</f>
        <v xml:space="preserve"> </v>
      </c>
      <c r="X211" t="str">
        <f>IF(C211&lt;6," ",IF(C211&lt;=9,F211, IF(C211&gt;=10," ")))</f>
        <v xml:space="preserve"> </v>
      </c>
      <c r="Y211" t="str">
        <f>IF(C211&lt;6," ",IF(C211&lt;=9,H211, IF(C211&gt;=10," ")))</f>
        <v xml:space="preserve"> </v>
      </c>
      <c r="Z211" s="14" t="str">
        <f>IF(V211=" "," ",IF(V211&gt;0,EXP(-173.4292+249.6339*100/W211+143.3483*LN(+W211/100)-21.8492*W211/100+X211*(-0.033096+0.014259*W211/100-0.0017*(W211/100)^2))*1.4276))</f>
        <v xml:space="preserve"> </v>
      </c>
      <c r="AA211" s="14" t="str">
        <f>IF(V211=" "," ",IF(V211&gt;0,Y211/Z211))</f>
        <v xml:space="preserve"> </v>
      </c>
      <c r="AB211" s="14" t="str">
        <f>IF(C211&lt;6," ",IF(C211&lt;=9,I211, IF(C211&gt;=10," ")))</f>
        <v xml:space="preserve"> </v>
      </c>
      <c r="AC211" t="str">
        <f>IF(C211&lt;6," ",IF(C211&lt;=9,M211, IF(C211&gt;=10," ")))</f>
        <v xml:space="preserve"> </v>
      </c>
      <c r="AD211" t="str">
        <f>IF(C211&lt;6," ",IF(C211&lt;=9,L211, IF(C211&gt;=10," ")))</f>
        <v xml:space="preserve"> </v>
      </c>
      <c r="AE211" s="14" t="str">
        <f>IF(V211=" "," ",IF(V211&gt;0,SUM(AC211:AD211)))</f>
        <v xml:space="preserve"> </v>
      </c>
      <c r="AF211" t="str">
        <f>IF(C211&lt;6," ",IF(C211&lt;=9,J211, IF(C211&gt;=10," ")))</f>
        <v xml:space="preserve"> </v>
      </c>
      <c r="AG211" t="str">
        <f>IF(C211&lt;6," ",IF(C211&lt;=9,K211, IF(C211&gt;=10," ")))</f>
        <v xml:space="preserve"> </v>
      </c>
      <c r="AH211" s="14" t="str">
        <f>IF(V211=" ", " ", IF(V211&gt;0, SUM(AF211:AG211)))</f>
        <v xml:space="preserve"> </v>
      </c>
      <c r="AI211" s="11" t="str">
        <f>IF(C211&lt;6," ",IF(C211&lt;=9,P211, IF(C211&gt;=10," ")))</f>
        <v xml:space="preserve"> </v>
      </c>
      <c r="AJ211" s="17" t="str">
        <f>IF(V211=" ", " ", IF(V211&gt;0, AI211-AE211))</f>
        <v xml:space="preserve"> </v>
      </c>
      <c r="AQ211" s="24"/>
      <c r="AR211" s="24" t="s">
        <v>68</v>
      </c>
      <c r="AS211" s="24" t="s">
        <v>92</v>
      </c>
      <c r="AT211" s="24" t="s">
        <v>7</v>
      </c>
      <c r="AU211" s="24" t="s">
        <v>93</v>
      </c>
      <c r="AV211" s="24" t="s">
        <v>8</v>
      </c>
      <c r="AW211" s="22"/>
      <c r="AX211" s="14"/>
      <c r="AY211" s="14"/>
      <c r="AZ211" s="14"/>
    </row>
    <row r="212" spans="1:52" x14ac:dyDescent="0.2">
      <c r="A212" s="172">
        <v>1</v>
      </c>
      <c r="B212" s="173">
        <v>2020</v>
      </c>
      <c r="C212" s="173">
        <v>6</v>
      </c>
      <c r="D212" s="173">
        <v>8</v>
      </c>
      <c r="E212" s="176">
        <v>20</v>
      </c>
      <c r="F212" s="176">
        <v>24.8</v>
      </c>
      <c r="G212" s="176">
        <v>81.2</v>
      </c>
      <c r="H212" s="173">
        <v>6.29</v>
      </c>
      <c r="I212" s="177">
        <v>2.59</v>
      </c>
      <c r="J212" s="177">
        <v>4.9800000000000004</v>
      </c>
      <c r="K212" s="177">
        <v>2.97</v>
      </c>
      <c r="L212" s="176">
        <v>0.37409999999999999</v>
      </c>
      <c r="M212" s="177">
        <v>2.6</v>
      </c>
      <c r="N212" s="177">
        <v>17.082999999999998</v>
      </c>
      <c r="O212" s="177">
        <v>5.8000000000000003E-2</v>
      </c>
      <c r="P212" s="177">
        <v>30.129000000000001</v>
      </c>
      <c r="Q212" s="177">
        <v>20.100000000000001</v>
      </c>
      <c r="R212" s="177"/>
      <c r="S212" s="177">
        <v>10.029</v>
      </c>
      <c r="T212" s="177">
        <v>79.185500000000005</v>
      </c>
      <c r="V212">
        <f t="shared" ref="V212:V257" si="64">IF(C212&lt;6," ",IF(C212&lt;=9,E212, IF(C212&gt;=10," ")))</f>
        <v>20</v>
      </c>
      <c r="W212" s="14">
        <f t="shared" ref="W212:W257" si="65">IF(V212=" ", " ", IF(V212&gt;0, V212+273.15))</f>
        <v>293.14999999999998</v>
      </c>
      <c r="X212">
        <f t="shared" ref="X212:X257" si="66">IF(C212&lt;6," ",IF(C212&lt;=9,F212, IF(C212&gt;=10," ")))</f>
        <v>24.8</v>
      </c>
      <c r="Y212">
        <f t="shared" ref="Y212:Y257" si="67">IF(C212&lt;6," ",IF(C212&lt;=9,H212, IF(C212&gt;=10," ")))</f>
        <v>6.29</v>
      </c>
      <c r="Z212" s="14">
        <f t="shared" ref="Z212:Z257" si="68">IF(V212=" "," ",IF(V212&gt;0,EXP(-173.4292+249.6339*100/W212+143.3483*LN(+W212/100)-21.8492*W212/100+X212*(-0.033096+0.014259*W212/100-0.0017*(W212/100)^2))*1.4276))</f>
        <v>7.8322218635708358</v>
      </c>
      <c r="AA212" s="14">
        <f t="shared" ref="AA212:AA257" si="69">IF(V212=" "," ",IF(V212&gt;0,Y212/Z212))</f>
        <v>0.80309267402855311</v>
      </c>
      <c r="AB212" s="14">
        <f t="shared" ref="AB212:AB257" si="70">IF(C212&lt;6," ",IF(C212&lt;=9,I212, IF(C212&gt;=10," ")))</f>
        <v>2.59</v>
      </c>
      <c r="AC212">
        <f t="shared" ref="AC212:AC257" si="71">IF(C212&lt;6," ",IF(C212&lt;=9,M212, IF(C212&gt;=10," ")))</f>
        <v>2.6</v>
      </c>
      <c r="AD212">
        <f t="shared" ref="AD212:AD257" si="72">IF(C212&lt;6," ",IF(C212&lt;=9,L212, IF(C212&gt;=10," ")))</f>
        <v>0.37409999999999999</v>
      </c>
      <c r="AE212" s="14">
        <f t="shared" ref="AE212:AE257" si="73">IF(V212=" "," ",IF(V212&gt;0,SUM(AC212:AD212)))</f>
        <v>2.9741</v>
      </c>
      <c r="AF212">
        <f t="shared" ref="AF212:AF257" si="74">IF(C212&lt;6," ",IF(C212&lt;=9,J212, IF(C212&gt;=10," ")))</f>
        <v>4.9800000000000004</v>
      </c>
      <c r="AG212">
        <f t="shared" ref="AG212:AG257" si="75">IF(C212&lt;6," ",IF(C212&lt;=9,K212, IF(C212&gt;=10," ")))</f>
        <v>2.97</v>
      </c>
      <c r="AH212" s="14">
        <f t="shared" ref="AH212:AH257" si="76">IF(V212=" ", " ", IF(V212&gt;0, SUM(AF212:AG212)))</f>
        <v>7.9500000000000011</v>
      </c>
      <c r="AI212" s="11">
        <f t="shared" ref="AI212:AI257" si="77">IF(C212&lt;6," ",IF(C212&lt;=9,P212, IF(C212&gt;=10," ")))</f>
        <v>30.129000000000001</v>
      </c>
      <c r="AJ212" s="17">
        <f t="shared" ref="AJ212:AJ257" si="78">IF(V212=" ", " ", IF(V212&gt;0, AI212-AE212))</f>
        <v>27.154900000000001</v>
      </c>
      <c r="AL212" s="14" t="s">
        <v>222</v>
      </c>
      <c r="AQ212" t="s">
        <v>1</v>
      </c>
      <c r="AR212" s="12"/>
      <c r="AS212" s="12"/>
      <c r="AT212" s="12"/>
      <c r="AU212" s="12"/>
      <c r="AV212" s="12"/>
      <c r="AW212" s="14"/>
      <c r="AX212" s="14"/>
      <c r="AY212" s="14"/>
      <c r="AZ212" s="14"/>
    </row>
    <row r="213" spans="1:52" x14ac:dyDescent="0.2">
      <c r="A213" s="172">
        <v>1</v>
      </c>
      <c r="B213" s="173">
        <v>2020</v>
      </c>
      <c r="C213" s="173">
        <v>6</v>
      </c>
      <c r="D213" s="173">
        <v>22</v>
      </c>
      <c r="E213" s="176">
        <v>24.6</v>
      </c>
      <c r="F213" s="176">
        <v>20.8</v>
      </c>
      <c r="G213" s="176">
        <v>97.3</v>
      </c>
      <c r="H213" s="173">
        <v>7.18</v>
      </c>
      <c r="I213" s="177">
        <v>2.79</v>
      </c>
      <c r="J213" s="177">
        <v>10.8</v>
      </c>
      <c r="K213" s="177">
        <v>3.34</v>
      </c>
      <c r="L213" s="176">
        <v>0.34420000000000001</v>
      </c>
      <c r="M213" s="177">
        <v>2.0270000000000001</v>
      </c>
      <c r="N213" s="177">
        <v>27.564</v>
      </c>
      <c r="O213" s="177">
        <v>6.4000000000000001E-2</v>
      </c>
      <c r="P213" s="177">
        <v>36.193600000000004</v>
      </c>
      <c r="Q213" s="177">
        <v>22.8</v>
      </c>
      <c r="R213" s="177"/>
      <c r="S213" s="177">
        <v>13.393599999999999</v>
      </c>
      <c r="T213" s="177">
        <v>96.739000000000004</v>
      </c>
      <c r="V213">
        <f t="shared" si="64"/>
        <v>24.6</v>
      </c>
      <c r="W213" s="14">
        <f t="shared" si="65"/>
        <v>297.75</v>
      </c>
      <c r="X213">
        <f t="shared" si="66"/>
        <v>20.8</v>
      </c>
      <c r="Y213">
        <f t="shared" si="67"/>
        <v>7.18</v>
      </c>
      <c r="Z213" s="14">
        <f t="shared" si="68"/>
        <v>7.3680235972630816</v>
      </c>
      <c r="AA213" s="14">
        <f t="shared" si="69"/>
        <v>0.97448113530296987</v>
      </c>
      <c r="AB213" s="14">
        <f t="shared" si="70"/>
        <v>2.79</v>
      </c>
      <c r="AC213">
        <f t="shared" si="71"/>
        <v>2.0270000000000001</v>
      </c>
      <c r="AD213">
        <f t="shared" si="72"/>
        <v>0.34420000000000001</v>
      </c>
      <c r="AE213" s="14">
        <f t="shared" si="73"/>
        <v>2.3712</v>
      </c>
      <c r="AF213">
        <f t="shared" si="74"/>
        <v>10.8</v>
      </c>
      <c r="AG213">
        <f t="shared" si="75"/>
        <v>3.34</v>
      </c>
      <c r="AH213" s="14">
        <f t="shared" si="76"/>
        <v>14.14</v>
      </c>
      <c r="AI213" s="11">
        <f t="shared" si="77"/>
        <v>36.193600000000004</v>
      </c>
      <c r="AJ213" s="17">
        <f t="shared" si="78"/>
        <v>33.822400000000002</v>
      </c>
      <c r="AL213" t="s">
        <v>237</v>
      </c>
      <c r="AM213" t="s">
        <v>92</v>
      </c>
      <c r="AN213" s="12" t="s">
        <v>61</v>
      </c>
      <c r="AO213" s="12" t="s">
        <v>62</v>
      </c>
      <c r="AP213" s="12" t="s">
        <v>63</v>
      </c>
      <c r="AQ213" t="s">
        <v>58</v>
      </c>
      <c r="AR213" s="12">
        <v>0.4</v>
      </c>
      <c r="AS213">
        <v>17</v>
      </c>
      <c r="AT213" s="13">
        <v>10</v>
      </c>
      <c r="AU213" s="12">
        <v>10</v>
      </c>
      <c r="AV213" s="13">
        <v>43</v>
      </c>
      <c r="AW213" s="14"/>
      <c r="AX213" s="14"/>
      <c r="AY213" s="14"/>
      <c r="AZ213" s="14"/>
    </row>
    <row r="214" spans="1:52" x14ac:dyDescent="0.2">
      <c r="A214" s="172">
        <v>1</v>
      </c>
      <c r="B214" s="173">
        <v>2020</v>
      </c>
      <c r="C214" s="173">
        <v>7</v>
      </c>
      <c r="D214" s="173">
        <v>9</v>
      </c>
      <c r="E214" s="176">
        <v>25.3</v>
      </c>
      <c r="F214" s="176">
        <v>25.6</v>
      </c>
      <c r="G214" s="176">
        <v>81.099999999999994</v>
      </c>
      <c r="H214" s="173">
        <v>5.78</v>
      </c>
      <c r="I214" s="177">
        <v>2</v>
      </c>
      <c r="J214" s="177">
        <v>13.58</v>
      </c>
      <c r="K214" s="177">
        <v>3.44</v>
      </c>
      <c r="L214" s="176">
        <v>0.21629999999999999</v>
      </c>
      <c r="M214" s="177">
        <v>1.514</v>
      </c>
      <c r="N214" s="177">
        <v>24.405000000000001</v>
      </c>
      <c r="O214" s="177">
        <v>0.107</v>
      </c>
      <c r="P214" s="177">
        <v>43.367800000000003</v>
      </c>
      <c r="Q214" s="177">
        <v>22.5</v>
      </c>
      <c r="R214" s="177"/>
      <c r="S214" s="177">
        <v>20.867799999999999</v>
      </c>
      <c r="T214" s="177">
        <v>131.03569999999999</v>
      </c>
      <c r="V214">
        <f t="shared" si="64"/>
        <v>25.3</v>
      </c>
      <c r="W214" s="14">
        <f t="shared" si="65"/>
        <v>298.45</v>
      </c>
      <c r="X214">
        <f t="shared" si="66"/>
        <v>25.6</v>
      </c>
      <c r="Y214">
        <f t="shared" si="67"/>
        <v>5.78</v>
      </c>
      <c r="Z214" s="14">
        <f t="shared" si="68"/>
        <v>7.0815927721558012</v>
      </c>
      <c r="AA214" s="14">
        <f t="shared" si="69"/>
        <v>0.81620056193098978</v>
      </c>
      <c r="AB214" s="14">
        <f t="shared" si="70"/>
        <v>2</v>
      </c>
      <c r="AC214">
        <f t="shared" si="71"/>
        <v>1.514</v>
      </c>
      <c r="AD214">
        <f t="shared" si="72"/>
        <v>0.21629999999999999</v>
      </c>
      <c r="AE214" s="14">
        <f t="shared" si="73"/>
        <v>1.7302999999999999</v>
      </c>
      <c r="AF214">
        <f t="shared" si="74"/>
        <v>13.58</v>
      </c>
      <c r="AG214">
        <f t="shared" si="75"/>
        <v>3.44</v>
      </c>
      <c r="AH214" s="14">
        <f t="shared" si="76"/>
        <v>17.02</v>
      </c>
      <c r="AI214" s="11">
        <f t="shared" si="77"/>
        <v>43.367800000000003</v>
      </c>
      <c r="AJ214" s="17">
        <f t="shared" si="78"/>
        <v>41.637500000000003</v>
      </c>
      <c r="AL214" t="s">
        <v>61</v>
      </c>
      <c r="AM214" s="12" t="s">
        <v>61</v>
      </c>
      <c r="AN214" s="12" t="s">
        <v>7</v>
      </c>
      <c r="AO214" s="12" t="s">
        <v>223</v>
      </c>
      <c r="AP214" s="12"/>
      <c r="AQ214" t="s">
        <v>64</v>
      </c>
      <c r="AR214" s="12">
        <v>0.9</v>
      </c>
      <c r="AS214">
        <v>0.5</v>
      </c>
      <c r="AT214" s="13">
        <v>1</v>
      </c>
      <c r="AU214" s="12">
        <v>3</v>
      </c>
      <c r="AV214" s="13">
        <v>20</v>
      </c>
      <c r="AW214" s="14"/>
      <c r="AX214" s="14"/>
      <c r="AY214" s="14"/>
      <c r="AZ214" s="14"/>
    </row>
    <row r="215" spans="1:52" x14ac:dyDescent="0.2">
      <c r="A215" s="172">
        <v>1</v>
      </c>
      <c r="B215" s="173">
        <v>2020</v>
      </c>
      <c r="C215" s="173">
        <v>7</v>
      </c>
      <c r="D215" s="173">
        <v>24</v>
      </c>
      <c r="E215" s="176">
        <v>27.1</v>
      </c>
      <c r="F215" s="176">
        <v>26.2</v>
      </c>
      <c r="G215" s="176">
        <v>79.099999999999994</v>
      </c>
      <c r="H215" s="173">
        <v>5.1100000000000003</v>
      </c>
      <c r="I215" s="177">
        <v>2.17</v>
      </c>
      <c r="J215" s="177">
        <v>20.51</v>
      </c>
      <c r="K215" s="177">
        <v>5.08</v>
      </c>
      <c r="L215" s="176">
        <v>0.40229999999999999</v>
      </c>
      <c r="M215" s="177">
        <v>0.74299999999999999</v>
      </c>
      <c r="N215" s="177">
        <v>16.88</v>
      </c>
      <c r="O215" s="177">
        <v>0.13500000000000001</v>
      </c>
      <c r="P215" s="177">
        <v>32.642600000000002</v>
      </c>
      <c r="Q215" s="177">
        <v>19.2</v>
      </c>
      <c r="R215" s="177"/>
      <c r="S215" s="177">
        <v>13.442600000000001</v>
      </c>
      <c r="T215" s="177">
        <v>114.7671</v>
      </c>
      <c r="V215">
        <f t="shared" si="64"/>
        <v>27.1</v>
      </c>
      <c r="W215" s="14">
        <f t="shared" si="65"/>
        <v>300.25</v>
      </c>
      <c r="X215">
        <f t="shared" si="66"/>
        <v>26.2</v>
      </c>
      <c r="Y215">
        <f t="shared" si="67"/>
        <v>5.1100000000000003</v>
      </c>
      <c r="Z215" s="14">
        <f t="shared" si="68"/>
        <v>6.8431325130210467</v>
      </c>
      <c r="AA215" s="14">
        <f t="shared" si="69"/>
        <v>0.74673404179690239</v>
      </c>
      <c r="AB215" s="14">
        <f t="shared" si="70"/>
        <v>2.17</v>
      </c>
      <c r="AC215">
        <f t="shared" si="71"/>
        <v>0.74299999999999999</v>
      </c>
      <c r="AD215">
        <f t="shared" si="72"/>
        <v>0.40229999999999999</v>
      </c>
      <c r="AE215" s="14">
        <f t="shared" si="73"/>
        <v>1.1453</v>
      </c>
      <c r="AF215">
        <f t="shared" si="74"/>
        <v>20.51</v>
      </c>
      <c r="AG215">
        <f t="shared" si="75"/>
        <v>5.08</v>
      </c>
      <c r="AH215" s="14">
        <f t="shared" si="76"/>
        <v>25.590000000000003</v>
      </c>
      <c r="AI215" s="11">
        <f t="shared" si="77"/>
        <v>32.642600000000002</v>
      </c>
      <c r="AJ215" s="17">
        <f t="shared" si="78"/>
        <v>31.497300000000003</v>
      </c>
      <c r="AL215" t="s">
        <v>224</v>
      </c>
      <c r="AM215" t="s">
        <v>225</v>
      </c>
      <c r="AN215" t="s">
        <v>74</v>
      </c>
      <c r="AO215" t="s">
        <v>75</v>
      </c>
      <c r="AP215" t="s">
        <v>74</v>
      </c>
      <c r="AR215" s="12" t="s">
        <v>68</v>
      </c>
      <c r="AS215" s="12" t="s">
        <v>92</v>
      </c>
      <c r="AT215" s="12" t="s">
        <v>7</v>
      </c>
      <c r="AU215" s="12" t="s">
        <v>69</v>
      </c>
      <c r="AV215" s="12" t="s">
        <v>8</v>
      </c>
      <c r="AW215" s="24" t="s">
        <v>70</v>
      </c>
      <c r="AX215" s="14"/>
      <c r="AY215" s="14" t="s">
        <v>226</v>
      </c>
      <c r="AZ215" s="14" t="s">
        <v>227</v>
      </c>
    </row>
    <row r="216" spans="1:52" x14ac:dyDescent="0.2">
      <c r="A216" s="172">
        <v>1</v>
      </c>
      <c r="B216" s="173">
        <v>2020</v>
      </c>
      <c r="C216" s="173">
        <v>8</v>
      </c>
      <c r="D216" s="173">
        <v>8</v>
      </c>
      <c r="E216" s="176">
        <v>25.3</v>
      </c>
      <c r="F216" s="176">
        <v>27.1</v>
      </c>
      <c r="G216" s="176">
        <v>56.8</v>
      </c>
      <c r="H216" s="173">
        <v>4.04</v>
      </c>
      <c r="I216" s="177">
        <v>3.03</v>
      </c>
      <c r="J216" s="177">
        <v>12.11</v>
      </c>
      <c r="K216" s="177">
        <v>4.29</v>
      </c>
      <c r="L216" s="176">
        <v>3.5602</v>
      </c>
      <c r="M216" s="177">
        <v>4.3979999999999997</v>
      </c>
      <c r="N216" s="177">
        <v>35.988</v>
      </c>
      <c r="O216" s="177">
        <v>0.44600000000000001</v>
      </c>
      <c r="P216" s="177">
        <v>35.419199999999996</v>
      </c>
      <c r="Q216" s="177">
        <v>21.9</v>
      </c>
      <c r="R216" s="177"/>
      <c r="S216" s="177">
        <v>13.5192</v>
      </c>
      <c r="T216" s="177">
        <v>87.854500000000002</v>
      </c>
      <c r="V216">
        <f t="shared" si="64"/>
        <v>25.3</v>
      </c>
      <c r="W216" s="14">
        <f t="shared" si="65"/>
        <v>298.45</v>
      </c>
      <c r="X216">
        <f t="shared" si="66"/>
        <v>27.1</v>
      </c>
      <c r="Y216">
        <f t="shared" si="67"/>
        <v>4.04</v>
      </c>
      <c r="Z216" s="14">
        <f t="shared" si="68"/>
        <v>7.021489435523514</v>
      </c>
      <c r="AA216" s="14">
        <f t="shared" si="69"/>
        <v>0.57537649769301158</v>
      </c>
      <c r="AB216" s="14">
        <f t="shared" si="70"/>
        <v>3.03</v>
      </c>
      <c r="AC216">
        <f t="shared" si="71"/>
        <v>4.3979999999999997</v>
      </c>
      <c r="AD216">
        <f t="shared" si="72"/>
        <v>3.5602</v>
      </c>
      <c r="AE216" s="14">
        <f t="shared" si="73"/>
        <v>7.9581999999999997</v>
      </c>
      <c r="AF216">
        <f t="shared" si="74"/>
        <v>12.11</v>
      </c>
      <c r="AG216">
        <f t="shared" si="75"/>
        <v>4.29</v>
      </c>
      <c r="AH216" s="14">
        <f t="shared" si="76"/>
        <v>16.399999999999999</v>
      </c>
      <c r="AI216" s="11">
        <f t="shared" si="77"/>
        <v>35.419199999999996</v>
      </c>
      <c r="AJ216" s="17">
        <f t="shared" si="78"/>
        <v>27.460999999999999</v>
      </c>
      <c r="AL216">
        <f>AA258</f>
        <v>0.82940480450893561</v>
      </c>
      <c r="AM216">
        <f>AB258</f>
        <v>2.2224999999999997</v>
      </c>
      <c r="AN216">
        <f>AE258</f>
        <v>3.82335</v>
      </c>
      <c r="AO216">
        <f>AH258</f>
        <v>14.78</v>
      </c>
      <c r="AP216" s="11">
        <f>AJ258</f>
        <v>31.212325</v>
      </c>
      <c r="AR216" s="12" t="s">
        <v>77</v>
      </c>
      <c r="AS216" s="12" t="s">
        <v>77</v>
      </c>
      <c r="AT216" s="12" t="s">
        <v>77</v>
      </c>
      <c r="AU216" s="12" t="s">
        <v>77</v>
      </c>
      <c r="AV216" s="12" t="s">
        <v>77</v>
      </c>
      <c r="AW216" s="24" t="s">
        <v>78</v>
      </c>
      <c r="AX216" s="14"/>
      <c r="AY216" s="14"/>
      <c r="AZ216" s="14"/>
    </row>
    <row r="217" spans="1:52" x14ac:dyDescent="0.2">
      <c r="A217" s="172">
        <v>1</v>
      </c>
      <c r="B217" s="173">
        <v>2020</v>
      </c>
      <c r="C217" s="173">
        <v>8</v>
      </c>
      <c r="D217" s="173">
        <v>21</v>
      </c>
      <c r="E217" s="176">
        <v>23.9</v>
      </c>
      <c r="F217" s="176">
        <v>29.9</v>
      </c>
      <c r="G217" s="176">
        <v>88.4</v>
      </c>
      <c r="H217" s="173">
        <v>6.25</v>
      </c>
      <c r="I217" s="177">
        <v>2.0099999999999998</v>
      </c>
      <c r="J217" s="177">
        <v>10.56</v>
      </c>
      <c r="K217" s="177">
        <v>5.55</v>
      </c>
      <c r="L217" s="176">
        <v>0.41099999999999998</v>
      </c>
      <c r="M217" s="177">
        <v>2.3359999999999999</v>
      </c>
      <c r="N217" s="177">
        <v>27.303000000000001</v>
      </c>
      <c r="O217" s="177">
        <v>0.02</v>
      </c>
      <c r="P217" s="177">
        <v>31.726800000000001</v>
      </c>
      <c r="Q217" s="177">
        <v>17.8</v>
      </c>
      <c r="R217" s="177"/>
      <c r="S217" s="177">
        <v>13.9268</v>
      </c>
      <c r="T217" s="177">
        <v>98.426100000000005</v>
      </c>
      <c r="V217">
        <f t="shared" si="64"/>
        <v>23.9</v>
      </c>
      <c r="W217" s="14">
        <f t="shared" si="65"/>
        <v>297.04999999999995</v>
      </c>
      <c r="X217">
        <f t="shared" si="66"/>
        <v>29.9</v>
      </c>
      <c r="Y217">
        <f t="shared" si="67"/>
        <v>6.25</v>
      </c>
      <c r="Z217" s="14">
        <f t="shared" si="68"/>
        <v>7.0810345695831067</v>
      </c>
      <c r="AA217" s="14">
        <f t="shared" si="69"/>
        <v>0.88263938533037922</v>
      </c>
      <c r="AB217" s="14">
        <f t="shared" si="70"/>
        <v>2.0099999999999998</v>
      </c>
      <c r="AC217">
        <f t="shared" si="71"/>
        <v>2.3359999999999999</v>
      </c>
      <c r="AD217">
        <f t="shared" si="72"/>
        <v>0.41099999999999998</v>
      </c>
      <c r="AE217" s="14">
        <f t="shared" si="73"/>
        <v>2.7469999999999999</v>
      </c>
      <c r="AF217">
        <f t="shared" si="74"/>
        <v>10.56</v>
      </c>
      <c r="AG217">
        <f t="shared" si="75"/>
        <v>5.55</v>
      </c>
      <c r="AH217" s="14">
        <f t="shared" si="76"/>
        <v>16.11</v>
      </c>
      <c r="AI217" s="11">
        <f t="shared" si="77"/>
        <v>31.726800000000001</v>
      </c>
      <c r="AJ217" s="17">
        <f t="shared" si="78"/>
        <v>28.979800000000001</v>
      </c>
      <c r="AR217" s="20">
        <f>((LN(AL216)-LN(0.4))/(LN(0.9)-LN(0.4))*100)</f>
        <v>89.926824633884152</v>
      </c>
      <c r="AS217" s="20">
        <f>((LN(AM216)-LN(17))/(LN(0.5)-LN(17))*100)</f>
        <v>57.696331428612346</v>
      </c>
      <c r="AT217" s="20">
        <f>((LN(AN216)-LN(10))/(LN(1)-LN(10))*100)</f>
        <v>41.755594364692442</v>
      </c>
      <c r="AU217" s="20">
        <f>((LN(AO216)-LN(10))/(LN(3)-LN(10))*100)</f>
        <v>-32.450053782132038</v>
      </c>
      <c r="AV217" s="20">
        <f>((LN(AP216)-LN(43))/(LN(20)-LN(43))*100)</f>
        <v>41.855065516004345</v>
      </c>
      <c r="AW217" s="23"/>
      <c r="AX217" s="14"/>
      <c r="AY217" s="14"/>
      <c r="AZ217" s="14"/>
    </row>
    <row r="218" spans="1:52" x14ac:dyDescent="0.2">
      <c r="A218" s="172">
        <v>1</v>
      </c>
      <c r="B218" s="173">
        <v>2020</v>
      </c>
      <c r="C218" s="173">
        <v>9</v>
      </c>
      <c r="D218" s="173">
        <v>5</v>
      </c>
      <c r="E218" s="176">
        <v>23.3</v>
      </c>
      <c r="F218" s="176">
        <v>27.2</v>
      </c>
      <c r="G218" s="176">
        <v>95.5</v>
      </c>
      <c r="H218" s="173">
        <v>7.08</v>
      </c>
      <c r="I218" s="177">
        <v>1.9</v>
      </c>
      <c r="J218" s="177">
        <v>7.39</v>
      </c>
      <c r="K218" s="177">
        <v>4.09</v>
      </c>
      <c r="L218" s="176">
        <v>1.9052</v>
      </c>
      <c r="M218" s="177">
        <v>5.5330000000000004</v>
      </c>
      <c r="N218" s="177">
        <v>32.624000000000002</v>
      </c>
      <c r="O218" s="177">
        <v>0.19600000000000001</v>
      </c>
      <c r="P218" s="177">
        <v>41.606499999999997</v>
      </c>
      <c r="Q218" s="177">
        <v>26.2</v>
      </c>
      <c r="R218" s="177"/>
      <c r="S218" s="177">
        <v>15.406499999999999</v>
      </c>
      <c r="T218" s="177">
        <v>104.6022</v>
      </c>
      <c r="V218">
        <f t="shared" si="64"/>
        <v>23.3</v>
      </c>
      <c r="W218" s="14">
        <f t="shared" si="65"/>
        <v>296.45</v>
      </c>
      <c r="X218">
        <f t="shared" si="66"/>
        <v>27.2</v>
      </c>
      <c r="Y218">
        <f t="shared" si="67"/>
        <v>7.08</v>
      </c>
      <c r="Z218" s="14">
        <f t="shared" si="68"/>
        <v>7.2687534317267692</v>
      </c>
      <c r="AA218" s="14">
        <f t="shared" si="69"/>
        <v>0.97403221425796405</v>
      </c>
      <c r="AB218" s="14">
        <f t="shared" si="70"/>
        <v>1.9</v>
      </c>
      <c r="AC218">
        <f t="shared" si="71"/>
        <v>5.5330000000000004</v>
      </c>
      <c r="AD218">
        <f t="shared" si="72"/>
        <v>1.9052</v>
      </c>
      <c r="AE218" s="14">
        <f t="shared" si="73"/>
        <v>7.4382000000000001</v>
      </c>
      <c r="AF218">
        <f t="shared" si="74"/>
        <v>7.39</v>
      </c>
      <c r="AG218">
        <f t="shared" si="75"/>
        <v>4.09</v>
      </c>
      <c r="AH218" s="14">
        <f t="shared" si="76"/>
        <v>11.48</v>
      </c>
      <c r="AI218" s="11">
        <f t="shared" si="77"/>
        <v>41.606499999999997</v>
      </c>
      <c r="AJ218" s="17">
        <f t="shared" si="78"/>
        <v>34.168299999999995</v>
      </c>
      <c r="AO218" t="s">
        <v>228</v>
      </c>
      <c r="AR218">
        <f>IF(AR217&gt;100, 100, IF(AR217&lt;0, 0, AR217))</f>
        <v>89.926824633884152</v>
      </c>
      <c r="AS218">
        <f t="shared" ref="AS218:AV218" si="79">IF(AS217&gt;100, 100, IF(AS217&lt;0, 0, AS217))</f>
        <v>57.696331428612346</v>
      </c>
      <c r="AT218">
        <f t="shared" si="79"/>
        <v>41.755594364692442</v>
      </c>
      <c r="AU218">
        <f t="shared" si="79"/>
        <v>0</v>
      </c>
      <c r="AV218">
        <f t="shared" si="79"/>
        <v>41.855065516004345</v>
      </c>
      <c r="AW218" s="24">
        <f>AVERAGE(AR218:AV218)</f>
        <v>46.24676318863866</v>
      </c>
      <c r="AX218" s="14"/>
      <c r="AY218" s="14" t="str">
        <f>IF(AW218&lt;35, "Poor", IF(AW218&lt;65, "Fair", IF(AW218&gt;65, "Excellent")))</f>
        <v>Fair</v>
      </c>
      <c r="AZ218" s="14" t="str">
        <f>IF(AY218="Excellent", "Acceptable; Ongoing Protection is Required", "Unacceptable; Immediate Restoration is Required")</f>
        <v>Unacceptable; Immediate Restoration is Required</v>
      </c>
    </row>
    <row r="219" spans="1:52" x14ac:dyDescent="0.2">
      <c r="A219" s="172">
        <v>1</v>
      </c>
      <c r="B219" s="173">
        <v>2020</v>
      </c>
      <c r="C219" s="173">
        <v>9</v>
      </c>
      <c r="D219" s="173">
        <v>19</v>
      </c>
      <c r="E219" s="176">
        <v>18.399999999999999</v>
      </c>
      <c r="F219" s="176">
        <v>30.1</v>
      </c>
      <c r="G219" s="176">
        <v>86.8</v>
      </c>
      <c r="H219" s="173">
        <v>6.75</v>
      </c>
      <c r="I219" s="177">
        <v>1.29</v>
      </c>
      <c r="J219" s="177">
        <v>6.42</v>
      </c>
      <c r="K219" s="177">
        <v>3.13</v>
      </c>
      <c r="L219" s="176">
        <v>1.4205000000000001</v>
      </c>
      <c r="M219" s="177">
        <v>2.802</v>
      </c>
      <c r="N219" s="177">
        <v>15.394</v>
      </c>
      <c r="O219" s="177">
        <v>0.216</v>
      </c>
      <c r="P219" s="177">
        <v>29.1999</v>
      </c>
      <c r="Q219" s="177">
        <v>23.3</v>
      </c>
      <c r="R219" s="177"/>
      <c r="S219" s="177">
        <v>5.8998999999999997</v>
      </c>
      <c r="T219" s="177">
        <v>47.454900000000002</v>
      </c>
      <c r="V219">
        <f t="shared" si="64"/>
        <v>18.399999999999999</v>
      </c>
      <c r="W219" s="14">
        <f t="shared" si="65"/>
        <v>291.54999999999995</v>
      </c>
      <c r="X219">
        <f t="shared" si="66"/>
        <v>30.1</v>
      </c>
      <c r="Y219">
        <f t="shared" si="67"/>
        <v>6.75</v>
      </c>
      <c r="Z219" s="14">
        <f t="shared" si="68"/>
        <v>7.8244365607666717</v>
      </c>
      <c r="AA219" s="14">
        <f t="shared" si="69"/>
        <v>0.86268192573071434</v>
      </c>
      <c r="AB219" s="14">
        <f t="shared" si="70"/>
        <v>1.29</v>
      </c>
      <c r="AC219">
        <f t="shared" si="71"/>
        <v>2.802</v>
      </c>
      <c r="AD219">
        <f t="shared" si="72"/>
        <v>1.4205000000000001</v>
      </c>
      <c r="AE219" s="14">
        <f t="shared" si="73"/>
        <v>4.2225000000000001</v>
      </c>
      <c r="AF219">
        <f t="shared" si="74"/>
        <v>6.42</v>
      </c>
      <c r="AG219">
        <f t="shared" si="75"/>
        <v>3.13</v>
      </c>
      <c r="AH219" s="14">
        <f t="shared" si="76"/>
        <v>9.5500000000000007</v>
      </c>
      <c r="AI219" s="11">
        <f t="shared" si="77"/>
        <v>29.1999</v>
      </c>
      <c r="AJ219" s="17">
        <f t="shared" si="78"/>
        <v>24.977399999999999</v>
      </c>
      <c r="AW219" s="14"/>
      <c r="AX219" s="14"/>
      <c r="AY219" s="14"/>
      <c r="AZ219" s="14"/>
    </row>
    <row r="220" spans="1:52" x14ac:dyDescent="0.2">
      <c r="A220" s="172">
        <v>1</v>
      </c>
      <c r="B220" s="173">
        <v>2020</v>
      </c>
      <c r="C220" s="173">
        <v>10</v>
      </c>
      <c r="D220" s="173">
        <v>18</v>
      </c>
      <c r="E220" s="176">
        <v>14.6</v>
      </c>
      <c r="F220" s="176">
        <v>29.6</v>
      </c>
      <c r="G220" s="176">
        <v>76.900000000000006</v>
      </c>
      <c r="H220" s="173">
        <v>6.53</v>
      </c>
      <c r="I220" s="177">
        <v>1.1599999999999999</v>
      </c>
      <c r="J220" s="177">
        <v>2.94</v>
      </c>
      <c r="K220" s="177">
        <v>1.66</v>
      </c>
      <c r="L220" s="176">
        <v>1.9407000000000001</v>
      </c>
      <c r="M220" s="177">
        <v>2.04</v>
      </c>
      <c r="N220" s="177">
        <v>8.5229999999999997</v>
      </c>
      <c r="O220" s="177">
        <v>0.33300000000000002</v>
      </c>
      <c r="P220" s="177">
        <v>18.9161</v>
      </c>
      <c r="Q220" s="177">
        <v>15.1</v>
      </c>
      <c r="R220" s="177"/>
      <c r="S220" s="177">
        <v>3.8161</v>
      </c>
      <c r="T220" s="177">
        <v>37.888399999999997</v>
      </c>
      <c r="V220" t="str">
        <f t="shared" si="64"/>
        <v xml:space="preserve"> </v>
      </c>
      <c r="W220" s="14" t="str">
        <f t="shared" si="65"/>
        <v xml:space="preserve"> </v>
      </c>
      <c r="X220" t="str">
        <f t="shared" si="66"/>
        <v xml:space="preserve"> </v>
      </c>
      <c r="Y220" t="str">
        <f t="shared" si="67"/>
        <v xml:space="preserve"> </v>
      </c>
      <c r="Z220" s="14" t="str">
        <f t="shared" si="68"/>
        <v xml:space="preserve"> </v>
      </c>
      <c r="AA220" s="14" t="str">
        <f t="shared" si="69"/>
        <v xml:space="preserve"> </v>
      </c>
      <c r="AB220" s="14" t="str">
        <f t="shared" si="70"/>
        <v xml:space="preserve"> </v>
      </c>
      <c r="AC220" t="str">
        <f t="shared" si="71"/>
        <v xml:space="preserve"> </v>
      </c>
      <c r="AD220" t="str">
        <f t="shared" si="72"/>
        <v xml:space="preserve"> </v>
      </c>
      <c r="AE220" s="14" t="str">
        <f t="shared" si="73"/>
        <v xml:space="preserve"> </v>
      </c>
      <c r="AF220" t="str">
        <f t="shared" si="74"/>
        <v xml:space="preserve"> </v>
      </c>
      <c r="AG220" t="str">
        <f t="shared" si="75"/>
        <v xml:space="preserve"> </v>
      </c>
      <c r="AH220" s="14" t="str">
        <f t="shared" si="76"/>
        <v xml:space="preserve"> </v>
      </c>
      <c r="AI220" s="11" t="str">
        <f t="shared" si="77"/>
        <v xml:space="preserve"> </v>
      </c>
      <c r="AJ220" s="17" t="str">
        <f t="shared" si="78"/>
        <v xml:space="preserve"> </v>
      </c>
      <c r="AW220" s="14"/>
      <c r="AX220" s="14"/>
      <c r="AY220" s="14"/>
      <c r="AZ220" s="14"/>
    </row>
    <row r="221" spans="1:52" x14ac:dyDescent="0.2">
      <c r="A221" s="9"/>
      <c r="B221" s="9"/>
      <c r="D221" s="9"/>
      <c r="E221" s="10"/>
      <c r="F221" s="10"/>
      <c r="G221" s="10"/>
      <c r="I221" s="10"/>
      <c r="K221" s="10"/>
      <c r="M221" s="10"/>
      <c r="N221" s="10"/>
      <c r="O221" s="10"/>
      <c r="V221" t="str">
        <f t="shared" si="64"/>
        <v xml:space="preserve"> </v>
      </c>
      <c r="W221" s="14" t="str">
        <f t="shared" si="65"/>
        <v xml:space="preserve"> </v>
      </c>
      <c r="X221" t="str">
        <f t="shared" si="66"/>
        <v xml:space="preserve"> </v>
      </c>
      <c r="Y221" t="str">
        <f t="shared" si="67"/>
        <v xml:space="preserve"> </v>
      </c>
      <c r="Z221" s="14" t="str">
        <f t="shared" si="68"/>
        <v xml:space="preserve"> </v>
      </c>
      <c r="AA221" s="14" t="str">
        <f t="shared" si="69"/>
        <v xml:space="preserve"> </v>
      </c>
      <c r="AB221" s="14" t="str">
        <f t="shared" si="70"/>
        <v xml:space="preserve"> </v>
      </c>
      <c r="AC221" t="str">
        <f t="shared" si="71"/>
        <v xml:space="preserve"> </v>
      </c>
      <c r="AD221" t="str">
        <f t="shared" si="72"/>
        <v xml:space="preserve"> </v>
      </c>
      <c r="AE221" s="14" t="str">
        <f t="shared" si="73"/>
        <v xml:space="preserve"> </v>
      </c>
      <c r="AF221" t="str">
        <f t="shared" si="74"/>
        <v xml:space="preserve"> </v>
      </c>
      <c r="AG221" t="str">
        <f t="shared" si="75"/>
        <v xml:space="preserve"> </v>
      </c>
      <c r="AH221" s="14" t="str">
        <f t="shared" si="76"/>
        <v xml:space="preserve"> </v>
      </c>
      <c r="AI221" s="11" t="str">
        <f t="shared" si="77"/>
        <v xml:space="preserve"> </v>
      </c>
      <c r="AJ221" s="17" t="str">
        <f t="shared" si="78"/>
        <v xml:space="preserve"> </v>
      </c>
      <c r="AW221" s="14"/>
      <c r="AX221" s="14"/>
      <c r="AY221" s="14"/>
      <c r="AZ221" s="14"/>
    </row>
    <row r="222" spans="1:52" x14ac:dyDescent="0.2">
      <c r="A222" s="9"/>
      <c r="B222" s="9"/>
      <c r="D222" s="9"/>
      <c r="E222" s="10"/>
      <c r="F222" s="10"/>
      <c r="G222" s="10"/>
      <c r="I222" s="10"/>
      <c r="K222" s="10"/>
      <c r="M222" s="10"/>
      <c r="N222" s="10"/>
      <c r="O222" s="10"/>
      <c r="V222" t="str">
        <f t="shared" si="64"/>
        <v xml:space="preserve"> </v>
      </c>
      <c r="W222" s="14" t="str">
        <f t="shared" si="65"/>
        <v xml:space="preserve"> </v>
      </c>
      <c r="X222" t="str">
        <f t="shared" si="66"/>
        <v xml:space="preserve"> </v>
      </c>
      <c r="Y222" t="str">
        <f t="shared" si="67"/>
        <v xml:space="preserve"> </v>
      </c>
      <c r="Z222" s="14" t="str">
        <f t="shared" si="68"/>
        <v xml:space="preserve"> </v>
      </c>
      <c r="AA222" s="14" t="str">
        <f t="shared" si="69"/>
        <v xml:space="preserve"> </v>
      </c>
      <c r="AB222" s="14" t="str">
        <f t="shared" si="70"/>
        <v xml:space="preserve"> </v>
      </c>
      <c r="AC222" t="str">
        <f t="shared" si="71"/>
        <v xml:space="preserve"> </v>
      </c>
      <c r="AD222" t="str">
        <f t="shared" si="72"/>
        <v xml:space="preserve"> </v>
      </c>
      <c r="AE222" s="14" t="str">
        <f t="shared" si="73"/>
        <v xml:space="preserve"> </v>
      </c>
      <c r="AF222" t="str">
        <f t="shared" si="74"/>
        <v xml:space="preserve"> </v>
      </c>
      <c r="AG222" t="str">
        <f t="shared" si="75"/>
        <v xml:space="preserve"> </v>
      </c>
      <c r="AH222" s="14" t="str">
        <f t="shared" si="76"/>
        <v xml:space="preserve"> </v>
      </c>
      <c r="AI222" s="11" t="str">
        <f t="shared" si="77"/>
        <v xml:space="preserve"> </v>
      </c>
      <c r="AJ222" s="17" t="str">
        <f t="shared" si="78"/>
        <v xml:space="preserve"> </v>
      </c>
      <c r="AW222" s="14"/>
      <c r="AX222" s="14"/>
      <c r="AY222" s="14"/>
      <c r="AZ222" s="14"/>
    </row>
    <row r="223" spans="1:52" x14ac:dyDescent="0.2">
      <c r="A223" s="9"/>
      <c r="B223" s="9"/>
      <c r="D223" s="9"/>
      <c r="E223" s="10"/>
      <c r="F223" s="10"/>
      <c r="G223" s="10"/>
      <c r="I223" s="10"/>
      <c r="K223" s="10"/>
      <c r="M223" s="10"/>
      <c r="N223" s="10"/>
      <c r="O223" s="10"/>
      <c r="V223" t="str">
        <f t="shared" si="64"/>
        <v xml:space="preserve"> </v>
      </c>
      <c r="W223" s="14" t="str">
        <f t="shared" si="65"/>
        <v xml:space="preserve"> </v>
      </c>
      <c r="X223" t="str">
        <f t="shared" si="66"/>
        <v xml:space="preserve"> </v>
      </c>
      <c r="Y223" t="str">
        <f t="shared" si="67"/>
        <v xml:space="preserve"> </v>
      </c>
      <c r="Z223" s="14" t="str">
        <f t="shared" si="68"/>
        <v xml:space="preserve"> </v>
      </c>
      <c r="AA223" s="14" t="str">
        <f t="shared" si="69"/>
        <v xml:space="preserve"> </v>
      </c>
      <c r="AB223" s="14" t="str">
        <f t="shared" si="70"/>
        <v xml:space="preserve"> </v>
      </c>
      <c r="AC223" t="str">
        <f t="shared" si="71"/>
        <v xml:space="preserve"> </v>
      </c>
      <c r="AD223" t="str">
        <f t="shared" si="72"/>
        <v xml:space="preserve"> </v>
      </c>
      <c r="AE223" s="14" t="str">
        <f t="shared" si="73"/>
        <v xml:space="preserve"> </v>
      </c>
      <c r="AF223" t="str">
        <f t="shared" si="74"/>
        <v xml:space="preserve"> </v>
      </c>
      <c r="AG223" t="str">
        <f t="shared" si="75"/>
        <v xml:space="preserve"> </v>
      </c>
      <c r="AH223" s="14" t="str">
        <f t="shared" si="76"/>
        <v xml:space="preserve"> </v>
      </c>
      <c r="AI223" s="11" t="str">
        <f t="shared" si="77"/>
        <v xml:space="preserve"> </v>
      </c>
      <c r="AJ223" s="17" t="str">
        <f t="shared" si="78"/>
        <v xml:space="preserve"> </v>
      </c>
      <c r="AW223" s="14"/>
      <c r="AX223" s="14"/>
      <c r="AY223" s="14"/>
      <c r="AZ223" s="14"/>
    </row>
    <row r="224" spans="1:52" x14ac:dyDescent="0.2">
      <c r="A224" s="9"/>
      <c r="B224" s="9"/>
      <c r="D224" s="9"/>
      <c r="E224" s="10"/>
      <c r="F224" s="10"/>
      <c r="G224" s="10"/>
      <c r="I224" s="10"/>
      <c r="K224" s="10"/>
      <c r="M224" s="10"/>
      <c r="N224" s="10"/>
      <c r="O224" s="10"/>
      <c r="V224" t="str">
        <f t="shared" si="64"/>
        <v xml:space="preserve"> </v>
      </c>
      <c r="W224" s="14" t="str">
        <f t="shared" si="65"/>
        <v xml:space="preserve"> </v>
      </c>
      <c r="X224" t="str">
        <f t="shared" si="66"/>
        <v xml:space="preserve"> </v>
      </c>
      <c r="Y224" t="str">
        <f t="shared" si="67"/>
        <v xml:space="preserve"> </v>
      </c>
      <c r="Z224" s="14" t="str">
        <f t="shared" si="68"/>
        <v xml:space="preserve"> </v>
      </c>
      <c r="AA224" s="14" t="str">
        <f t="shared" si="69"/>
        <v xml:space="preserve"> </v>
      </c>
      <c r="AB224" s="14" t="str">
        <f t="shared" si="70"/>
        <v xml:space="preserve"> </v>
      </c>
      <c r="AC224" t="str">
        <f t="shared" si="71"/>
        <v xml:space="preserve"> </v>
      </c>
      <c r="AD224" t="str">
        <f t="shared" si="72"/>
        <v xml:space="preserve"> </v>
      </c>
      <c r="AE224" s="14" t="str">
        <f t="shared" si="73"/>
        <v xml:space="preserve"> </v>
      </c>
      <c r="AF224" t="str">
        <f t="shared" si="74"/>
        <v xml:space="preserve"> </v>
      </c>
      <c r="AG224" t="str">
        <f t="shared" si="75"/>
        <v xml:space="preserve"> </v>
      </c>
      <c r="AH224" s="14" t="str">
        <f t="shared" si="76"/>
        <v xml:space="preserve"> </v>
      </c>
      <c r="AI224" s="11" t="str">
        <f t="shared" si="77"/>
        <v xml:space="preserve"> </v>
      </c>
      <c r="AJ224" s="17" t="str">
        <f t="shared" si="78"/>
        <v xml:space="preserve"> </v>
      </c>
      <c r="AR224" s="14" t="s">
        <v>233</v>
      </c>
      <c r="AU224" s="14" t="s">
        <v>143</v>
      </c>
      <c r="AV224" s="14" t="s">
        <v>227</v>
      </c>
      <c r="AW224" s="14" t="s">
        <v>234</v>
      </c>
      <c r="AX224" s="14" t="s">
        <v>235</v>
      </c>
      <c r="AY224" s="14"/>
      <c r="AZ224" s="14"/>
    </row>
    <row r="225" spans="1:52" x14ac:dyDescent="0.2">
      <c r="A225" s="9"/>
      <c r="B225" s="9"/>
      <c r="D225" s="9"/>
      <c r="E225" s="10"/>
      <c r="F225" s="10"/>
      <c r="G225" s="10"/>
      <c r="I225" s="10"/>
      <c r="K225" s="10"/>
      <c r="M225" s="10"/>
      <c r="N225" s="10"/>
      <c r="O225" s="10"/>
      <c r="V225" t="str">
        <f t="shared" si="64"/>
        <v xml:space="preserve"> </v>
      </c>
      <c r="W225" s="14" t="str">
        <f t="shared" si="65"/>
        <v xml:space="preserve"> </v>
      </c>
      <c r="X225" t="str">
        <f t="shared" si="66"/>
        <v xml:space="preserve"> </v>
      </c>
      <c r="Y225" t="str">
        <f t="shared" si="67"/>
        <v xml:space="preserve"> </v>
      </c>
      <c r="Z225" s="14" t="str">
        <f t="shared" si="68"/>
        <v xml:space="preserve"> </v>
      </c>
      <c r="AA225" s="14" t="str">
        <f t="shared" si="69"/>
        <v xml:space="preserve"> </v>
      </c>
      <c r="AB225" s="14" t="str">
        <f t="shared" si="70"/>
        <v xml:space="preserve"> </v>
      </c>
      <c r="AC225" t="str">
        <f t="shared" si="71"/>
        <v xml:space="preserve"> </v>
      </c>
      <c r="AD225" t="str">
        <f t="shared" si="72"/>
        <v xml:space="preserve"> </v>
      </c>
      <c r="AE225" s="14" t="str">
        <f t="shared" si="73"/>
        <v xml:space="preserve"> </v>
      </c>
      <c r="AF225" t="str">
        <f t="shared" si="74"/>
        <v xml:space="preserve"> </v>
      </c>
      <c r="AG225" t="str">
        <f t="shared" si="75"/>
        <v xml:space="preserve"> </v>
      </c>
      <c r="AH225" s="14" t="str">
        <f t="shared" si="76"/>
        <v xml:space="preserve"> </v>
      </c>
      <c r="AI225" s="11" t="str">
        <f t="shared" si="77"/>
        <v xml:space="preserve"> </v>
      </c>
      <c r="AJ225" s="17" t="str">
        <f t="shared" si="78"/>
        <v xml:space="preserve"> </v>
      </c>
      <c r="AS225" s="9">
        <f>B7</f>
        <v>2016</v>
      </c>
      <c r="AT225" s="12">
        <f>AW14</f>
        <v>50.768674226080762</v>
      </c>
      <c r="AV225" t="str">
        <f>AZ14</f>
        <v>Unacceptable; Immediate Restoration is Required</v>
      </c>
      <c r="AW225" s="14"/>
      <c r="AX225" s="14"/>
      <c r="AY225" s="14"/>
      <c r="AZ225" s="14"/>
    </row>
    <row r="226" spans="1:52" x14ac:dyDescent="0.2">
      <c r="A226" s="9"/>
      <c r="B226" s="9"/>
      <c r="D226" s="9"/>
      <c r="E226" s="10"/>
      <c r="F226" s="10"/>
      <c r="G226" s="10"/>
      <c r="I226" s="10"/>
      <c r="K226" s="10"/>
      <c r="M226" s="10"/>
      <c r="N226" s="10"/>
      <c r="O226" s="10"/>
      <c r="V226" t="str">
        <f t="shared" si="64"/>
        <v xml:space="preserve"> </v>
      </c>
      <c r="W226" s="14" t="str">
        <f t="shared" si="65"/>
        <v xml:space="preserve"> </v>
      </c>
      <c r="X226" t="str">
        <f t="shared" si="66"/>
        <v xml:space="preserve"> </v>
      </c>
      <c r="Y226" t="str">
        <f t="shared" si="67"/>
        <v xml:space="preserve"> </v>
      </c>
      <c r="Z226" s="14" t="str">
        <f t="shared" si="68"/>
        <v xml:space="preserve"> </v>
      </c>
      <c r="AA226" s="14" t="str">
        <f t="shared" si="69"/>
        <v xml:space="preserve"> </v>
      </c>
      <c r="AB226" s="14" t="str">
        <f t="shared" si="70"/>
        <v xml:space="preserve"> </v>
      </c>
      <c r="AC226" t="str">
        <f t="shared" si="71"/>
        <v xml:space="preserve"> </v>
      </c>
      <c r="AD226" t="str">
        <f t="shared" si="72"/>
        <v xml:space="preserve"> </v>
      </c>
      <c r="AE226" s="14" t="str">
        <f t="shared" si="73"/>
        <v xml:space="preserve"> </v>
      </c>
      <c r="AF226" t="str">
        <f t="shared" si="74"/>
        <v xml:space="preserve"> </v>
      </c>
      <c r="AG226" t="str">
        <f t="shared" si="75"/>
        <v xml:space="preserve"> </v>
      </c>
      <c r="AH226" s="14" t="str">
        <f t="shared" si="76"/>
        <v xml:space="preserve"> </v>
      </c>
      <c r="AI226" s="11" t="str">
        <f t="shared" si="77"/>
        <v xml:space="preserve"> </v>
      </c>
      <c r="AJ226" s="17" t="str">
        <f t="shared" si="78"/>
        <v xml:space="preserve"> </v>
      </c>
      <c r="AS226" s="9">
        <f>B58</f>
        <v>2017</v>
      </c>
      <c r="AT226" s="12">
        <f>AW65</f>
        <v>49.004029020113038</v>
      </c>
      <c r="AV226" t="str">
        <f>AZ65</f>
        <v>Unacceptable; Immediate Restoration is Required</v>
      </c>
      <c r="AW226" s="14"/>
      <c r="AX226" s="14"/>
      <c r="AY226" s="14"/>
      <c r="AZ226" s="14"/>
    </row>
    <row r="227" spans="1:52" x14ac:dyDescent="0.2">
      <c r="A227" s="9"/>
      <c r="B227" s="9"/>
      <c r="D227" s="9"/>
      <c r="E227" s="10"/>
      <c r="F227" s="10"/>
      <c r="G227" s="10"/>
      <c r="I227" s="10"/>
      <c r="K227" s="10"/>
      <c r="M227" s="10"/>
      <c r="N227" s="10"/>
      <c r="O227" s="10"/>
      <c r="V227" t="str">
        <f t="shared" si="64"/>
        <v xml:space="preserve"> </v>
      </c>
      <c r="W227" s="14" t="str">
        <f t="shared" si="65"/>
        <v xml:space="preserve"> </v>
      </c>
      <c r="X227" t="str">
        <f t="shared" si="66"/>
        <v xml:space="preserve"> </v>
      </c>
      <c r="Y227" t="str">
        <f t="shared" si="67"/>
        <v xml:space="preserve"> </v>
      </c>
      <c r="Z227" s="14" t="str">
        <f t="shared" si="68"/>
        <v xml:space="preserve"> </v>
      </c>
      <c r="AA227" s="14" t="str">
        <f t="shared" si="69"/>
        <v xml:space="preserve"> </v>
      </c>
      <c r="AB227" s="14" t="str">
        <f t="shared" si="70"/>
        <v xml:space="preserve"> </v>
      </c>
      <c r="AC227" t="str">
        <f t="shared" si="71"/>
        <v xml:space="preserve"> </v>
      </c>
      <c r="AD227" t="str">
        <f t="shared" si="72"/>
        <v xml:space="preserve"> </v>
      </c>
      <c r="AE227" s="14" t="str">
        <f t="shared" si="73"/>
        <v xml:space="preserve"> </v>
      </c>
      <c r="AF227" t="str">
        <f t="shared" si="74"/>
        <v xml:space="preserve"> </v>
      </c>
      <c r="AG227" t="str">
        <f t="shared" si="75"/>
        <v xml:space="preserve"> </v>
      </c>
      <c r="AH227" s="14" t="str">
        <f t="shared" si="76"/>
        <v xml:space="preserve"> </v>
      </c>
      <c r="AI227" s="11" t="str">
        <f t="shared" si="77"/>
        <v xml:space="preserve"> </v>
      </c>
      <c r="AJ227" s="17" t="str">
        <f t="shared" si="78"/>
        <v xml:space="preserve"> </v>
      </c>
      <c r="AS227" s="9">
        <f>B109</f>
        <v>2018</v>
      </c>
      <c r="AT227" s="12">
        <f>AW116</f>
        <v>42.247141813023923</v>
      </c>
      <c r="AV227" t="str">
        <f>AZ116</f>
        <v>Unacceptable; Immediate Restoration is Required</v>
      </c>
      <c r="AW227" s="14"/>
      <c r="AX227" s="14"/>
      <c r="AY227" s="14"/>
      <c r="AZ227" s="14"/>
    </row>
    <row r="228" spans="1:52" x14ac:dyDescent="0.2">
      <c r="A228" s="9"/>
      <c r="B228" s="9"/>
      <c r="D228" s="9"/>
      <c r="E228" s="10"/>
      <c r="F228" s="10"/>
      <c r="G228" s="10"/>
      <c r="I228" s="10"/>
      <c r="K228" s="10"/>
      <c r="M228" s="10"/>
      <c r="N228" s="10"/>
      <c r="O228" s="10"/>
      <c r="V228" t="str">
        <f t="shared" si="64"/>
        <v xml:space="preserve"> </v>
      </c>
      <c r="W228" s="14" t="str">
        <f t="shared" si="65"/>
        <v xml:space="preserve"> </v>
      </c>
      <c r="X228" t="str">
        <f t="shared" si="66"/>
        <v xml:space="preserve"> </v>
      </c>
      <c r="Y228" t="str">
        <f t="shared" si="67"/>
        <v xml:space="preserve"> </v>
      </c>
      <c r="Z228" s="14" t="str">
        <f t="shared" si="68"/>
        <v xml:space="preserve"> </v>
      </c>
      <c r="AA228" s="14" t="str">
        <f t="shared" si="69"/>
        <v xml:space="preserve"> </v>
      </c>
      <c r="AB228" s="14" t="str">
        <f t="shared" si="70"/>
        <v xml:space="preserve"> </v>
      </c>
      <c r="AC228" t="str">
        <f t="shared" si="71"/>
        <v xml:space="preserve"> </v>
      </c>
      <c r="AD228" t="str">
        <f t="shared" si="72"/>
        <v xml:space="preserve"> </v>
      </c>
      <c r="AE228" s="14" t="str">
        <f t="shared" si="73"/>
        <v xml:space="preserve"> </v>
      </c>
      <c r="AF228" t="str">
        <f t="shared" si="74"/>
        <v xml:space="preserve"> </v>
      </c>
      <c r="AG228" t="str">
        <f t="shared" si="75"/>
        <v xml:space="preserve"> </v>
      </c>
      <c r="AH228" s="14" t="str">
        <f t="shared" si="76"/>
        <v xml:space="preserve"> </v>
      </c>
      <c r="AI228" s="11" t="str">
        <f t="shared" si="77"/>
        <v xml:space="preserve"> </v>
      </c>
      <c r="AJ228" s="17" t="str">
        <f t="shared" si="78"/>
        <v xml:space="preserve"> </v>
      </c>
      <c r="AS228" s="9">
        <f>B160</f>
        <v>2019</v>
      </c>
      <c r="AT228" s="12">
        <f>AW167</f>
        <v>32.981479251037094</v>
      </c>
      <c r="AV228" t="str">
        <f>AZ167</f>
        <v>Unacceptable; Immediate Restoration is Required</v>
      </c>
      <c r="AW228" s="14"/>
      <c r="AX228" s="14"/>
      <c r="AY228" s="14"/>
      <c r="AZ228" s="14"/>
    </row>
    <row r="229" spans="1:52" x14ac:dyDescent="0.2">
      <c r="A229" s="9"/>
      <c r="B229" s="9"/>
      <c r="D229" s="9"/>
      <c r="E229" s="10"/>
      <c r="F229" s="10"/>
      <c r="G229" s="10"/>
      <c r="I229" s="10"/>
      <c r="K229" s="10"/>
      <c r="M229" s="10"/>
      <c r="N229" s="10"/>
      <c r="O229" s="10"/>
      <c r="V229" t="str">
        <f t="shared" si="64"/>
        <v xml:space="preserve"> </v>
      </c>
      <c r="W229" s="14" t="str">
        <f t="shared" si="65"/>
        <v xml:space="preserve"> </v>
      </c>
      <c r="X229" t="str">
        <f t="shared" si="66"/>
        <v xml:space="preserve"> </v>
      </c>
      <c r="Y229" t="str">
        <f t="shared" si="67"/>
        <v xml:space="preserve"> </v>
      </c>
      <c r="Z229" s="14" t="str">
        <f t="shared" si="68"/>
        <v xml:space="preserve"> </v>
      </c>
      <c r="AA229" s="14" t="str">
        <f t="shared" si="69"/>
        <v xml:space="preserve"> </v>
      </c>
      <c r="AB229" s="14" t="str">
        <f t="shared" si="70"/>
        <v xml:space="preserve"> </v>
      </c>
      <c r="AC229" t="str">
        <f t="shared" si="71"/>
        <v xml:space="preserve"> </v>
      </c>
      <c r="AD229" t="str">
        <f t="shared" si="72"/>
        <v xml:space="preserve"> </v>
      </c>
      <c r="AE229" s="14" t="str">
        <f t="shared" si="73"/>
        <v xml:space="preserve"> </v>
      </c>
      <c r="AF229" t="str">
        <f t="shared" si="74"/>
        <v xml:space="preserve"> </v>
      </c>
      <c r="AG229" t="str">
        <f t="shared" si="75"/>
        <v xml:space="preserve"> </v>
      </c>
      <c r="AH229" s="14" t="str">
        <f t="shared" si="76"/>
        <v xml:space="preserve"> </v>
      </c>
      <c r="AI229" s="11" t="str">
        <f t="shared" si="77"/>
        <v xml:space="preserve"> </v>
      </c>
      <c r="AJ229" s="17" t="str">
        <f t="shared" si="78"/>
        <v xml:space="preserve"> </v>
      </c>
      <c r="AS229" s="9">
        <f>B211</f>
        <v>2020</v>
      </c>
      <c r="AT229" s="12">
        <f>AW218</f>
        <v>46.24676318863866</v>
      </c>
      <c r="AV229" t="str">
        <f>AZ218</f>
        <v>Unacceptable; Immediate Restoration is Required</v>
      </c>
      <c r="AW229" s="14"/>
      <c r="AX229" s="14"/>
      <c r="AY229" s="14"/>
      <c r="AZ229" s="14"/>
    </row>
    <row r="230" spans="1:52" x14ac:dyDescent="0.2">
      <c r="A230" s="9"/>
      <c r="B230" s="9"/>
      <c r="D230" s="9"/>
      <c r="E230" s="10"/>
      <c r="F230" s="10"/>
      <c r="G230" s="10"/>
      <c r="I230" s="10"/>
      <c r="K230" s="10"/>
      <c r="M230" s="10"/>
      <c r="N230" s="10"/>
      <c r="O230" s="10"/>
      <c r="V230" t="str">
        <f t="shared" si="64"/>
        <v xml:space="preserve"> </v>
      </c>
      <c r="W230" s="14" t="str">
        <f t="shared" si="65"/>
        <v xml:space="preserve"> </v>
      </c>
      <c r="X230" t="str">
        <f t="shared" si="66"/>
        <v xml:space="preserve"> </v>
      </c>
      <c r="Y230" t="str">
        <f t="shared" si="67"/>
        <v xml:space="preserve"> </v>
      </c>
      <c r="Z230" s="14" t="str">
        <f t="shared" si="68"/>
        <v xml:space="preserve"> </v>
      </c>
      <c r="AA230" s="14" t="str">
        <f t="shared" si="69"/>
        <v xml:space="preserve"> </v>
      </c>
      <c r="AB230" s="14" t="str">
        <f t="shared" si="70"/>
        <v xml:space="preserve"> </v>
      </c>
      <c r="AC230" t="str">
        <f t="shared" si="71"/>
        <v xml:space="preserve"> </v>
      </c>
      <c r="AD230" t="str">
        <f t="shared" si="72"/>
        <v xml:space="preserve"> </v>
      </c>
      <c r="AE230" s="14" t="str">
        <f t="shared" si="73"/>
        <v xml:space="preserve"> </v>
      </c>
      <c r="AF230" t="str">
        <f t="shared" si="74"/>
        <v xml:space="preserve"> </v>
      </c>
      <c r="AG230" t="str">
        <f t="shared" si="75"/>
        <v xml:space="preserve"> </v>
      </c>
      <c r="AH230" s="14" t="str">
        <f t="shared" si="76"/>
        <v xml:space="preserve"> </v>
      </c>
      <c r="AI230" s="11" t="str">
        <f t="shared" si="77"/>
        <v xml:space="preserve"> </v>
      </c>
      <c r="AJ230" s="17" t="str">
        <f t="shared" si="78"/>
        <v xml:space="preserve"> </v>
      </c>
      <c r="AR230" s="23" t="s">
        <v>236</v>
      </c>
      <c r="AS230" s="23"/>
      <c r="AT230" s="24">
        <f>_xlfn.AGGREGATE(1, 6, AT225:AT229)</f>
        <v>44.249617499778694</v>
      </c>
      <c r="AU230" s="23" t="str">
        <f>IF(AT230&lt;35, "Poor", IF(AT230&lt;65, "Fair", IF(AT230&gt;65, "Excellent")))</f>
        <v>Fair</v>
      </c>
      <c r="AV230" s="23" t="str">
        <f>IF(AU230="Excellent", "Acceptable; Ongoing Protection is Required", "Unacceptable; Immediate Restoration is Required")</f>
        <v>Unacceptable; Immediate Restoration is Required</v>
      </c>
      <c r="AW230" s="23">
        <v>5</v>
      </c>
      <c r="AX230" s="23" t="str">
        <f>_xlfn.TEXTJOIN("-",,AS225,AS229)</f>
        <v>2016-2020</v>
      </c>
      <c r="AY230" s="14"/>
      <c r="AZ230" s="14"/>
    </row>
    <row r="231" spans="1:52" x14ac:dyDescent="0.2">
      <c r="A231" s="9"/>
      <c r="B231" s="9"/>
      <c r="D231" s="9"/>
      <c r="E231" s="10"/>
      <c r="F231" s="10"/>
      <c r="G231" s="10"/>
      <c r="I231" s="10"/>
      <c r="K231" s="10"/>
      <c r="M231" s="10"/>
      <c r="N231" s="10"/>
      <c r="O231" s="10"/>
      <c r="V231" t="str">
        <f t="shared" si="64"/>
        <v xml:space="preserve"> </v>
      </c>
      <c r="W231" s="14" t="str">
        <f t="shared" si="65"/>
        <v xml:space="preserve"> </v>
      </c>
      <c r="X231" t="str">
        <f t="shared" si="66"/>
        <v xml:space="preserve"> </v>
      </c>
      <c r="Y231" t="str">
        <f t="shared" si="67"/>
        <v xml:space="preserve"> </v>
      </c>
      <c r="Z231" s="14" t="str">
        <f t="shared" si="68"/>
        <v xml:space="preserve"> </v>
      </c>
      <c r="AA231" s="14" t="str">
        <f t="shared" si="69"/>
        <v xml:space="preserve"> </v>
      </c>
      <c r="AB231" s="14" t="str">
        <f t="shared" si="70"/>
        <v xml:space="preserve"> </v>
      </c>
      <c r="AC231" t="str">
        <f t="shared" si="71"/>
        <v xml:space="preserve"> </v>
      </c>
      <c r="AD231" t="str">
        <f t="shared" si="72"/>
        <v xml:space="preserve"> </v>
      </c>
      <c r="AE231" s="14" t="str">
        <f t="shared" si="73"/>
        <v xml:space="preserve"> </v>
      </c>
      <c r="AF231" t="str">
        <f t="shared" si="74"/>
        <v xml:space="preserve"> </v>
      </c>
      <c r="AG231" t="str">
        <f t="shared" si="75"/>
        <v xml:space="preserve"> </v>
      </c>
      <c r="AH231" s="14" t="str">
        <f t="shared" si="76"/>
        <v xml:space="preserve"> </v>
      </c>
      <c r="AI231" s="11" t="str">
        <f t="shared" si="77"/>
        <v xml:space="preserve"> </v>
      </c>
      <c r="AJ231" s="17" t="str">
        <f t="shared" si="78"/>
        <v xml:space="preserve"> </v>
      </c>
    </row>
    <row r="232" spans="1:52" x14ac:dyDescent="0.2">
      <c r="A232" s="9"/>
      <c r="B232" s="9"/>
      <c r="D232" s="9"/>
      <c r="E232" s="10"/>
      <c r="F232" s="10"/>
      <c r="G232" s="10"/>
      <c r="I232" s="10"/>
      <c r="K232" s="10"/>
      <c r="M232" s="10"/>
      <c r="N232" s="10"/>
      <c r="O232" s="10"/>
      <c r="V232" t="str">
        <f t="shared" si="64"/>
        <v xml:space="preserve"> </v>
      </c>
      <c r="W232" s="14" t="str">
        <f t="shared" si="65"/>
        <v xml:space="preserve"> </v>
      </c>
      <c r="X232" t="str">
        <f t="shared" si="66"/>
        <v xml:space="preserve"> </v>
      </c>
      <c r="Y232" t="str">
        <f t="shared" si="67"/>
        <v xml:space="preserve"> </v>
      </c>
      <c r="Z232" s="14" t="str">
        <f t="shared" si="68"/>
        <v xml:space="preserve"> </v>
      </c>
      <c r="AA232" s="14" t="str">
        <f t="shared" si="69"/>
        <v xml:space="preserve"> </v>
      </c>
      <c r="AB232" s="14" t="str">
        <f t="shared" si="70"/>
        <v xml:space="preserve"> </v>
      </c>
      <c r="AC232" t="str">
        <f t="shared" si="71"/>
        <v xml:space="preserve"> </v>
      </c>
      <c r="AD232" t="str">
        <f t="shared" si="72"/>
        <v xml:space="preserve"> </v>
      </c>
      <c r="AE232" s="14" t="str">
        <f t="shared" si="73"/>
        <v xml:space="preserve"> </v>
      </c>
      <c r="AF232" t="str">
        <f t="shared" si="74"/>
        <v xml:space="preserve"> </v>
      </c>
      <c r="AG232" t="str">
        <f t="shared" si="75"/>
        <v xml:space="preserve"> </v>
      </c>
      <c r="AH232" s="14" t="str">
        <f t="shared" si="76"/>
        <v xml:space="preserve"> </v>
      </c>
      <c r="AI232" s="11" t="str">
        <f t="shared" si="77"/>
        <v xml:space="preserve"> </v>
      </c>
      <c r="AJ232" s="17" t="str">
        <f t="shared" si="78"/>
        <v xml:space="preserve"> </v>
      </c>
    </row>
    <row r="233" spans="1:52" x14ac:dyDescent="0.2">
      <c r="A233" s="9"/>
      <c r="B233" s="9"/>
      <c r="D233" s="9"/>
      <c r="E233" s="10"/>
      <c r="F233" s="10"/>
      <c r="G233" s="10"/>
      <c r="I233" s="10"/>
      <c r="K233" s="10"/>
      <c r="M233" s="10"/>
      <c r="N233" s="10"/>
      <c r="O233" s="10"/>
      <c r="V233" t="str">
        <f t="shared" si="64"/>
        <v xml:space="preserve"> </v>
      </c>
      <c r="W233" s="14" t="str">
        <f t="shared" si="65"/>
        <v xml:space="preserve"> </v>
      </c>
      <c r="X233" t="str">
        <f t="shared" si="66"/>
        <v xml:space="preserve"> </v>
      </c>
      <c r="Y233" t="str">
        <f t="shared" si="67"/>
        <v xml:space="preserve"> </v>
      </c>
      <c r="Z233" s="14" t="str">
        <f t="shared" si="68"/>
        <v xml:space="preserve"> </v>
      </c>
      <c r="AA233" s="14" t="str">
        <f t="shared" si="69"/>
        <v xml:space="preserve"> </v>
      </c>
      <c r="AB233" s="14" t="str">
        <f t="shared" si="70"/>
        <v xml:space="preserve"> </v>
      </c>
      <c r="AC233" t="str">
        <f t="shared" si="71"/>
        <v xml:space="preserve"> </v>
      </c>
      <c r="AD233" t="str">
        <f t="shared" si="72"/>
        <v xml:space="preserve"> </v>
      </c>
      <c r="AE233" s="14" t="str">
        <f t="shared" si="73"/>
        <v xml:space="preserve"> </v>
      </c>
      <c r="AF233" t="str">
        <f t="shared" si="74"/>
        <v xml:space="preserve"> </v>
      </c>
      <c r="AG233" t="str">
        <f t="shared" si="75"/>
        <v xml:space="preserve"> </v>
      </c>
      <c r="AH233" s="14" t="str">
        <f t="shared" si="76"/>
        <v xml:space="preserve"> </v>
      </c>
      <c r="AI233" s="11" t="str">
        <f t="shared" si="77"/>
        <v xml:space="preserve"> </v>
      </c>
      <c r="AJ233" s="17" t="str">
        <f t="shared" si="78"/>
        <v xml:space="preserve"> </v>
      </c>
    </row>
    <row r="234" spans="1:52" x14ac:dyDescent="0.2">
      <c r="A234" s="9"/>
      <c r="B234" s="9"/>
      <c r="D234" s="9"/>
      <c r="E234" s="10"/>
      <c r="F234" s="10"/>
      <c r="G234" s="10"/>
      <c r="I234" s="10"/>
      <c r="K234" s="10"/>
      <c r="M234" s="10"/>
      <c r="N234" s="10"/>
      <c r="O234" s="10"/>
      <c r="V234" t="str">
        <f t="shared" si="64"/>
        <v xml:space="preserve"> </v>
      </c>
      <c r="W234" s="14" t="str">
        <f t="shared" si="65"/>
        <v xml:space="preserve"> </v>
      </c>
      <c r="X234" t="str">
        <f t="shared" si="66"/>
        <v xml:space="preserve"> </v>
      </c>
      <c r="Y234" t="str">
        <f t="shared" si="67"/>
        <v xml:space="preserve"> </v>
      </c>
      <c r="Z234" s="14" t="str">
        <f t="shared" si="68"/>
        <v xml:space="preserve"> </v>
      </c>
      <c r="AA234" s="14" t="str">
        <f t="shared" si="69"/>
        <v xml:space="preserve"> </v>
      </c>
      <c r="AB234" s="14" t="str">
        <f t="shared" si="70"/>
        <v xml:space="preserve"> </v>
      </c>
      <c r="AC234" t="str">
        <f t="shared" si="71"/>
        <v xml:space="preserve"> </v>
      </c>
      <c r="AD234" t="str">
        <f t="shared" si="72"/>
        <v xml:space="preserve"> </v>
      </c>
      <c r="AE234" s="14" t="str">
        <f t="shared" si="73"/>
        <v xml:space="preserve"> </v>
      </c>
      <c r="AF234" t="str">
        <f t="shared" si="74"/>
        <v xml:space="preserve"> </v>
      </c>
      <c r="AG234" t="str">
        <f t="shared" si="75"/>
        <v xml:space="preserve"> </v>
      </c>
      <c r="AH234" s="14" t="str">
        <f t="shared" si="76"/>
        <v xml:space="preserve"> </v>
      </c>
      <c r="AI234" s="11" t="str">
        <f t="shared" si="77"/>
        <v xml:space="preserve"> </v>
      </c>
      <c r="AJ234" s="17" t="str">
        <f t="shared" si="78"/>
        <v xml:space="preserve"> </v>
      </c>
    </row>
    <row r="235" spans="1:52" x14ac:dyDescent="0.2">
      <c r="A235" s="9"/>
      <c r="B235" s="9"/>
      <c r="D235" s="9"/>
      <c r="E235" s="10"/>
      <c r="F235" s="10"/>
      <c r="G235" s="10"/>
      <c r="I235" s="10"/>
      <c r="K235" s="10"/>
      <c r="M235" s="10"/>
      <c r="N235" s="10"/>
      <c r="O235" s="10"/>
      <c r="V235" t="str">
        <f t="shared" si="64"/>
        <v xml:space="preserve"> </v>
      </c>
      <c r="W235" s="14" t="str">
        <f t="shared" si="65"/>
        <v xml:space="preserve"> </v>
      </c>
      <c r="X235" t="str">
        <f t="shared" si="66"/>
        <v xml:space="preserve"> </v>
      </c>
      <c r="Y235" t="str">
        <f t="shared" si="67"/>
        <v xml:space="preserve"> </v>
      </c>
      <c r="Z235" s="14" t="str">
        <f t="shared" si="68"/>
        <v xml:space="preserve"> </v>
      </c>
      <c r="AA235" s="14" t="str">
        <f t="shared" si="69"/>
        <v xml:space="preserve"> </v>
      </c>
      <c r="AB235" s="14" t="str">
        <f t="shared" si="70"/>
        <v xml:space="preserve"> </v>
      </c>
      <c r="AC235" t="str">
        <f t="shared" si="71"/>
        <v xml:space="preserve"> </v>
      </c>
      <c r="AD235" t="str">
        <f t="shared" si="72"/>
        <v xml:space="preserve"> </v>
      </c>
      <c r="AE235" s="14" t="str">
        <f t="shared" si="73"/>
        <v xml:space="preserve"> </v>
      </c>
      <c r="AF235" t="str">
        <f t="shared" si="74"/>
        <v xml:space="preserve"> </v>
      </c>
      <c r="AG235" t="str">
        <f t="shared" si="75"/>
        <v xml:space="preserve"> </v>
      </c>
      <c r="AH235" s="14" t="str">
        <f t="shared" si="76"/>
        <v xml:space="preserve"> </v>
      </c>
      <c r="AI235" s="11" t="str">
        <f t="shared" si="77"/>
        <v xml:space="preserve"> </v>
      </c>
      <c r="AJ235" s="17" t="str">
        <f t="shared" si="78"/>
        <v xml:space="preserve"> </v>
      </c>
    </row>
    <row r="236" spans="1:52" x14ac:dyDescent="0.2">
      <c r="A236" s="9"/>
      <c r="B236" s="9"/>
      <c r="D236" s="9"/>
      <c r="E236" s="10"/>
      <c r="F236" s="10"/>
      <c r="G236" s="10"/>
      <c r="I236" s="10"/>
      <c r="K236" s="10"/>
      <c r="M236" s="10"/>
      <c r="N236" s="10"/>
      <c r="O236" s="10"/>
      <c r="V236" t="str">
        <f t="shared" si="64"/>
        <v xml:space="preserve"> </v>
      </c>
      <c r="W236" s="14" t="str">
        <f t="shared" si="65"/>
        <v xml:space="preserve"> </v>
      </c>
      <c r="X236" t="str">
        <f t="shared" si="66"/>
        <v xml:space="preserve"> </v>
      </c>
      <c r="Y236" t="str">
        <f t="shared" si="67"/>
        <v xml:space="preserve"> </v>
      </c>
      <c r="Z236" s="14" t="str">
        <f t="shared" si="68"/>
        <v xml:space="preserve"> </v>
      </c>
      <c r="AA236" s="14" t="str">
        <f t="shared" si="69"/>
        <v xml:space="preserve"> </v>
      </c>
      <c r="AB236" s="14" t="str">
        <f t="shared" si="70"/>
        <v xml:space="preserve"> </v>
      </c>
      <c r="AC236" t="str">
        <f t="shared" si="71"/>
        <v xml:space="preserve"> </v>
      </c>
      <c r="AD236" t="str">
        <f t="shared" si="72"/>
        <v xml:space="preserve"> </v>
      </c>
      <c r="AE236" s="14" t="str">
        <f t="shared" si="73"/>
        <v xml:space="preserve"> </v>
      </c>
      <c r="AF236" t="str">
        <f t="shared" si="74"/>
        <v xml:space="preserve"> </v>
      </c>
      <c r="AG236" t="str">
        <f t="shared" si="75"/>
        <v xml:space="preserve"> </v>
      </c>
      <c r="AH236" s="14" t="str">
        <f t="shared" si="76"/>
        <v xml:space="preserve"> </v>
      </c>
      <c r="AI236" s="11" t="str">
        <f t="shared" si="77"/>
        <v xml:space="preserve"> </v>
      </c>
      <c r="AJ236" s="17" t="str">
        <f t="shared" si="78"/>
        <v xml:space="preserve"> </v>
      </c>
    </row>
    <row r="237" spans="1:52" x14ac:dyDescent="0.2">
      <c r="A237" s="9"/>
      <c r="B237" s="9"/>
      <c r="D237" s="9"/>
      <c r="E237" s="10"/>
      <c r="F237" s="10"/>
      <c r="G237" s="10"/>
      <c r="I237" s="10"/>
      <c r="K237" s="10"/>
      <c r="M237" s="10"/>
      <c r="N237" s="10"/>
      <c r="O237" s="10"/>
      <c r="V237" t="str">
        <f t="shared" si="64"/>
        <v xml:space="preserve"> </v>
      </c>
      <c r="W237" s="14" t="str">
        <f t="shared" si="65"/>
        <v xml:space="preserve"> </v>
      </c>
      <c r="X237" t="str">
        <f t="shared" si="66"/>
        <v xml:space="preserve"> </v>
      </c>
      <c r="Y237" t="str">
        <f t="shared" si="67"/>
        <v xml:space="preserve"> </v>
      </c>
      <c r="Z237" s="14" t="str">
        <f t="shared" si="68"/>
        <v xml:space="preserve"> </v>
      </c>
      <c r="AA237" s="14" t="str">
        <f t="shared" si="69"/>
        <v xml:space="preserve"> </v>
      </c>
      <c r="AB237" s="14" t="str">
        <f t="shared" si="70"/>
        <v xml:space="preserve"> </v>
      </c>
      <c r="AC237" t="str">
        <f t="shared" si="71"/>
        <v xml:space="preserve"> </v>
      </c>
      <c r="AD237" t="str">
        <f t="shared" si="72"/>
        <v xml:space="preserve"> </v>
      </c>
      <c r="AE237" s="14" t="str">
        <f t="shared" si="73"/>
        <v xml:space="preserve"> </v>
      </c>
      <c r="AF237" t="str">
        <f t="shared" si="74"/>
        <v xml:space="preserve"> </v>
      </c>
      <c r="AG237" t="str">
        <f t="shared" si="75"/>
        <v xml:space="preserve"> </v>
      </c>
      <c r="AH237" s="14" t="str">
        <f t="shared" si="76"/>
        <v xml:space="preserve"> </v>
      </c>
      <c r="AI237" s="11" t="str">
        <f t="shared" si="77"/>
        <v xml:space="preserve"> </v>
      </c>
      <c r="AJ237" s="17" t="str">
        <f t="shared" si="78"/>
        <v xml:space="preserve"> </v>
      </c>
    </row>
    <row r="238" spans="1:52" x14ac:dyDescent="0.2">
      <c r="A238" s="9"/>
      <c r="B238" s="9"/>
      <c r="D238" s="9"/>
      <c r="E238" s="10"/>
      <c r="F238" s="10"/>
      <c r="G238" s="10"/>
      <c r="I238" s="10"/>
      <c r="K238" s="10"/>
      <c r="M238" s="10"/>
      <c r="N238" s="10"/>
      <c r="O238" s="10"/>
      <c r="V238" t="str">
        <f t="shared" si="64"/>
        <v xml:space="preserve"> </v>
      </c>
      <c r="W238" s="14" t="str">
        <f t="shared" si="65"/>
        <v xml:space="preserve"> </v>
      </c>
      <c r="X238" t="str">
        <f t="shared" si="66"/>
        <v xml:space="preserve"> </v>
      </c>
      <c r="Y238" t="str">
        <f t="shared" si="67"/>
        <v xml:space="preserve"> </v>
      </c>
      <c r="Z238" s="14" t="str">
        <f t="shared" si="68"/>
        <v xml:space="preserve"> </v>
      </c>
      <c r="AA238" s="14" t="str">
        <f t="shared" si="69"/>
        <v xml:space="preserve"> </v>
      </c>
      <c r="AB238" s="14" t="str">
        <f t="shared" si="70"/>
        <v xml:space="preserve"> </v>
      </c>
      <c r="AC238" t="str">
        <f t="shared" si="71"/>
        <v xml:space="preserve"> </v>
      </c>
      <c r="AD238" t="str">
        <f t="shared" si="72"/>
        <v xml:space="preserve"> </v>
      </c>
      <c r="AE238" s="14" t="str">
        <f t="shared" si="73"/>
        <v xml:space="preserve"> </v>
      </c>
      <c r="AF238" t="str">
        <f t="shared" si="74"/>
        <v xml:space="preserve"> </v>
      </c>
      <c r="AG238" t="str">
        <f t="shared" si="75"/>
        <v xml:space="preserve"> </v>
      </c>
      <c r="AH238" s="14" t="str">
        <f t="shared" si="76"/>
        <v xml:space="preserve"> </v>
      </c>
      <c r="AI238" s="11" t="str">
        <f t="shared" si="77"/>
        <v xml:space="preserve"> </v>
      </c>
      <c r="AJ238" s="17" t="str">
        <f t="shared" si="78"/>
        <v xml:space="preserve"> </v>
      </c>
    </row>
    <row r="239" spans="1:52" x14ac:dyDescent="0.2">
      <c r="A239" s="9"/>
      <c r="B239" s="9"/>
      <c r="D239" s="9"/>
      <c r="E239" s="10"/>
      <c r="F239" s="10"/>
      <c r="G239" s="10"/>
      <c r="I239" s="10"/>
      <c r="K239" s="10"/>
      <c r="M239" s="10"/>
      <c r="N239" s="10"/>
      <c r="O239" s="10"/>
      <c r="V239" t="str">
        <f t="shared" si="64"/>
        <v xml:space="preserve"> </v>
      </c>
      <c r="W239" s="14" t="str">
        <f t="shared" si="65"/>
        <v xml:space="preserve"> </v>
      </c>
      <c r="X239" t="str">
        <f t="shared" si="66"/>
        <v xml:space="preserve"> </v>
      </c>
      <c r="Y239" t="str">
        <f t="shared" si="67"/>
        <v xml:space="preserve"> </v>
      </c>
      <c r="Z239" s="14" t="str">
        <f t="shared" si="68"/>
        <v xml:space="preserve"> </v>
      </c>
      <c r="AA239" s="14" t="str">
        <f t="shared" si="69"/>
        <v xml:space="preserve"> </v>
      </c>
      <c r="AB239" s="14" t="str">
        <f t="shared" si="70"/>
        <v xml:space="preserve"> </v>
      </c>
      <c r="AC239" t="str">
        <f t="shared" si="71"/>
        <v xml:space="preserve"> </v>
      </c>
      <c r="AD239" t="str">
        <f t="shared" si="72"/>
        <v xml:space="preserve"> </v>
      </c>
      <c r="AE239" s="14" t="str">
        <f t="shared" si="73"/>
        <v xml:space="preserve"> </v>
      </c>
      <c r="AF239" t="str">
        <f t="shared" si="74"/>
        <v xml:space="preserve"> </v>
      </c>
      <c r="AG239" t="str">
        <f t="shared" si="75"/>
        <v xml:space="preserve"> </v>
      </c>
      <c r="AH239" s="14" t="str">
        <f t="shared" si="76"/>
        <v xml:space="preserve"> </v>
      </c>
      <c r="AI239" s="11" t="str">
        <f t="shared" si="77"/>
        <v xml:space="preserve"> </v>
      </c>
      <c r="AJ239" s="17" t="str">
        <f t="shared" si="78"/>
        <v xml:space="preserve"> </v>
      </c>
    </row>
    <row r="240" spans="1:52" x14ac:dyDescent="0.2">
      <c r="A240" s="9"/>
      <c r="B240" s="9"/>
      <c r="D240" s="9"/>
      <c r="E240" s="10"/>
      <c r="F240" s="10"/>
      <c r="G240" s="10"/>
      <c r="I240" s="10"/>
      <c r="K240" s="10"/>
      <c r="M240" s="10"/>
      <c r="N240" s="10"/>
      <c r="O240" s="10"/>
      <c r="V240" t="str">
        <f t="shared" si="64"/>
        <v xml:space="preserve"> </v>
      </c>
      <c r="W240" s="14" t="str">
        <f t="shared" si="65"/>
        <v xml:space="preserve"> </v>
      </c>
      <c r="X240" t="str">
        <f t="shared" si="66"/>
        <v xml:space="preserve"> </v>
      </c>
      <c r="Y240" t="str">
        <f t="shared" si="67"/>
        <v xml:space="preserve"> </v>
      </c>
      <c r="Z240" s="14" t="str">
        <f t="shared" si="68"/>
        <v xml:space="preserve"> </v>
      </c>
      <c r="AA240" s="14" t="str">
        <f t="shared" si="69"/>
        <v xml:space="preserve"> </v>
      </c>
      <c r="AB240" s="14" t="str">
        <f t="shared" si="70"/>
        <v xml:space="preserve"> </v>
      </c>
      <c r="AC240" t="str">
        <f t="shared" si="71"/>
        <v xml:space="preserve"> </v>
      </c>
      <c r="AD240" t="str">
        <f t="shared" si="72"/>
        <v xml:space="preserve"> </v>
      </c>
      <c r="AE240" s="14" t="str">
        <f t="shared" si="73"/>
        <v xml:space="preserve"> </v>
      </c>
      <c r="AF240" t="str">
        <f t="shared" si="74"/>
        <v xml:space="preserve"> </v>
      </c>
      <c r="AG240" t="str">
        <f t="shared" si="75"/>
        <v xml:space="preserve"> </v>
      </c>
      <c r="AH240" s="14" t="str">
        <f t="shared" si="76"/>
        <v xml:space="preserve"> </v>
      </c>
      <c r="AI240" s="11" t="str">
        <f t="shared" si="77"/>
        <v xml:space="preserve"> </v>
      </c>
      <c r="AJ240" s="17" t="str">
        <f t="shared" si="78"/>
        <v xml:space="preserve"> </v>
      </c>
    </row>
    <row r="241" spans="1:36" x14ac:dyDescent="0.2">
      <c r="A241" s="9"/>
      <c r="B241" s="9"/>
      <c r="D241" s="9"/>
      <c r="E241" s="10"/>
      <c r="F241" s="10"/>
      <c r="G241" s="10"/>
      <c r="I241" s="10"/>
      <c r="K241" s="10"/>
      <c r="M241" s="10"/>
      <c r="N241" s="10"/>
      <c r="O241" s="10"/>
      <c r="V241" t="str">
        <f t="shared" si="64"/>
        <v xml:space="preserve"> </v>
      </c>
      <c r="W241" s="14" t="str">
        <f t="shared" si="65"/>
        <v xml:space="preserve"> </v>
      </c>
      <c r="X241" t="str">
        <f t="shared" si="66"/>
        <v xml:space="preserve"> </v>
      </c>
      <c r="Y241" t="str">
        <f t="shared" si="67"/>
        <v xml:space="preserve"> </v>
      </c>
      <c r="Z241" s="14" t="str">
        <f t="shared" si="68"/>
        <v xml:space="preserve"> </v>
      </c>
      <c r="AA241" s="14" t="str">
        <f t="shared" si="69"/>
        <v xml:space="preserve"> </v>
      </c>
      <c r="AB241" s="14" t="str">
        <f t="shared" si="70"/>
        <v xml:space="preserve"> </v>
      </c>
      <c r="AC241" t="str">
        <f t="shared" si="71"/>
        <v xml:space="preserve"> </v>
      </c>
      <c r="AD241" t="str">
        <f t="shared" si="72"/>
        <v xml:space="preserve"> </v>
      </c>
      <c r="AE241" s="14" t="str">
        <f t="shared" si="73"/>
        <v xml:space="preserve"> </v>
      </c>
      <c r="AF241" t="str">
        <f t="shared" si="74"/>
        <v xml:space="preserve"> </v>
      </c>
      <c r="AG241" t="str">
        <f t="shared" si="75"/>
        <v xml:space="preserve"> </v>
      </c>
      <c r="AH241" s="14" t="str">
        <f t="shared" si="76"/>
        <v xml:space="preserve"> </v>
      </c>
      <c r="AI241" s="11" t="str">
        <f t="shared" si="77"/>
        <v xml:space="preserve"> </v>
      </c>
      <c r="AJ241" s="17" t="str">
        <f t="shared" si="78"/>
        <v xml:space="preserve"> </v>
      </c>
    </row>
    <row r="242" spans="1:36" x14ac:dyDescent="0.2">
      <c r="A242" s="9"/>
      <c r="B242" s="9"/>
      <c r="D242" s="9"/>
      <c r="E242" s="10"/>
      <c r="F242" s="10"/>
      <c r="G242" s="10"/>
      <c r="I242" s="10"/>
      <c r="K242" s="10"/>
      <c r="M242" s="10"/>
      <c r="N242" s="10"/>
      <c r="O242" s="10"/>
      <c r="V242" t="str">
        <f t="shared" si="64"/>
        <v xml:space="preserve"> </v>
      </c>
      <c r="W242" s="14" t="str">
        <f t="shared" si="65"/>
        <v xml:space="preserve"> </v>
      </c>
      <c r="X242" t="str">
        <f t="shared" si="66"/>
        <v xml:space="preserve"> </v>
      </c>
      <c r="Y242" t="str">
        <f t="shared" si="67"/>
        <v xml:space="preserve"> </v>
      </c>
      <c r="Z242" s="14" t="str">
        <f t="shared" si="68"/>
        <v xml:space="preserve"> </v>
      </c>
      <c r="AA242" s="14" t="str">
        <f t="shared" si="69"/>
        <v xml:space="preserve"> </v>
      </c>
      <c r="AB242" s="14" t="str">
        <f t="shared" si="70"/>
        <v xml:space="preserve"> </v>
      </c>
      <c r="AC242" t="str">
        <f t="shared" si="71"/>
        <v xml:space="preserve"> </v>
      </c>
      <c r="AD242" t="str">
        <f t="shared" si="72"/>
        <v xml:space="preserve"> </v>
      </c>
      <c r="AE242" s="14" t="str">
        <f t="shared" si="73"/>
        <v xml:space="preserve"> </v>
      </c>
      <c r="AF242" t="str">
        <f t="shared" si="74"/>
        <v xml:space="preserve"> </v>
      </c>
      <c r="AG242" t="str">
        <f t="shared" si="75"/>
        <v xml:space="preserve"> </v>
      </c>
      <c r="AH242" s="14" t="str">
        <f t="shared" si="76"/>
        <v xml:space="preserve"> </v>
      </c>
      <c r="AI242" s="11" t="str">
        <f t="shared" si="77"/>
        <v xml:space="preserve"> </v>
      </c>
      <c r="AJ242" s="17" t="str">
        <f t="shared" si="78"/>
        <v xml:space="preserve"> </v>
      </c>
    </row>
    <row r="243" spans="1:36" x14ac:dyDescent="0.2">
      <c r="A243" s="9"/>
      <c r="B243" s="9"/>
      <c r="D243" s="9"/>
      <c r="E243" s="10"/>
      <c r="F243" s="10"/>
      <c r="G243" s="10"/>
      <c r="I243" s="10"/>
      <c r="K243" s="10"/>
      <c r="M243" s="10"/>
      <c r="N243" s="10"/>
      <c r="O243" s="10"/>
      <c r="V243" t="str">
        <f t="shared" si="64"/>
        <v xml:space="preserve"> </v>
      </c>
      <c r="W243" s="14" t="str">
        <f t="shared" si="65"/>
        <v xml:space="preserve"> </v>
      </c>
      <c r="X243" t="str">
        <f t="shared" si="66"/>
        <v xml:space="preserve"> </v>
      </c>
      <c r="Y243" t="str">
        <f t="shared" si="67"/>
        <v xml:space="preserve"> </v>
      </c>
      <c r="Z243" s="14" t="str">
        <f t="shared" si="68"/>
        <v xml:space="preserve"> </v>
      </c>
      <c r="AA243" s="14" t="str">
        <f t="shared" si="69"/>
        <v xml:space="preserve"> </v>
      </c>
      <c r="AB243" s="14" t="str">
        <f t="shared" si="70"/>
        <v xml:space="preserve"> </v>
      </c>
      <c r="AC243" t="str">
        <f t="shared" si="71"/>
        <v xml:space="preserve"> </v>
      </c>
      <c r="AD243" t="str">
        <f t="shared" si="72"/>
        <v xml:space="preserve"> </v>
      </c>
      <c r="AE243" s="14" t="str">
        <f t="shared" si="73"/>
        <v xml:space="preserve"> </v>
      </c>
      <c r="AF243" t="str">
        <f t="shared" si="74"/>
        <v xml:space="preserve"> </v>
      </c>
      <c r="AG243" t="str">
        <f t="shared" si="75"/>
        <v xml:space="preserve"> </v>
      </c>
      <c r="AH243" s="14" t="str">
        <f t="shared" si="76"/>
        <v xml:space="preserve"> </v>
      </c>
      <c r="AI243" s="11" t="str">
        <f t="shared" si="77"/>
        <v xml:space="preserve"> </v>
      </c>
      <c r="AJ243" s="17" t="str">
        <f t="shared" si="78"/>
        <v xml:space="preserve"> </v>
      </c>
    </row>
    <row r="244" spans="1:36" x14ac:dyDescent="0.2">
      <c r="A244" s="9"/>
      <c r="B244" s="9"/>
      <c r="D244" s="9"/>
      <c r="E244" s="10"/>
      <c r="F244" s="10"/>
      <c r="G244" s="10"/>
      <c r="I244" s="10"/>
      <c r="K244" s="10"/>
      <c r="M244" s="10"/>
      <c r="N244" s="10"/>
      <c r="O244" s="10"/>
      <c r="V244" t="str">
        <f t="shared" si="64"/>
        <v xml:space="preserve"> </v>
      </c>
      <c r="W244" s="14" t="str">
        <f t="shared" si="65"/>
        <v xml:space="preserve"> </v>
      </c>
      <c r="X244" t="str">
        <f t="shared" si="66"/>
        <v xml:space="preserve"> </v>
      </c>
      <c r="Y244" t="str">
        <f t="shared" si="67"/>
        <v xml:space="preserve"> </v>
      </c>
      <c r="Z244" s="14" t="str">
        <f t="shared" si="68"/>
        <v xml:space="preserve"> </v>
      </c>
      <c r="AA244" s="14" t="str">
        <f t="shared" si="69"/>
        <v xml:space="preserve"> </v>
      </c>
      <c r="AB244" s="14" t="str">
        <f t="shared" si="70"/>
        <v xml:space="preserve"> </v>
      </c>
      <c r="AC244" t="str">
        <f t="shared" si="71"/>
        <v xml:space="preserve"> </v>
      </c>
      <c r="AD244" t="str">
        <f t="shared" si="72"/>
        <v xml:space="preserve"> </v>
      </c>
      <c r="AE244" s="14" t="str">
        <f t="shared" si="73"/>
        <v xml:space="preserve"> </v>
      </c>
      <c r="AF244" t="str">
        <f t="shared" si="74"/>
        <v xml:space="preserve"> </v>
      </c>
      <c r="AG244" t="str">
        <f t="shared" si="75"/>
        <v xml:space="preserve"> </v>
      </c>
      <c r="AH244" s="14" t="str">
        <f t="shared" si="76"/>
        <v xml:space="preserve"> </v>
      </c>
      <c r="AI244" s="11" t="str">
        <f t="shared" si="77"/>
        <v xml:space="preserve"> </v>
      </c>
      <c r="AJ244" s="17" t="str">
        <f t="shared" si="78"/>
        <v xml:space="preserve"> </v>
      </c>
    </row>
    <row r="245" spans="1:36" x14ac:dyDescent="0.2">
      <c r="A245" s="9"/>
      <c r="B245" s="9"/>
      <c r="D245" s="9"/>
      <c r="E245" s="10"/>
      <c r="F245" s="10"/>
      <c r="G245" s="10"/>
      <c r="I245" s="10"/>
      <c r="K245" s="10"/>
      <c r="M245" s="10"/>
      <c r="N245" s="10"/>
      <c r="O245" s="10"/>
      <c r="V245" t="str">
        <f t="shared" si="64"/>
        <v xml:space="preserve"> </v>
      </c>
      <c r="W245" s="14" t="str">
        <f t="shared" si="65"/>
        <v xml:space="preserve"> </v>
      </c>
      <c r="X245" t="str">
        <f t="shared" si="66"/>
        <v xml:space="preserve"> </v>
      </c>
      <c r="Y245" t="str">
        <f t="shared" si="67"/>
        <v xml:space="preserve"> </v>
      </c>
      <c r="Z245" s="14" t="str">
        <f t="shared" si="68"/>
        <v xml:space="preserve"> </v>
      </c>
      <c r="AA245" s="14" t="str">
        <f t="shared" si="69"/>
        <v xml:space="preserve"> </v>
      </c>
      <c r="AB245" s="14" t="str">
        <f t="shared" si="70"/>
        <v xml:space="preserve"> </v>
      </c>
      <c r="AC245" t="str">
        <f t="shared" si="71"/>
        <v xml:space="preserve"> </v>
      </c>
      <c r="AD245" t="str">
        <f t="shared" si="72"/>
        <v xml:space="preserve"> </v>
      </c>
      <c r="AE245" s="14" t="str">
        <f t="shared" si="73"/>
        <v xml:space="preserve"> </v>
      </c>
      <c r="AF245" t="str">
        <f t="shared" si="74"/>
        <v xml:space="preserve"> </v>
      </c>
      <c r="AG245" t="str">
        <f t="shared" si="75"/>
        <v xml:space="preserve"> </v>
      </c>
      <c r="AH245" s="14" t="str">
        <f t="shared" si="76"/>
        <v xml:space="preserve"> </v>
      </c>
      <c r="AI245" s="11" t="str">
        <f t="shared" si="77"/>
        <v xml:space="preserve"> </v>
      </c>
      <c r="AJ245" s="17" t="str">
        <f t="shared" si="78"/>
        <v xml:space="preserve"> </v>
      </c>
    </row>
    <row r="246" spans="1:36" x14ac:dyDescent="0.2">
      <c r="A246" s="9"/>
      <c r="B246" s="9"/>
      <c r="D246" s="9"/>
      <c r="E246" s="10"/>
      <c r="F246" s="10"/>
      <c r="G246" s="10"/>
      <c r="I246" s="10"/>
      <c r="K246" s="10"/>
      <c r="M246" s="10"/>
      <c r="N246" s="10"/>
      <c r="O246" s="10"/>
      <c r="V246" t="str">
        <f t="shared" si="64"/>
        <v xml:space="preserve"> </v>
      </c>
      <c r="W246" s="14" t="str">
        <f t="shared" si="65"/>
        <v xml:space="preserve"> </v>
      </c>
      <c r="X246" t="str">
        <f t="shared" si="66"/>
        <v xml:space="preserve"> </v>
      </c>
      <c r="Y246" t="str">
        <f t="shared" si="67"/>
        <v xml:space="preserve"> </v>
      </c>
      <c r="Z246" s="14" t="str">
        <f t="shared" si="68"/>
        <v xml:space="preserve"> </v>
      </c>
      <c r="AA246" s="14" t="str">
        <f t="shared" si="69"/>
        <v xml:space="preserve"> </v>
      </c>
      <c r="AB246" s="14" t="str">
        <f t="shared" si="70"/>
        <v xml:space="preserve"> </v>
      </c>
      <c r="AC246" t="str">
        <f t="shared" si="71"/>
        <v xml:space="preserve"> </v>
      </c>
      <c r="AD246" t="str">
        <f t="shared" si="72"/>
        <v xml:space="preserve"> </v>
      </c>
      <c r="AE246" s="14" t="str">
        <f t="shared" si="73"/>
        <v xml:space="preserve"> </v>
      </c>
      <c r="AF246" t="str">
        <f t="shared" si="74"/>
        <v xml:space="preserve"> </v>
      </c>
      <c r="AG246" t="str">
        <f t="shared" si="75"/>
        <v xml:space="preserve"> </v>
      </c>
      <c r="AH246" s="14" t="str">
        <f t="shared" si="76"/>
        <v xml:space="preserve"> </v>
      </c>
      <c r="AI246" s="11" t="str">
        <f t="shared" si="77"/>
        <v xml:space="preserve"> </v>
      </c>
      <c r="AJ246" s="17" t="str">
        <f t="shared" si="78"/>
        <v xml:space="preserve"> </v>
      </c>
    </row>
    <row r="247" spans="1:36" x14ac:dyDescent="0.2">
      <c r="A247" s="9"/>
      <c r="B247" s="9"/>
      <c r="D247" s="9"/>
      <c r="E247" s="10"/>
      <c r="F247" s="10"/>
      <c r="G247" s="10"/>
      <c r="I247" s="10"/>
      <c r="K247" s="10"/>
      <c r="M247" s="10"/>
      <c r="N247" s="10"/>
      <c r="O247" s="10"/>
      <c r="V247" t="str">
        <f t="shared" si="64"/>
        <v xml:space="preserve"> </v>
      </c>
      <c r="W247" s="14" t="str">
        <f t="shared" si="65"/>
        <v xml:space="preserve"> </v>
      </c>
      <c r="X247" t="str">
        <f t="shared" si="66"/>
        <v xml:space="preserve"> </v>
      </c>
      <c r="Y247" t="str">
        <f t="shared" si="67"/>
        <v xml:space="preserve"> </v>
      </c>
      <c r="Z247" s="14" t="str">
        <f t="shared" si="68"/>
        <v xml:space="preserve"> </v>
      </c>
      <c r="AA247" s="14" t="str">
        <f t="shared" si="69"/>
        <v xml:space="preserve"> </v>
      </c>
      <c r="AB247" s="14" t="str">
        <f t="shared" si="70"/>
        <v xml:space="preserve"> </v>
      </c>
      <c r="AC247" t="str">
        <f t="shared" si="71"/>
        <v xml:space="preserve"> </v>
      </c>
      <c r="AD247" t="str">
        <f t="shared" si="72"/>
        <v xml:space="preserve"> </v>
      </c>
      <c r="AE247" s="14" t="str">
        <f t="shared" si="73"/>
        <v xml:space="preserve"> </v>
      </c>
      <c r="AF247" t="str">
        <f t="shared" si="74"/>
        <v xml:space="preserve"> </v>
      </c>
      <c r="AG247" t="str">
        <f t="shared" si="75"/>
        <v xml:space="preserve"> </v>
      </c>
      <c r="AH247" s="14" t="str">
        <f t="shared" si="76"/>
        <v xml:space="preserve"> </v>
      </c>
      <c r="AI247" s="11" t="str">
        <f t="shared" si="77"/>
        <v xml:space="preserve"> </v>
      </c>
      <c r="AJ247" s="17" t="str">
        <f t="shared" si="78"/>
        <v xml:space="preserve"> </v>
      </c>
    </row>
    <row r="248" spans="1:36" x14ac:dyDescent="0.2">
      <c r="A248" s="9"/>
      <c r="B248" s="9"/>
      <c r="D248" s="9"/>
      <c r="E248" s="10"/>
      <c r="F248" s="10"/>
      <c r="G248" s="10"/>
      <c r="I248" s="10"/>
      <c r="K248" s="10"/>
      <c r="M248" s="10"/>
      <c r="N248" s="10"/>
      <c r="O248" s="10"/>
      <c r="V248" t="str">
        <f t="shared" si="64"/>
        <v xml:space="preserve"> </v>
      </c>
      <c r="W248" s="14" t="str">
        <f t="shared" si="65"/>
        <v xml:space="preserve"> </v>
      </c>
      <c r="X248" t="str">
        <f t="shared" si="66"/>
        <v xml:space="preserve"> </v>
      </c>
      <c r="Y248" t="str">
        <f t="shared" si="67"/>
        <v xml:space="preserve"> </v>
      </c>
      <c r="Z248" s="14" t="str">
        <f t="shared" si="68"/>
        <v xml:space="preserve"> </v>
      </c>
      <c r="AA248" s="14" t="str">
        <f t="shared" si="69"/>
        <v xml:space="preserve"> </v>
      </c>
      <c r="AB248" s="14" t="str">
        <f t="shared" si="70"/>
        <v xml:space="preserve"> </v>
      </c>
      <c r="AC248" t="str">
        <f t="shared" si="71"/>
        <v xml:space="preserve"> </v>
      </c>
      <c r="AD248" t="str">
        <f t="shared" si="72"/>
        <v xml:space="preserve"> </v>
      </c>
      <c r="AE248" s="14" t="str">
        <f t="shared" si="73"/>
        <v xml:space="preserve"> </v>
      </c>
      <c r="AF248" t="str">
        <f t="shared" si="74"/>
        <v xml:space="preserve"> </v>
      </c>
      <c r="AG248" t="str">
        <f t="shared" si="75"/>
        <v xml:space="preserve"> </v>
      </c>
      <c r="AH248" s="14" t="str">
        <f t="shared" si="76"/>
        <v xml:space="preserve"> </v>
      </c>
      <c r="AI248" s="11" t="str">
        <f t="shared" si="77"/>
        <v xml:space="preserve"> </v>
      </c>
      <c r="AJ248" s="17" t="str">
        <f t="shared" si="78"/>
        <v xml:space="preserve"> </v>
      </c>
    </row>
    <row r="249" spans="1:36" x14ac:dyDescent="0.2">
      <c r="A249" s="9"/>
      <c r="B249" s="9"/>
      <c r="D249" s="9"/>
      <c r="E249" s="10"/>
      <c r="F249" s="10"/>
      <c r="G249" s="10"/>
      <c r="I249" s="10"/>
      <c r="K249" s="10"/>
      <c r="M249" s="10"/>
      <c r="N249" s="10"/>
      <c r="O249" s="10"/>
      <c r="V249" t="str">
        <f t="shared" si="64"/>
        <v xml:space="preserve"> </v>
      </c>
      <c r="W249" s="14" t="str">
        <f t="shared" si="65"/>
        <v xml:space="preserve"> </v>
      </c>
      <c r="X249" t="str">
        <f t="shared" si="66"/>
        <v xml:space="preserve"> </v>
      </c>
      <c r="Y249" t="str">
        <f t="shared" si="67"/>
        <v xml:space="preserve"> </v>
      </c>
      <c r="Z249" s="14" t="str">
        <f t="shared" si="68"/>
        <v xml:space="preserve"> </v>
      </c>
      <c r="AA249" s="14" t="str">
        <f t="shared" si="69"/>
        <v xml:space="preserve"> </v>
      </c>
      <c r="AB249" s="14" t="str">
        <f t="shared" si="70"/>
        <v xml:space="preserve"> </v>
      </c>
      <c r="AC249" t="str">
        <f t="shared" si="71"/>
        <v xml:space="preserve"> </v>
      </c>
      <c r="AD249" t="str">
        <f t="shared" si="72"/>
        <v xml:space="preserve"> </v>
      </c>
      <c r="AE249" s="14" t="str">
        <f t="shared" si="73"/>
        <v xml:space="preserve"> </v>
      </c>
      <c r="AF249" t="str">
        <f t="shared" si="74"/>
        <v xml:space="preserve"> </v>
      </c>
      <c r="AG249" t="str">
        <f t="shared" si="75"/>
        <v xml:space="preserve"> </v>
      </c>
      <c r="AH249" s="14" t="str">
        <f t="shared" si="76"/>
        <v xml:space="preserve"> </v>
      </c>
      <c r="AI249" s="11" t="str">
        <f t="shared" si="77"/>
        <v xml:space="preserve"> </v>
      </c>
      <c r="AJ249" s="17" t="str">
        <f t="shared" si="78"/>
        <v xml:space="preserve"> </v>
      </c>
    </row>
    <row r="250" spans="1:36" x14ac:dyDescent="0.2">
      <c r="A250" s="9"/>
      <c r="B250" s="9"/>
      <c r="D250" s="9"/>
      <c r="E250" s="10"/>
      <c r="F250" s="10"/>
      <c r="G250" s="10"/>
      <c r="I250" s="10"/>
      <c r="K250" s="10"/>
      <c r="M250" s="10"/>
      <c r="N250" s="10"/>
      <c r="O250" s="10"/>
      <c r="V250" t="str">
        <f t="shared" si="64"/>
        <v xml:space="preserve"> </v>
      </c>
      <c r="W250" s="14" t="str">
        <f t="shared" si="65"/>
        <v xml:space="preserve"> </v>
      </c>
      <c r="X250" t="str">
        <f t="shared" si="66"/>
        <v xml:space="preserve"> </v>
      </c>
      <c r="Y250" t="str">
        <f t="shared" si="67"/>
        <v xml:space="preserve"> </v>
      </c>
      <c r="Z250" s="14" t="str">
        <f t="shared" si="68"/>
        <v xml:space="preserve"> </v>
      </c>
      <c r="AA250" s="14" t="str">
        <f t="shared" si="69"/>
        <v xml:space="preserve"> </v>
      </c>
      <c r="AB250" s="14" t="str">
        <f t="shared" si="70"/>
        <v xml:space="preserve"> </v>
      </c>
      <c r="AC250" t="str">
        <f t="shared" si="71"/>
        <v xml:space="preserve"> </v>
      </c>
      <c r="AD250" t="str">
        <f t="shared" si="72"/>
        <v xml:space="preserve"> </v>
      </c>
      <c r="AE250" s="14" t="str">
        <f t="shared" si="73"/>
        <v xml:space="preserve"> </v>
      </c>
      <c r="AF250" t="str">
        <f t="shared" si="74"/>
        <v xml:space="preserve"> </v>
      </c>
      <c r="AG250" t="str">
        <f t="shared" si="75"/>
        <v xml:space="preserve"> </v>
      </c>
      <c r="AH250" s="14" t="str">
        <f t="shared" si="76"/>
        <v xml:space="preserve"> </v>
      </c>
      <c r="AI250" s="11" t="str">
        <f t="shared" si="77"/>
        <v xml:space="preserve"> </v>
      </c>
      <c r="AJ250" s="17" t="str">
        <f t="shared" si="78"/>
        <v xml:space="preserve"> </v>
      </c>
    </row>
    <row r="251" spans="1:36" x14ac:dyDescent="0.2">
      <c r="A251" s="9"/>
      <c r="B251" s="9"/>
      <c r="D251" s="9"/>
      <c r="E251" s="10"/>
      <c r="F251" s="10"/>
      <c r="G251" s="10"/>
      <c r="I251" s="10"/>
      <c r="K251" s="10"/>
      <c r="M251" s="10"/>
      <c r="N251" s="10"/>
      <c r="O251" s="10"/>
      <c r="V251" t="str">
        <f t="shared" si="64"/>
        <v xml:space="preserve"> </v>
      </c>
      <c r="W251" s="14" t="str">
        <f t="shared" si="65"/>
        <v xml:space="preserve"> </v>
      </c>
      <c r="X251" t="str">
        <f t="shared" si="66"/>
        <v xml:space="preserve"> </v>
      </c>
      <c r="Y251" t="str">
        <f t="shared" si="67"/>
        <v xml:space="preserve"> </v>
      </c>
      <c r="Z251" s="14" t="str">
        <f t="shared" si="68"/>
        <v xml:space="preserve"> </v>
      </c>
      <c r="AA251" s="14" t="str">
        <f t="shared" si="69"/>
        <v xml:space="preserve"> </v>
      </c>
      <c r="AB251" s="14" t="str">
        <f t="shared" si="70"/>
        <v xml:space="preserve"> </v>
      </c>
      <c r="AC251" t="str">
        <f t="shared" si="71"/>
        <v xml:space="preserve"> </v>
      </c>
      <c r="AD251" t="str">
        <f t="shared" si="72"/>
        <v xml:space="preserve"> </v>
      </c>
      <c r="AE251" s="14" t="str">
        <f t="shared" si="73"/>
        <v xml:space="preserve"> </v>
      </c>
      <c r="AF251" t="str">
        <f t="shared" si="74"/>
        <v xml:space="preserve"> </v>
      </c>
      <c r="AG251" t="str">
        <f t="shared" si="75"/>
        <v xml:space="preserve"> </v>
      </c>
      <c r="AH251" s="14" t="str">
        <f t="shared" si="76"/>
        <v xml:space="preserve"> </v>
      </c>
      <c r="AI251" s="11" t="str">
        <f t="shared" si="77"/>
        <v xml:space="preserve"> </v>
      </c>
      <c r="AJ251" s="17" t="str">
        <f t="shared" si="78"/>
        <v xml:space="preserve"> </v>
      </c>
    </row>
    <row r="252" spans="1:36" x14ac:dyDescent="0.2">
      <c r="A252" s="9"/>
      <c r="B252" s="9"/>
      <c r="D252" s="9"/>
      <c r="E252" s="10"/>
      <c r="F252" s="10"/>
      <c r="G252" s="10"/>
      <c r="I252" s="10"/>
      <c r="K252" s="10"/>
      <c r="M252" s="10"/>
      <c r="N252" s="10"/>
      <c r="O252" s="10"/>
      <c r="V252" t="str">
        <f t="shared" si="64"/>
        <v xml:space="preserve"> </v>
      </c>
      <c r="W252" s="14" t="str">
        <f t="shared" si="65"/>
        <v xml:space="preserve"> </v>
      </c>
      <c r="X252" t="str">
        <f t="shared" si="66"/>
        <v xml:space="preserve"> </v>
      </c>
      <c r="Y252" t="str">
        <f t="shared" si="67"/>
        <v xml:space="preserve"> </v>
      </c>
      <c r="Z252" s="14" t="str">
        <f t="shared" si="68"/>
        <v xml:space="preserve"> </v>
      </c>
      <c r="AA252" s="14" t="str">
        <f t="shared" si="69"/>
        <v xml:space="preserve"> </v>
      </c>
      <c r="AB252" s="14" t="str">
        <f t="shared" si="70"/>
        <v xml:space="preserve"> </v>
      </c>
      <c r="AC252" t="str">
        <f t="shared" si="71"/>
        <v xml:space="preserve"> </v>
      </c>
      <c r="AD252" t="str">
        <f t="shared" si="72"/>
        <v xml:space="preserve"> </v>
      </c>
      <c r="AE252" s="14" t="str">
        <f t="shared" si="73"/>
        <v xml:space="preserve"> </v>
      </c>
      <c r="AF252" t="str">
        <f t="shared" si="74"/>
        <v xml:space="preserve"> </v>
      </c>
      <c r="AG252" t="str">
        <f t="shared" si="75"/>
        <v xml:space="preserve"> </v>
      </c>
      <c r="AH252" s="14" t="str">
        <f t="shared" si="76"/>
        <v xml:space="preserve"> </v>
      </c>
      <c r="AI252" s="11" t="str">
        <f t="shared" si="77"/>
        <v xml:space="preserve"> </v>
      </c>
      <c r="AJ252" s="17" t="str">
        <f t="shared" si="78"/>
        <v xml:space="preserve"> </v>
      </c>
    </row>
    <row r="253" spans="1:36" x14ac:dyDescent="0.2">
      <c r="A253" s="9"/>
      <c r="B253" s="9"/>
      <c r="D253" s="9"/>
      <c r="E253" s="10"/>
      <c r="F253" s="10"/>
      <c r="G253" s="10"/>
      <c r="I253" s="10"/>
      <c r="K253" s="10"/>
      <c r="M253" s="10"/>
      <c r="N253" s="10"/>
      <c r="O253" s="10"/>
      <c r="V253" t="str">
        <f t="shared" si="64"/>
        <v xml:space="preserve"> </v>
      </c>
      <c r="W253" s="14" t="str">
        <f t="shared" si="65"/>
        <v xml:space="preserve"> </v>
      </c>
      <c r="X253" t="str">
        <f t="shared" si="66"/>
        <v xml:space="preserve"> </v>
      </c>
      <c r="Y253" t="str">
        <f t="shared" si="67"/>
        <v xml:space="preserve"> </v>
      </c>
      <c r="Z253" s="14" t="str">
        <f t="shared" si="68"/>
        <v xml:space="preserve"> </v>
      </c>
      <c r="AA253" s="14" t="str">
        <f t="shared" si="69"/>
        <v xml:space="preserve"> </v>
      </c>
      <c r="AB253" s="14" t="str">
        <f t="shared" si="70"/>
        <v xml:space="preserve"> </v>
      </c>
      <c r="AC253" t="str">
        <f t="shared" si="71"/>
        <v xml:space="preserve"> </v>
      </c>
      <c r="AD253" t="str">
        <f t="shared" si="72"/>
        <v xml:space="preserve"> </v>
      </c>
      <c r="AE253" s="14" t="str">
        <f t="shared" si="73"/>
        <v xml:space="preserve"> </v>
      </c>
      <c r="AF253" t="str">
        <f t="shared" si="74"/>
        <v xml:space="preserve"> </v>
      </c>
      <c r="AG253" t="str">
        <f t="shared" si="75"/>
        <v xml:space="preserve"> </v>
      </c>
      <c r="AH253" s="14" t="str">
        <f t="shared" si="76"/>
        <v xml:space="preserve"> </v>
      </c>
      <c r="AI253" s="11" t="str">
        <f t="shared" si="77"/>
        <v xml:space="preserve"> </v>
      </c>
      <c r="AJ253" s="17" t="str">
        <f t="shared" si="78"/>
        <v xml:space="preserve"> </v>
      </c>
    </row>
    <row r="254" spans="1:36" x14ac:dyDescent="0.2">
      <c r="A254" s="9"/>
      <c r="B254" s="9"/>
      <c r="D254" s="9"/>
      <c r="E254" s="10"/>
      <c r="F254" s="10"/>
      <c r="G254" s="10"/>
      <c r="I254" s="10"/>
      <c r="K254" s="10"/>
      <c r="M254" s="10"/>
      <c r="N254" s="10"/>
      <c r="O254" s="10"/>
      <c r="V254" t="str">
        <f t="shared" si="64"/>
        <v xml:space="preserve"> </v>
      </c>
      <c r="W254" s="14" t="str">
        <f t="shared" si="65"/>
        <v xml:space="preserve"> </v>
      </c>
      <c r="X254" t="str">
        <f t="shared" si="66"/>
        <v xml:space="preserve"> </v>
      </c>
      <c r="Y254" t="str">
        <f t="shared" si="67"/>
        <v xml:space="preserve"> </v>
      </c>
      <c r="Z254" s="14" t="str">
        <f t="shared" si="68"/>
        <v xml:space="preserve"> </v>
      </c>
      <c r="AA254" s="14" t="str">
        <f t="shared" si="69"/>
        <v xml:space="preserve"> </v>
      </c>
      <c r="AB254" s="14" t="str">
        <f t="shared" si="70"/>
        <v xml:space="preserve"> </v>
      </c>
      <c r="AC254" t="str">
        <f t="shared" si="71"/>
        <v xml:space="preserve"> </v>
      </c>
      <c r="AD254" t="str">
        <f t="shared" si="72"/>
        <v xml:space="preserve"> </v>
      </c>
      <c r="AE254" s="14" t="str">
        <f t="shared" si="73"/>
        <v xml:space="preserve"> </v>
      </c>
      <c r="AF254" t="str">
        <f t="shared" si="74"/>
        <v xml:space="preserve"> </v>
      </c>
      <c r="AG254" t="str">
        <f t="shared" si="75"/>
        <v xml:space="preserve"> </v>
      </c>
      <c r="AH254" s="14" t="str">
        <f t="shared" si="76"/>
        <v xml:space="preserve"> </v>
      </c>
      <c r="AI254" s="11" t="str">
        <f t="shared" si="77"/>
        <v xml:space="preserve"> </v>
      </c>
      <c r="AJ254" s="17" t="str">
        <f t="shared" si="78"/>
        <v xml:space="preserve"> </v>
      </c>
    </row>
    <row r="255" spans="1:36" x14ac:dyDescent="0.2">
      <c r="A255" s="9"/>
      <c r="B255" s="9"/>
      <c r="D255" s="9"/>
      <c r="E255" s="10"/>
      <c r="F255" s="10"/>
      <c r="G255" s="10"/>
      <c r="I255" s="10"/>
      <c r="K255" s="10"/>
      <c r="M255" s="10"/>
      <c r="N255" s="10"/>
      <c r="O255" s="10"/>
      <c r="V255" t="str">
        <f t="shared" si="64"/>
        <v xml:space="preserve"> </v>
      </c>
      <c r="W255" s="14" t="str">
        <f t="shared" si="65"/>
        <v xml:space="preserve"> </v>
      </c>
      <c r="X255" t="str">
        <f t="shared" si="66"/>
        <v xml:space="preserve"> </v>
      </c>
      <c r="Y255" t="str">
        <f t="shared" si="67"/>
        <v xml:space="preserve"> </v>
      </c>
      <c r="Z255" s="14" t="str">
        <f t="shared" si="68"/>
        <v xml:space="preserve"> </v>
      </c>
      <c r="AA255" s="14" t="str">
        <f t="shared" si="69"/>
        <v xml:space="preserve"> </v>
      </c>
      <c r="AB255" s="14" t="str">
        <f t="shared" si="70"/>
        <v xml:space="preserve"> </v>
      </c>
      <c r="AC255" t="str">
        <f t="shared" si="71"/>
        <v xml:space="preserve"> </v>
      </c>
      <c r="AD255" t="str">
        <f t="shared" si="72"/>
        <v xml:space="preserve"> </v>
      </c>
      <c r="AE255" s="14" t="str">
        <f t="shared" si="73"/>
        <v xml:space="preserve"> </v>
      </c>
      <c r="AF255" t="str">
        <f t="shared" si="74"/>
        <v xml:space="preserve"> </v>
      </c>
      <c r="AG255" t="str">
        <f t="shared" si="75"/>
        <v xml:space="preserve"> </v>
      </c>
      <c r="AH255" s="14" t="str">
        <f t="shared" si="76"/>
        <v xml:space="preserve"> </v>
      </c>
      <c r="AI255" s="11" t="str">
        <f t="shared" si="77"/>
        <v xml:space="preserve"> </v>
      </c>
      <c r="AJ255" s="17" t="str">
        <f t="shared" si="78"/>
        <v xml:space="preserve"> </v>
      </c>
    </row>
    <row r="256" spans="1:36" x14ac:dyDescent="0.2">
      <c r="A256" s="9"/>
      <c r="B256" s="9"/>
      <c r="D256" s="9"/>
      <c r="E256" s="10"/>
      <c r="F256" s="10"/>
      <c r="G256" s="10"/>
      <c r="I256" s="10"/>
      <c r="K256" s="10"/>
      <c r="M256" s="10"/>
      <c r="N256" s="10"/>
      <c r="O256" s="10"/>
      <c r="V256" t="str">
        <f t="shared" si="64"/>
        <v xml:space="preserve"> </v>
      </c>
      <c r="W256" s="14" t="str">
        <f t="shared" si="65"/>
        <v xml:space="preserve"> </v>
      </c>
      <c r="X256" t="str">
        <f t="shared" si="66"/>
        <v xml:space="preserve"> </v>
      </c>
      <c r="Y256" t="str">
        <f t="shared" si="67"/>
        <v xml:space="preserve"> </v>
      </c>
      <c r="Z256" s="14" t="str">
        <f t="shared" si="68"/>
        <v xml:space="preserve"> </v>
      </c>
      <c r="AA256" s="14" t="str">
        <f t="shared" si="69"/>
        <v xml:space="preserve"> </v>
      </c>
      <c r="AB256" s="14" t="str">
        <f t="shared" si="70"/>
        <v xml:space="preserve"> </v>
      </c>
      <c r="AC256" t="str">
        <f t="shared" si="71"/>
        <v xml:space="preserve"> </v>
      </c>
      <c r="AD256" t="str">
        <f t="shared" si="72"/>
        <v xml:space="preserve"> </v>
      </c>
      <c r="AE256" s="14" t="str">
        <f t="shared" si="73"/>
        <v xml:space="preserve"> </v>
      </c>
      <c r="AF256" t="str">
        <f t="shared" si="74"/>
        <v xml:space="preserve"> </v>
      </c>
      <c r="AG256" t="str">
        <f t="shared" si="75"/>
        <v xml:space="preserve"> </v>
      </c>
      <c r="AH256" s="14" t="str">
        <f t="shared" si="76"/>
        <v xml:space="preserve"> </v>
      </c>
      <c r="AI256" s="11" t="str">
        <f t="shared" si="77"/>
        <v xml:space="preserve"> </v>
      </c>
      <c r="AJ256" s="17" t="str">
        <f t="shared" si="78"/>
        <v xml:space="preserve"> </v>
      </c>
    </row>
    <row r="257" spans="1:36" x14ac:dyDescent="0.2">
      <c r="A257" s="9"/>
      <c r="B257" s="9"/>
      <c r="D257" s="9"/>
      <c r="E257" s="10"/>
      <c r="F257" s="10"/>
      <c r="G257" s="10"/>
      <c r="I257" s="10"/>
      <c r="K257" s="10"/>
      <c r="M257" s="10"/>
      <c r="N257" s="10"/>
      <c r="O257" s="10"/>
      <c r="V257" t="str">
        <f t="shared" si="64"/>
        <v xml:space="preserve"> </v>
      </c>
      <c r="W257" s="14" t="str">
        <f t="shared" si="65"/>
        <v xml:space="preserve"> </v>
      </c>
      <c r="X257" t="str">
        <f t="shared" si="66"/>
        <v xml:space="preserve"> </v>
      </c>
      <c r="Y257" t="str">
        <f t="shared" si="67"/>
        <v xml:space="preserve"> </v>
      </c>
      <c r="Z257" s="14" t="str">
        <f t="shared" si="68"/>
        <v xml:space="preserve"> </v>
      </c>
      <c r="AA257" s="14" t="str">
        <f t="shared" si="69"/>
        <v xml:space="preserve"> </v>
      </c>
      <c r="AB257" s="14" t="str">
        <f t="shared" si="70"/>
        <v xml:space="preserve"> </v>
      </c>
      <c r="AC257" t="str">
        <f t="shared" si="71"/>
        <v xml:space="preserve"> </v>
      </c>
      <c r="AD257" t="str">
        <f t="shared" si="72"/>
        <v xml:space="preserve"> </v>
      </c>
      <c r="AE257" s="14" t="str">
        <f t="shared" si="73"/>
        <v xml:space="preserve"> </v>
      </c>
      <c r="AF257" t="str">
        <f t="shared" si="74"/>
        <v xml:space="preserve"> </v>
      </c>
      <c r="AG257" t="str">
        <f t="shared" si="75"/>
        <v xml:space="preserve"> </v>
      </c>
      <c r="AH257" s="14" t="str">
        <f t="shared" si="76"/>
        <v xml:space="preserve"> </v>
      </c>
      <c r="AI257" s="11" t="str">
        <f t="shared" si="77"/>
        <v xml:space="preserve"> </v>
      </c>
      <c r="AJ257" s="17" t="str">
        <f t="shared" si="78"/>
        <v xml:space="preserve"> </v>
      </c>
    </row>
    <row r="258" spans="1:36" x14ac:dyDescent="0.2">
      <c r="AA258" s="14">
        <f>_xlfn.AGGREGATE(1, 6,AA211:AA257)</f>
        <v>0.82940480450893561</v>
      </c>
      <c r="AB258" s="14">
        <f>_xlfn.AGGREGATE(1, 6,AB211:AB257)</f>
        <v>2.2224999999999997</v>
      </c>
      <c r="AE258" s="14">
        <f>_xlfn.AGGREGATE(1, 6,AE211:AE257)</f>
        <v>3.82335</v>
      </c>
      <c r="AH258" s="14">
        <f>_xlfn.AGGREGATE(1, 6,AH211:AH257)</f>
        <v>14.78</v>
      </c>
      <c r="AJ258" s="14">
        <f>_xlfn.AGGREGATE(1, 6,AJ211:AJ257)</f>
        <v>31.212325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F31C-5891-A54D-A176-10CAB6E99D8F}">
  <dimension ref="A1:AZ97"/>
  <sheetViews>
    <sheetView topLeftCell="AH71"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70" thickTop="1" thickBot="1" x14ac:dyDescent="0.25">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7" thickBot="1" x14ac:dyDescent="0.25">
      <c r="A7" s="172">
        <v>2</v>
      </c>
      <c r="B7" s="173">
        <v>2016</v>
      </c>
      <c r="C7" s="173">
        <v>6</v>
      </c>
      <c r="D7" s="173">
        <v>11</v>
      </c>
      <c r="E7" s="176">
        <v>19</v>
      </c>
      <c r="F7" s="176">
        <v>27.3</v>
      </c>
      <c r="G7" s="176">
        <v>91.5</v>
      </c>
      <c r="H7" s="173">
        <v>7.2</v>
      </c>
      <c r="I7" s="177">
        <v>1</v>
      </c>
      <c r="J7" s="177">
        <v>2.0299999999999998</v>
      </c>
      <c r="K7" s="177">
        <v>1.25</v>
      </c>
      <c r="L7" s="176">
        <v>0.35</v>
      </c>
      <c r="M7" s="177">
        <v>0.44490000000000002</v>
      </c>
      <c r="N7" s="177">
        <v>0.19800000000000001</v>
      </c>
      <c r="P7" s="179">
        <v>0.34</v>
      </c>
      <c r="U7" s="27"/>
      <c r="V7" s="27">
        <f>IF(C7&lt;6," ",IF(C7&lt;=9,E7, IF(C7&gt;=10," ")))</f>
        <v>19</v>
      </c>
      <c r="W7" s="8">
        <f>IF(V7=" ", " ", IF(V7&gt;0, V7+273.15))</f>
        <v>292.14999999999998</v>
      </c>
      <c r="X7" s="27">
        <f>IF(C7&lt;6," ",IF(C7&lt;=9,F7, IF(C7&gt;=10," ")))</f>
        <v>27.3</v>
      </c>
      <c r="Y7" s="27">
        <f>IF(C7&lt;6," ",IF(C7&lt;=9,H7, IF(C7&gt;=10," ")))</f>
        <v>7.2</v>
      </c>
      <c r="Z7" s="35">
        <f>IF(V7=" "," ",IF(V7&gt;0,EXP(-173.4292+249.6339*100/W7+143.3483*LN(+W7/100)-21.8492*W7/100+X7*(-0.033096+0.014259*W7/100-0.0017*(W7/100)^2))*1.4276))</f>
        <v>7.8652140620749256</v>
      </c>
      <c r="AA7" s="8">
        <f>IF(V7=" "," ",IF(V7&gt;0,Y7/Z7))</f>
        <v>0.91542327305718174</v>
      </c>
      <c r="AB7" s="36">
        <f>IF(C7&lt;6," ",IF(C7&lt;=9,I7, IF(C7&gt;=10," ")))</f>
        <v>1</v>
      </c>
      <c r="AC7" s="36">
        <f>IF(C7&lt;6," ",IF(C7&lt;=9,M7, IF(C7&gt;=10," ")))</f>
        <v>0.44490000000000002</v>
      </c>
      <c r="AD7" s="36">
        <f>IF(C7&lt;6," ",IF(C7&lt;=9,L7, IF(C7&gt;=10," ")))</f>
        <v>0.35</v>
      </c>
      <c r="AE7" s="8">
        <f>IF(V7=" "," ",IF(V7&gt;0,SUM(AC7:AD7)))</f>
        <v>0.79489999999999994</v>
      </c>
      <c r="AF7" s="36">
        <f>IF(C7&lt;6," ",IF(C7&lt;=9,J7, IF(C7&gt;=10," ")))</f>
        <v>2.0299999999999998</v>
      </c>
      <c r="AG7" s="36">
        <f>IF(C7&lt;6," ",IF(C7&lt;=9,K7, IF(C7&gt;=10," ")))</f>
        <v>1.25</v>
      </c>
      <c r="AH7" s="8">
        <f>IF(V7=" ", " ", IF(V7&gt;0, SUM(AF7:AG7)))</f>
        <v>3.28</v>
      </c>
      <c r="AI7" s="37">
        <f>IF(C7&lt;6," ",IF(C7&lt;=9,P7, IF(C7&gt;=10," ")))</f>
        <v>0.34</v>
      </c>
      <c r="AJ7" s="67">
        <f>IF(V7=" ", " ", IF(V7&gt;0, AI7-AE7))</f>
        <v>-0.45489999999999992</v>
      </c>
      <c r="AK7" s="27"/>
      <c r="AL7" s="27"/>
      <c r="AM7" s="27"/>
      <c r="AN7" s="27"/>
      <c r="AO7" s="27"/>
      <c r="AP7" s="27"/>
      <c r="AQ7" s="27"/>
      <c r="AR7" s="27"/>
      <c r="AS7" s="27"/>
      <c r="AT7" s="27"/>
      <c r="AU7" s="27"/>
      <c r="AV7" s="27"/>
      <c r="AW7" s="27"/>
      <c r="AX7" s="27"/>
      <c r="AY7" s="27"/>
    </row>
    <row r="8" spans="1:52" ht="16" x14ac:dyDescent="0.2">
      <c r="A8" s="172">
        <v>2</v>
      </c>
      <c r="B8" s="173">
        <v>2016</v>
      </c>
      <c r="C8" s="173">
        <v>6</v>
      </c>
      <c r="D8" s="173">
        <v>24</v>
      </c>
      <c r="E8" s="176">
        <v>24.1</v>
      </c>
      <c r="F8" s="176">
        <v>23.6</v>
      </c>
      <c r="G8" s="176">
        <v>82.4</v>
      </c>
      <c r="H8" s="173">
        <v>6.29</v>
      </c>
      <c r="I8" s="177">
        <v>1.87</v>
      </c>
      <c r="J8" s="177">
        <v>5.1100000000000003</v>
      </c>
      <c r="K8" s="177">
        <v>3.04</v>
      </c>
      <c r="L8" s="176">
        <v>0.33139999999999997</v>
      </c>
      <c r="M8" s="177">
        <v>0.14199999999999999</v>
      </c>
      <c r="N8" s="177">
        <v>17.885000000000002</v>
      </c>
      <c r="O8" s="177">
        <v>0.45100000000000001</v>
      </c>
      <c r="P8" s="180">
        <v>35.225000000000001</v>
      </c>
      <c r="U8" s="27"/>
      <c r="V8" s="27">
        <f t="shared" ref="V8:V19" si="0">IF(C8&lt;6," ",IF(C8&lt;=9,E8, IF(C8&gt;=10," ")))</f>
        <v>24.1</v>
      </c>
      <c r="W8" s="8">
        <f t="shared" ref="W8:W19" si="1">IF(V8=" ", " ", IF(V8&gt;0, V8+273.15))</f>
        <v>297.25</v>
      </c>
      <c r="X8" s="27">
        <f t="shared" ref="X8:X19" si="2">IF(C8&lt;6," ",IF(C8&lt;=9,F8, IF(C8&gt;=10," ")))</f>
        <v>23.6</v>
      </c>
      <c r="Y8" s="27">
        <f t="shared" ref="Y8:Y19" si="3">IF(C8&lt;6," ",IF(C8&lt;=9,H8, IF(C8&gt;=10," ")))</f>
        <v>6.29</v>
      </c>
      <c r="Z8" s="35">
        <f t="shared" ref="Z8:Z19" si="4">IF(V8=" "," ",IF(V8&gt;0,EXP(-173.4292+249.6339*100/W8+143.3483*LN(+W8/100)-21.8492*W8/100+X8*(-0.033096+0.014259*W8/100-0.0017*(W8/100)^2))*1.4276))</f>
        <v>7.3156790163137746</v>
      </c>
      <c r="AA8" s="8">
        <f t="shared" ref="AA8:AA19" si="5">IF(V8=" "," ",IF(V8&gt;0,Y8/Z8))</f>
        <v>0.85979715430016312</v>
      </c>
      <c r="AB8" s="36">
        <f t="shared" ref="AB8:AB19" si="6">IF(C8&lt;6," ",IF(C8&lt;=9,I8, IF(C8&gt;=10," ")))</f>
        <v>1.87</v>
      </c>
      <c r="AC8" s="36">
        <f t="shared" ref="AC8:AC19" si="7">IF(C8&lt;6," ",IF(C8&lt;=9,M8, IF(C8&gt;=10," ")))</f>
        <v>0.14199999999999999</v>
      </c>
      <c r="AD8" s="36">
        <f t="shared" ref="AD8:AD19" si="8">IF(C8&lt;6," ",IF(C8&lt;=9,L8, IF(C8&gt;=10," ")))</f>
        <v>0.33139999999999997</v>
      </c>
      <c r="AE8" s="8">
        <f t="shared" ref="AE8:AE19" si="9">IF(V8=" "," ",IF(V8&gt;0,SUM(AC8:AD8)))</f>
        <v>0.47339999999999993</v>
      </c>
      <c r="AF8" s="36">
        <f t="shared" ref="AF8:AF19" si="10">IF(C8&lt;6," ",IF(C8&lt;=9,J8, IF(C8&gt;=10," ")))</f>
        <v>5.1100000000000003</v>
      </c>
      <c r="AG8" s="36">
        <f t="shared" ref="AG8:AG19" si="11">IF(C8&lt;6," ",IF(C8&lt;=9,K8, IF(C8&gt;=10," ")))</f>
        <v>3.04</v>
      </c>
      <c r="AH8" s="8">
        <f t="shared" ref="AH8:AH19" si="12">IF(V8=" ", " ", IF(V8&gt;0, SUM(AF8:AG8)))</f>
        <v>8.15</v>
      </c>
      <c r="AI8" s="37">
        <f t="shared" ref="AI8:AI19" si="13">IF(C8&lt;6," ",IF(C8&lt;=9,P8, IF(C8&gt;=10," ")))</f>
        <v>35.225000000000001</v>
      </c>
      <c r="AJ8" s="38">
        <f t="shared" ref="AJ8:AJ19" si="14">IF(V8=" ", " ", IF(V8&gt;0, AI8-AE8))</f>
        <v>34.751600000000003</v>
      </c>
      <c r="AK8" s="27"/>
      <c r="AL8" s="27"/>
      <c r="AM8" s="27"/>
      <c r="AN8" s="27"/>
      <c r="AO8" s="27"/>
      <c r="AP8" s="27"/>
      <c r="AQ8" s="27"/>
      <c r="AR8" s="27"/>
      <c r="AS8" s="27"/>
      <c r="AT8" s="27"/>
      <c r="AU8" s="27"/>
      <c r="AV8" s="27"/>
      <c r="AW8" s="27"/>
      <c r="AX8" s="27"/>
      <c r="AY8" s="27"/>
    </row>
    <row r="9" spans="1:52" ht="16" x14ac:dyDescent="0.2">
      <c r="A9" s="172">
        <v>2</v>
      </c>
      <c r="B9" s="173">
        <v>2016</v>
      </c>
      <c r="C9" s="173">
        <v>7</v>
      </c>
      <c r="D9" s="173">
        <v>7</v>
      </c>
      <c r="E9" s="176">
        <v>24.9</v>
      </c>
      <c r="F9" s="176">
        <v>19.600000000000001</v>
      </c>
      <c r="G9" s="176">
        <v>84.9</v>
      </c>
      <c r="H9" s="173">
        <v>6.3</v>
      </c>
      <c r="I9" s="177">
        <v>2.85</v>
      </c>
      <c r="J9" s="177">
        <v>13.39</v>
      </c>
      <c r="K9" s="177">
        <v>4.5</v>
      </c>
      <c r="L9" s="176">
        <v>0.4768</v>
      </c>
      <c r="M9" s="177">
        <v>0.06</v>
      </c>
      <c r="N9" s="177">
        <v>36.872</v>
      </c>
      <c r="O9" s="177">
        <v>0.46300000000000002</v>
      </c>
      <c r="P9" s="177">
        <v>42.889000000000003</v>
      </c>
      <c r="U9" s="27"/>
      <c r="V9" s="27">
        <f t="shared" si="0"/>
        <v>24.9</v>
      </c>
      <c r="W9" s="8">
        <f t="shared" si="1"/>
        <v>298.04999999999995</v>
      </c>
      <c r="X9" s="27">
        <f t="shared" si="2"/>
        <v>19.600000000000001</v>
      </c>
      <c r="Y9" s="27">
        <f t="shared" si="3"/>
        <v>6.3</v>
      </c>
      <c r="Z9" s="35">
        <f t="shared" si="4"/>
        <v>7.3792233204182054</v>
      </c>
      <c r="AA9" s="8">
        <f t="shared" si="5"/>
        <v>0.85374838603515224</v>
      </c>
      <c r="AB9" s="36">
        <f t="shared" si="6"/>
        <v>2.85</v>
      </c>
      <c r="AC9" s="36">
        <f t="shared" si="7"/>
        <v>0.06</v>
      </c>
      <c r="AD9" s="36">
        <f t="shared" si="8"/>
        <v>0.4768</v>
      </c>
      <c r="AE9" s="8">
        <f t="shared" si="9"/>
        <v>0.53679999999999994</v>
      </c>
      <c r="AF9" s="36">
        <f t="shared" si="10"/>
        <v>13.39</v>
      </c>
      <c r="AG9" s="36">
        <f t="shared" si="11"/>
        <v>4.5</v>
      </c>
      <c r="AH9" s="8">
        <f t="shared" si="12"/>
        <v>17.89</v>
      </c>
      <c r="AI9" s="37">
        <f t="shared" si="13"/>
        <v>42.889000000000003</v>
      </c>
      <c r="AJ9" s="38">
        <f t="shared" si="14"/>
        <v>42.352200000000003</v>
      </c>
      <c r="AL9" s="27"/>
      <c r="AM9" s="27"/>
      <c r="AN9" s="27"/>
      <c r="AO9" s="27"/>
      <c r="AP9" s="27"/>
      <c r="AQ9" s="39" t="s">
        <v>221</v>
      </c>
      <c r="AR9" s="40"/>
      <c r="AS9" s="40"/>
      <c r="AT9" s="40"/>
      <c r="AU9" s="40"/>
      <c r="AV9" s="40"/>
      <c r="AW9" s="40"/>
      <c r="AX9" s="40"/>
      <c r="AY9" s="40"/>
      <c r="AZ9" s="19"/>
    </row>
    <row r="10" spans="1:52" ht="16" x14ac:dyDescent="0.2">
      <c r="A10" s="172">
        <v>2</v>
      </c>
      <c r="B10" s="173">
        <v>2016</v>
      </c>
      <c r="C10" s="173">
        <v>7</v>
      </c>
      <c r="D10" s="173">
        <v>23</v>
      </c>
      <c r="E10" s="176">
        <v>25.5</v>
      </c>
      <c r="F10" s="176">
        <v>23.3</v>
      </c>
      <c r="G10" s="176">
        <v>71.7</v>
      </c>
      <c r="H10" s="173">
        <v>5.0599999999999996</v>
      </c>
      <c r="I10" t="s">
        <v>0</v>
      </c>
      <c r="J10" s="177">
        <v>4.87</v>
      </c>
      <c r="K10" s="177">
        <v>3.51</v>
      </c>
      <c r="L10" s="176">
        <v>0.46500000000000002</v>
      </c>
      <c r="M10" s="177">
        <v>0.252</v>
      </c>
      <c r="N10" s="177">
        <v>44.142000000000003</v>
      </c>
      <c r="O10" s="177">
        <v>0.63</v>
      </c>
      <c r="P10" s="177">
        <v>19.867000000000001</v>
      </c>
      <c r="U10" s="27"/>
      <c r="V10" s="27">
        <f t="shared" si="0"/>
        <v>25.5</v>
      </c>
      <c r="W10" s="8">
        <f t="shared" si="1"/>
        <v>298.64999999999998</v>
      </c>
      <c r="X10" s="27">
        <f t="shared" si="2"/>
        <v>23.3</v>
      </c>
      <c r="Y10" s="27">
        <f t="shared" si="3"/>
        <v>5.0599999999999996</v>
      </c>
      <c r="Z10" s="35">
        <f t="shared" si="4"/>
        <v>7.1497439879539639</v>
      </c>
      <c r="AA10" s="8">
        <f t="shared" si="5"/>
        <v>0.70771764814589055</v>
      </c>
      <c r="AB10" s="36" t="str">
        <f t="shared" si="6"/>
        <v xml:space="preserve"> </v>
      </c>
      <c r="AC10" s="36">
        <f t="shared" si="7"/>
        <v>0.252</v>
      </c>
      <c r="AD10" s="36">
        <f t="shared" si="8"/>
        <v>0.46500000000000002</v>
      </c>
      <c r="AE10" s="8">
        <f t="shared" si="9"/>
        <v>0.71700000000000008</v>
      </c>
      <c r="AF10" s="36">
        <f t="shared" si="10"/>
        <v>4.87</v>
      </c>
      <c r="AG10" s="36">
        <f t="shared" si="11"/>
        <v>3.51</v>
      </c>
      <c r="AH10" s="8">
        <f t="shared" si="12"/>
        <v>8.379999999999999</v>
      </c>
      <c r="AI10" s="37">
        <f t="shared" si="13"/>
        <v>19.867000000000001</v>
      </c>
      <c r="AJ10" s="38">
        <f t="shared" si="14"/>
        <v>19.150000000000002</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2</v>
      </c>
      <c r="B11" s="173">
        <v>2016</v>
      </c>
      <c r="C11" s="173">
        <v>8</v>
      </c>
      <c r="D11" s="173">
        <v>6</v>
      </c>
      <c r="E11" s="176">
        <v>25.1</v>
      </c>
      <c r="F11" s="176">
        <v>27.1</v>
      </c>
      <c r="G11" s="176">
        <v>89.8</v>
      </c>
      <c r="H11" s="173">
        <v>6.34</v>
      </c>
      <c r="I11" s="177">
        <v>2.64</v>
      </c>
      <c r="J11" s="177">
        <v>6.07</v>
      </c>
      <c r="K11" s="177">
        <v>3.2850000000000001</v>
      </c>
      <c r="L11" s="176">
        <v>1.4046000000000001</v>
      </c>
      <c r="M11" s="177">
        <v>0.35</v>
      </c>
      <c r="N11" s="177">
        <v>30.681999999999999</v>
      </c>
      <c r="O11" s="177">
        <v>0.59899999999999998</v>
      </c>
      <c r="P11" s="177">
        <v>31.312999999999999</v>
      </c>
      <c r="U11" s="27"/>
      <c r="V11" s="27">
        <f t="shared" si="0"/>
        <v>25.1</v>
      </c>
      <c r="W11" s="8">
        <f t="shared" si="1"/>
        <v>298.25</v>
      </c>
      <c r="X11" s="27">
        <f t="shared" si="2"/>
        <v>27.1</v>
      </c>
      <c r="Y11" s="27">
        <f t="shared" si="3"/>
        <v>6.34</v>
      </c>
      <c r="Z11" s="35">
        <f t="shared" si="4"/>
        <v>7.0459019714069653</v>
      </c>
      <c r="AA11" s="8">
        <f t="shared" si="5"/>
        <v>0.89981382450797753</v>
      </c>
      <c r="AB11" s="36">
        <f t="shared" si="6"/>
        <v>2.64</v>
      </c>
      <c r="AC11" s="36">
        <f t="shared" si="7"/>
        <v>0.35</v>
      </c>
      <c r="AD11" s="36">
        <f t="shared" si="8"/>
        <v>1.4046000000000001</v>
      </c>
      <c r="AE11" s="8">
        <f t="shared" si="9"/>
        <v>1.7545999999999999</v>
      </c>
      <c r="AF11" s="36">
        <f t="shared" si="10"/>
        <v>6.07</v>
      </c>
      <c r="AG11" s="36">
        <f t="shared" si="11"/>
        <v>3.2850000000000001</v>
      </c>
      <c r="AH11" s="8">
        <f t="shared" si="12"/>
        <v>9.3550000000000004</v>
      </c>
      <c r="AI11" s="37">
        <f t="shared" si="13"/>
        <v>31.312999999999999</v>
      </c>
      <c r="AJ11" s="38">
        <f t="shared" si="14"/>
        <v>29.558399999999999</v>
      </c>
      <c r="AL11" s="43" t="s">
        <v>222</v>
      </c>
      <c r="AQ11" s="44" t="s">
        <v>1</v>
      </c>
      <c r="AR11" s="41"/>
      <c r="AS11" s="41"/>
      <c r="AT11" s="41"/>
      <c r="AU11" s="41"/>
      <c r="AV11" s="41"/>
      <c r="AW11" s="45"/>
      <c r="AX11" s="40"/>
      <c r="AY11" s="40"/>
      <c r="AZ11" s="19"/>
    </row>
    <row r="12" spans="1:52" ht="18" x14ac:dyDescent="0.25">
      <c r="A12" s="172">
        <v>2</v>
      </c>
      <c r="B12" s="173">
        <v>2016</v>
      </c>
      <c r="C12" s="173">
        <v>8</v>
      </c>
      <c r="D12" s="173">
        <v>19</v>
      </c>
      <c r="E12" s="176">
        <v>26.8</v>
      </c>
      <c r="F12" s="176">
        <v>27.2</v>
      </c>
      <c r="G12" s="176">
        <v>72.2</v>
      </c>
      <c r="H12" s="173">
        <v>5.26</v>
      </c>
      <c r="I12" s="177">
        <v>2.11</v>
      </c>
      <c r="J12" s="177">
        <v>14.67</v>
      </c>
      <c r="K12" s="177">
        <v>6.43</v>
      </c>
      <c r="L12" s="176">
        <v>0.3261</v>
      </c>
      <c r="M12" s="177">
        <v>9.6000000000000002E-2</v>
      </c>
      <c r="N12" s="177">
        <v>30.280999999999999</v>
      </c>
      <c r="O12" s="177">
        <v>0.32200000000000001</v>
      </c>
      <c r="P12" s="177">
        <v>35.976999999999997</v>
      </c>
      <c r="U12" s="27"/>
      <c r="V12" s="27">
        <f t="shared" si="0"/>
        <v>26.8</v>
      </c>
      <c r="W12" s="8">
        <f t="shared" si="1"/>
        <v>299.95</v>
      </c>
      <c r="X12" s="27">
        <f t="shared" si="2"/>
        <v>27.2</v>
      </c>
      <c r="Y12" s="27">
        <f t="shared" si="3"/>
        <v>5.26</v>
      </c>
      <c r="Z12" s="35">
        <f t="shared" si="4"/>
        <v>6.8394596205074132</v>
      </c>
      <c r="AA12" s="8">
        <f t="shared" si="5"/>
        <v>0.76906660640680347</v>
      </c>
      <c r="AB12" s="36">
        <f t="shared" si="6"/>
        <v>2.11</v>
      </c>
      <c r="AC12" s="36">
        <f t="shared" si="7"/>
        <v>9.6000000000000002E-2</v>
      </c>
      <c r="AD12" s="36">
        <f t="shared" si="8"/>
        <v>0.3261</v>
      </c>
      <c r="AE12" s="8">
        <f t="shared" si="9"/>
        <v>0.42210000000000003</v>
      </c>
      <c r="AF12" s="36">
        <f t="shared" si="10"/>
        <v>14.67</v>
      </c>
      <c r="AG12" s="36">
        <f t="shared" si="11"/>
        <v>6.43</v>
      </c>
      <c r="AH12" s="8">
        <f t="shared" si="12"/>
        <v>21.1</v>
      </c>
      <c r="AI12" s="37">
        <f t="shared" si="13"/>
        <v>35.976999999999997</v>
      </c>
      <c r="AJ12" s="38">
        <f t="shared" si="14"/>
        <v>35.554899999999996</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2</v>
      </c>
      <c r="B13" s="173">
        <v>2016</v>
      </c>
      <c r="C13" s="173">
        <v>9</v>
      </c>
      <c r="D13" s="173">
        <v>3</v>
      </c>
      <c r="E13" s="176">
        <v>23.9</v>
      </c>
      <c r="F13" s="176">
        <v>31.1</v>
      </c>
      <c r="G13" s="176">
        <v>68.599999999999994</v>
      </c>
      <c r="H13" s="173">
        <v>4.87</v>
      </c>
      <c r="I13" s="177">
        <v>1.57</v>
      </c>
      <c r="J13" s="177">
        <v>3.59</v>
      </c>
      <c r="K13" s="177">
        <v>2.4300000000000002</v>
      </c>
      <c r="L13" s="176">
        <v>4.2373000000000003</v>
      </c>
      <c r="M13" s="177">
        <v>0.45</v>
      </c>
      <c r="N13" s="177">
        <v>16.585000000000001</v>
      </c>
      <c r="O13" s="177">
        <v>0.99</v>
      </c>
      <c r="P13" s="177">
        <v>28.591999999999999</v>
      </c>
      <c r="U13" s="27"/>
      <c r="V13" s="27">
        <f t="shared" si="0"/>
        <v>23.9</v>
      </c>
      <c r="W13" s="8">
        <f t="shared" si="1"/>
        <v>297.04999999999995</v>
      </c>
      <c r="X13" s="27">
        <f t="shared" si="2"/>
        <v>31.1</v>
      </c>
      <c r="Y13" s="27">
        <f t="shared" si="3"/>
        <v>4.87</v>
      </c>
      <c r="Z13" s="35">
        <f t="shared" si="4"/>
        <v>7.0324261407533033</v>
      </c>
      <c r="AA13" s="8">
        <f t="shared" si="5"/>
        <v>0.69250638435831946</v>
      </c>
      <c r="AB13" s="36">
        <f t="shared" si="6"/>
        <v>1.57</v>
      </c>
      <c r="AC13" s="36">
        <f t="shared" si="7"/>
        <v>0.45</v>
      </c>
      <c r="AD13" s="36">
        <f t="shared" si="8"/>
        <v>4.2373000000000003</v>
      </c>
      <c r="AE13" s="8">
        <f t="shared" si="9"/>
        <v>4.6873000000000005</v>
      </c>
      <c r="AF13" s="36">
        <f t="shared" si="10"/>
        <v>3.59</v>
      </c>
      <c r="AG13" s="36">
        <f t="shared" si="11"/>
        <v>2.4300000000000002</v>
      </c>
      <c r="AH13" s="8">
        <f t="shared" si="12"/>
        <v>6.02</v>
      </c>
      <c r="AI13" s="37">
        <f t="shared" si="13"/>
        <v>28.591999999999999</v>
      </c>
      <c r="AJ13" s="38">
        <f t="shared" si="14"/>
        <v>23.904699999999998</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2</v>
      </c>
      <c r="B14" s="173">
        <v>2016</v>
      </c>
      <c r="C14" s="173">
        <v>9</v>
      </c>
      <c r="D14" s="173">
        <v>16</v>
      </c>
      <c r="E14" s="176">
        <v>21.1</v>
      </c>
      <c r="F14" s="176">
        <v>30.1</v>
      </c>
      <c r="G14" s="176">
        <v>77.2</v>
      </c>
      <c r="H14" s="173">
        <v>5.9</v>
      </c>
      <c r="I14" s="177">
        <v>1.45</v>
      </c>
      <c r="J14" s="177">
        <v>4.3099999999999996</v>
      </c>
      <c r="K14" s="177">
        <v>2.91</v>
      </c>
      <c r="L14" s="176">
        <v>2.1211000000000002</v>
      </c>
      <c r="M14" s="177">
        <v>0.307</v>
      </c>
      <c r="N14" s="177">
        <v>13.975</v>
      </c>
      <c r="O14" s="177">
        <v>0.47599999999999998</v>
      </c>
      <c r="P14" s="177">
        <v>25.233000000000001</v>
      </c>
      <c r="U14" s="27"/>
      <c r="V14" s="27">
        <f t="shared" si="0"/>
        <v>21.1</v>
      </c>
      <c r="W14" s="8">
        <f t="shared" si="1"/>
        <v>294.25</v>
      </c>
      <c r="X14" s="27">
        <f t="shared" si="2"/>
        <v>30.1</v>
      </c>
      <c r="Y14" s="27">
        <f t="shared" si="3"/>
        <v>5.9</v>
      </c>
      <c r="Z14" s="35">
        <f t="shared" si="4"/>
        <v>7.437761404024962</v>
      </c>
      <c r="AA14" s="8">
        <f t="shared" si="5"/>
        <v>0.79324943077727683</v>
      </c>
      <c r="AB14" s="36">
        <f t="shared" si="6"/>
        <v>1.45</v>
      </c>
      <c r="AC14" s="36">
        <f t="shared" si="7"/>
        <v>0.307</v>
      </c>
      <c r="AD14" s="36">
        <f t="shared" si="8"/>
        <v>2.1211000000000002</v>
      </c>
      <c r="AE14" s="8">
        <f t="shared" si="9"/>
        <v>2.4281000000000001</v>
      </c>
      <c r="AF14" s="36">
        <f t="shared" si="10"/>
        <v>4.3099999999999996</v>
      </c>
      <c r="AG14" s="36">
        <f t="shared" si="11"/>
        <v>2.91</v>
      </c>
      <c r="AH14" s="8">
        <f t="shared" si="12"/>
        <v>7.22</v>
      </c>
      <c r="AI14" s="37">
        <f t="shared" si="13"/>
        <v>25.233000000000001</v>
      </c>
      <c r="AJ14" s="38">
        <f t="shared" si="14"/>
        <v>22.8049</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2</v>
      </c>
      <c r="B15" s="173">
        <v>2016</v>
      </c>
      <c r="C15" s="173">
        <v>10</v>
      </c>
      <c r="D15" s="173">
        <v>8</v>
      </c>
      <c r="E15" s="176">
        <v>17.7</v>
      </c>
      <c r="F15" s="176">
        <v>30.1</v>
      </c>
      <c r="G15" s="176">
        <v>107.4</v>
      </c>
      <c r="H15" s="173">
        <v>8.67</v>
      </c>
      <c r="I15" s="177">
        <v>0.74</v>
      </c>
      <c r="J15" s="177">
        <v>4.1399999999999997</v>
      </c>
      <c r="K15" s="177">
        <v>1.78</v>
      </c>
      <c r="L15" s="176">
        <v>0.91679999999999995</v>
      </c>
      <c r="M15" s="177">
        <v>0.16700000000000001</v>
      </c>
      <c r="N15" s="177">
        <v>12.298</v>
      </c>
      <c r="O15" s="177">
        <v>0.28899999999999998</v>
      </c>
      <c r="P15" s="177">
        <v>15.186</v>
      </c>
      <c r="U15" s="27"/>
      <c r="V15" s="27" t="str">
        <f t="shared" si="0"/>
        <v xml:space="preserve"> </v>
      </c>
      <c r="W15" s="8" t="str">
        <f t="shared" si="1"/>
        <v xml:space="preserve"> </v>
      </c>
      <c r="X15" s="27" t="str">
        <f t="shared" si="2"/>
        <v xml:space="preserve"> </v>
      </c>
      <c r="Y15" s="27" t="str">
        <f t="shared" si="3"/>
        <v xml:space="preserve"> </v>
      </c>
      <c r="Z15" s="35" t="str">
        <f t="shared" si="4"/>
        <v xml:space="preserve"> </v>
      </c>
      <c r="AA15" s="8" t="str">
        <f t="shared" si="5"/>
        <v xml:space="preserve"> </v>
      </c>
      <c r="AB15" s="36" t="str">
        <f t="shared" si="6"/>
        <v xml:space="preserve"> </v>
      </c>
      <c r="AC15" s="36" t="str">
        <f t="shared" si="7"/>
        <v xml:space="preserve"> </v>
      </c>
      <c r="AD15" s="36" t="str">
        <f t="shared" si="8"/>
        <v xml:space="preserve"> </v>
      </c>
      <c r="AE15" s="8" t="str">
        <f t="shared" si="9"/>
        <v xml:space="preserve"> </v>
      </c>
      <c r="AF15" s="36" t="str">
        <f t="shared" si="10"/>
        <v xml:space="preserve"> </v>
      </c>
      <c r="AG15" s="36" t="str">
        <f t="shared" si="11"/>
        <v xml:space="preserve"> </v>
      </c>
      <c r="AH15" s="8" t="str">
        <f t="shared" si="12"/>
        <v xml:space="preserve"> </v>
      </c>
      <c r="AI15" s="37" t="str">
        <f t="shared" si="13"/>
        <v xml:space="preserve"> </v>
      </c>
      <c r="AJ15" s="38" t="str">
        <f t="shared" si="14"/>
        <v xml:space="preserve"> </v>
      </c>
      <c r="AL15">
        <f>AA20</f>
        <v>0.81141533844859559</v>
      </c>
      <c r="AM15">
        <f>AB20</f>
        <v>1.9271428571428573</v>
      </c>
      <c r="AN15">
        <f>AE20</f>
        <v>1.4767750000000002</v>
      </c>
      <c r="AO15">
        <f>AH20</f>
        <v>10.174375</v>
      </c>
      <c r="AP15" s="11">
        <f>AJ20</f>
        <v>25.952725000000001</v>
      </c>
      <c r="AQ15" s="45"/>
      <c r="AR15" s="41" t="s">
        <v>77</v>
      </c>
      <c r="AS15" s="41" t="s">
        <v>77</v>
      </c>
      <c r="AT15" s="41" t="s">
        <v>77</v>
      </c>
      <c r="AU15" s="41" t="s">
        <v>77</v>
      </c>
      <c r="AV15" s="41" t="s">
        <v>77</v>
      </c>
      <c r="AW15" s="42" t="s">
        <v>78</v>
      </c>
      <c r="AX15" s="23"/>
      <c r="AY15" s="23"/>
      <c r="AZ15" s="19"/>
    </row>
    <row r="16" spans="1:52" ht="16" x14ac:dyDescent="0.2">
      <c r="A16" s="27"/>
      <c r="B16" s="27"/>
      <c r="C16" s="27"/>
      <c r="D16" s="50"/>
      <c r="E16" s="51"/>
      <c r="F16" s="52"/>
      <c r="G16" s="27"/>
      <c r="H16" s="27"/>
      <c r="I16" s="27"/>
      <c r="J16" s="27"/>
      <c r="K16" s="27"/>
      <c r="L16" s="27"/>
      <c r="M16" s="27"/>
      <c r="N16" s="27"/>
      <c r="O16" s="27"/>
      <c r="P16" s="27"/>
      <c r="Q16" s="27"/>
      <c r="R16" s="27"/>
      <c r="S16" s="27"/>
      <c r="T16" s="27"/>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f>((LN(AL15)-LN(0.4))/(LN(0.9)-LN(0.4))*100)</f>
        <v>87.222734216166216</v>
      </c>
      <c r="AS16" s="57">
        <f>((LN(AM15)-LN(17))/(LN(0.5)-LN(17))*100)</f>
        <v>61.73999532078038</v>
      </c>
      <c r="AT16" s="41">
        <f>((LN(AN15)-LN(10))/(LN(1)-LN(10))*100)</f>
        <v>83.068566833194168</v>
      </c>
      <c r="AU16" s="41">
        <f>((LN(AO15)-LN(10))/(LN(3)-LN(10))*100)</f>
        <v>-1.4358473318066285</v>
      </c>
      <c r="AV16" s="41">
        <f>((LN(AP15)-LN(43))/(LN(20)-LN(43))*100)</f>
        <v>65.962732091992137</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0"/>
        <v xml:space="preserve"> </v>
      </c>
      <c r="W17" s="8" t="str">
        <f t="shared" si="1"/>
        <v xml:space="preserve"> </v>
      </c>
      <c r="X17" s="27" t="str">
        <f t="shared" si="2"/>
        <v xml:space="preserve"> </v>
      </c>
      <c r="Y17" s="27" t="str">
        <f t="shared" si="3"/>
        <v xml:space="preserve"> </v>
      </c>
      <c r="Z17" s="35" t="str">
        <f t="shared" si="4"/>
        <v xml:space="preserve"> </v>
      </c>
      <c r="AA17" s="8" t="str">
        <f t="shared" si="5"/>
        <v xml:space="preserve"> </v>
      </c>
      <c r="AB17" s="36" t="str">
        <f t="shared" si="6"/>
        <v xml:space="preserve"> </v>
      </c>
      <c r="AC17" s="36" t="str">
        <f t="shared" si="7"/>
        <v xml:space="preserve"> </v>
      </c>
      <c r="AD17" s="36" t="str">
        <f t="shared" si="8"/>
        <v xml:space="preserve"> </v>
      </c>
      <c r="AE17" s="8" t="str">
        <f t="shared" si="9"/>
        <v xml:space="preserve"> </v>
      </c>
      <c r="AF17" s="36" t="str">
        <f t="shared" si="10"/>
        <v xml:space="preserve"> </v>
      </c>
      <c r="AG17" s="36" t="str">
        <f t="shared" si="11"/>
        <v xml:space="preserve"> </v>
      </c>
      <c r="AH17" s="8" t="str">
        <f t="shared" si="12"/>
        <v xml:space="preserve"> </v>
      </c>
      <c r="AI17" s="37" t="str">
        <f t="shared" si="13"/>
        <v xml:space="preserve"> </v>
      </c>
      <c r="AJ17" s="38" t="str">
        <f t="shared" si="14"/>
        <v xml:space="preserve"> </v>
      </c>
      <c r="AK17" s="27"/>
      <c r="AL17" s="27"/>
      <c r="AM17" s="27"/>
      <c r="AN17" s="27"/>
      <c r="AO17" s="58" t="s">
        <v>228</v>
      </c>
      <c r="AP17" s="27"/>
      <c r="AR17">
        <f>IF(AR16&gt;100, 100, IF(AR16&lt;0, 0, AR16))</f>
        <v>87.222734216166216</v>
      </c>
      <c r="AS17">
        <f t="shared" ref="AS17:AV17" si="15">IF(AS16&gt;100, 100, IF(AS16&lt;0, 0, AS16))</f>
        <v>61.73999532078038</v>
      </c>
      <c r="AT17">
        <f t="shared" si="15"/>
        <v>83.068566833194168</v>
      </c>
      <c r="AU17">
        <f t="shared" si="15"/>
        <v>0</v>
      </c>
      <c r="AV17">
        <f t="shared" si="15"/>
        <v>65.962732091992137</v>
      </c>
      <c r="AW17" s="59">
        <f>AVERAGE(AR17:AV17)</f>
        <v>59.598805692426573</v>
      </c>
      <c r="AX17" s="43"/>
      <c r="AY17" s="43" t="str">
        <f>IF(AW17&lt;35, "Poor", IF(AW17&lt;65, "Fair", IF(AW17&gt;65, "Excellent")))</f>
        <v>Fair</v>
      </c>
      <c r="AZ17" s="43" t="str">
        <f>IF(AY17="Excellent", "Acceptable; Ongoing Protection is Required", "Unacceptable; Immediate Restoration is Required")</f>
        <v>Unacceptable; Immediate Restoration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0"/>
        <v xml:space="preserve"> </v>
      </c>
      <c r="W18" s="8" t="str">
        <f t="shared" si="1"/>
        <v xml:space="preserve"> </v>
      </c>
      <c r="X18" s="27" t="str">
        <f t="shared" si="2"/>
        <v xml:space="preserve"> </v>
      </c>
      <c r="Y18" s="27" t="str">
        <f t="shared" si="3"/>
        <v xml:space="preserve"> </v>
      </c>
      <c r="Z18" s="35" t="str">
        <f t="shared" si="4"/>
        <v xml:space="preserve"> </v>
      </c>
      <c r="AA18" s="8" t="str">
        <f t="shared" si="5"/>
        <v xml:space="preserve"> </v>
      </c>
      <c r="AB18" s="36" t="str">
        <f t="shared" si="6"/>
        <v xml:space="preserve"> </v>
      </c>
      <c r="AC18" s="36" t="str">
        <f t="shared" si="7"/>
        <v xml:space="preserve"> </v>
      </c>
      <c r="AD18" s="36" t="str">
        <f t="shared" si="8"/>
        <v xml:space="preserve"> </v>
      </c>
      <c r="AE18" s="8" t="str">
        <f t="shared" si="9"/>
        <v xml:space="preserve"> </v>
      </c>
      <c r="AF18" s="36" t="str">
        <f t="shared" si="10"/>
        <v xml:space="preserve"> </v>
      </c>
      <c r="AG18" s="36" t="str">
        <f t="shared" si="11"/>
        <v xml:space="preserve"> </v>
      </c>
      <c r="AH18" s="8" t="str">
        <f t="shared" si="12"/>
        <v xml:space="preserve"> </v>
      </c>
      <c r="AI18" s="37" t="str">
        <f t="shared" si="13"/>
        <v xml:space="preserve"> </v>
      </c>
      <c r="AJ18" s="38" t="str">
        <f t="shared" si="14"/>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0"/>
        <v xml:space="preserve"> </v>
      </c>
      <c r="W19" s="8" t="str">
        <f t="shared" si="1"/>
        <v xml:space="preserve"> </v>
      </c>
      <c r="X19" s="27" t="str">
        <f t="shared" si="2"/>
        <v xml:space="preserve"> </v>
      </c>
      <c r="Y19" s="27" t="str">
        <f t="shared" si="3"/>
        <v xml:space="preserve"> </v>
      </c>
      <c r="Z19" s="35" t="str">
        <f t="shared" si="4"/>
        <v xml:space="preserve"> </v>
      </c>
      <c r="AA19" s="8" t="str">
        <f t="shared" si="5"/>
        <v xml:space="preserve"> </v>
      </c>
      <c r="AB19" s="36" t="str">
        <f t="shared" si="6"/>
        <v xml:space="preserve"> </v>
      </c>
      <c r="AC19" s="36" t="str">
        <f t="shared" si="7"/>
        <v xml:space="preserve"> </v>
      </c>
      <c r="AD19" s="36" t="str">
        <f t="shared" si="8"/>
        <v xml:space="preserve"> </v>
      </c>
      <c r="AE19" s="8" t="str">
        <f t="shared" si="9"/>
        <v xml:space="preserve"> </v>
      </c>
      <c r="AF19" s="36" t="str">
        <f t="shared" si="10"/>
        <v xml:space="preserve"> </v>
      </c>
      <c r="AG19" s="36" t="str">
        <f t="shared" si="11"/>
        <v xml:space="preserve"> </v>
      </c>
      <c r="AH19" s="8" t="str">
        <f t="shared" si="12"/>
        <v xml:space="preserve"> </v>
      </c>
      <c r="AI19" s="37" t="str">
        <f t="shared" si="13"/>
        <v xml:space="preserve"> </v>
      </c>
      <c r="AJ19" s="38" t="str">
        <f t="shared" si="14"/>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0.81141533844859559</v>
      </c>
      <c r="AB20" s="43">
        <f>_xlfn.AGGREGATE(1, 6,AB7:AB19)</f>
        <v>1.9271428571428573</v>
      </c>
      <c r="AE20" s="43">
        <f>_xlfn.AGGREGATE(1, 6,AE7:AE19)</f>
        <v>1.4767750000000002</v>
      </c>
      <c r="AH20" s="43">
        <f>_xlfn.AGGREGATE(1, 6,AH7:AH19)</f>
        <v>10.174375</v>
      </c>
      <c r="AJ20" s="43">
        <f>_xlfn.AGGREGATE(1, 6,AJ7:AJ19)</f>
        <v>25.952725000000001</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2</v>
      </c>
      <c r="B24" s="173">
        <v>2017</v>
      </c>
      <c r="C24" s="173">
        <v>5</v>
      </c>
      <c r="D24" s="173">
        <v>27</v>
      </c>
      <c r="E24" s="176">
        <v>16</v>
      </c>
      <c r="F24" s="176">
        <v>29.6</v>
      </c>
      <c r="G24" s="176">
        <v>82.1</v>
      </c>
      <c r="H24" s="173">
        <v>6.84</v>
      </c>
      <c r="I24" s="177">
        <v>1.04</v>
      </c>
      <c r="J24" s="177">
        <v>1.46</v>
      </c>
      <c r="K24" s="177">
        <v>0.7</v>
      </c>
      <c r="L24" s="176">
        <v>0.74760000000000004</v>
      </c>
      <c r="M24" s="177">
        <v>0.26800000000000002</v>
      </c>
      <c r="N24" s="177">
        <v>5.4260000000000002</v>
      </c>
      <c r="O24" s="177">
        <v>0.16</v>
      </c>
      <c r="P24" s="177">
        <v>36.54</v>
      </c>
      <c r="Q24" s="177">
        <v>17.324000000000002</v>
      </c>
      <c r="R24" s="177"/>
      <c r="S24" s="177">
        <v>19.216000000000001</v>
      </c>
      <c r="T24" s="177">
        <v>39.872999999999998</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2</v>
      </c>
      <c r="B25" s="173">
        <v>2017</v>
      </c>
      <c r="C25" s="173">
        <v>6</v>
      </c>
      <c r="D25" s="173">
        <v>30</v>
      </c>
      <c r="E25" s="176">
        <v>22</v>
      </c>
      <c r="F25" s="176">
        <v>28.3</v>
      </c>
      <c r="G25" s="176">
        <v>87</v>
      </c>
      <c r="H25" s="173">
        <v>6.17</v>
      </c>
      <c r="I25" s="177">
        <v>1.51</v>
      </c>
      <c r="J25" s="177">
        <v>4.09</v>
      </c>
      <c r="K25" s="177">
        <v>1.55</v>
      </c>
      <c r="L25" s="176">
        <v>0.28920000000000001</v>
      </c>
      <c r="M25" s="177">
        <v>0.114</v>
      </c>
      <c r="N25" s="177">
        <v>20.251000000000001</v>
      </c>
      <c r="O25" s="177">
        <v>0.61099999999999999</v>
      </c>
      <c r="P25" s="177">
        <v>39.450000000000003</v>
      </c>
      <c r="Q25" s="177">
        <v>32.612000000000002</v>
      </c>
      <c r="R25" s="177"/>
      <c r="S25" s="177">
        <v>6.8380000000000001</v>
      </c>
      <c r="T25" s="177">
        <v>60.85</v>
      </c>
      <c r="U25" s="27"/>
      <c r="V25" s="27">
        <f t="shared" ref="V25:V36" si="16">IF(C25&lt;6," ",IF(C25&lt;=9,E25, IF(C25&gt;=10," ")))</f>
        <v>22</v>
      </c>
      <c r="W25" s="8">
        <f t="shared" ref="W25:W36" si="17">IF(V25=" ", " ", IF(V25&gt;0, V25+273.15))</f>
        <v>295.14999999999998</v>
      </c>
      <c r="X25" s="27">
        <f t="shared" ref="X25:X36" si="18">IF(C25&lt;6," ",IF(C25&lt;=9,F25, IF(C25&gt;=10," ")))</f>
        <v>28.3</v>
      </c>
      <c r="Y25" s="27">
        <f t="shared" ref="Y25:Y36" si="19">IF(C25&lt;6," ",IF(C25&lt;=9,H25, IF(C25&gt;=10," ")))</f>
        <v>6.17</v>
      </c>
      <c r="Z25" s="35">
        <f t="shared" ref="Z25:Z36" si="20">IF(V25=" "," ",IF(V25&gt;0,EXP(-173.4292+249.6339*100/W25+143.3483*LN(+W25/100)-21.8492*W25/100+X25*(-0.033096+0.014259*W25/100-0.0017*(W25/100)^2))*1.4276))</f>
        <v>7.3937594664971416</v>
      </c>
      <c r="AA25" s="8">
        <f t="shared" ref="AA25:AA36" si="21">IF(V25=" "," ",IF(V25&gt;0,Y25/Z25))</f>
        <v>0.83448751990887948</v>
      </c>
      <c r="AB25" s="36">
        <f t="shared" ref="AB25:AB36" si="22">IF(C25&lt;6," ",IF(C25&lt;=9,I25, IF(C25&gt;=10," ")))</f>
        <v>1.51</v>
      </c>
      <c r="AC25" s="36">
        <f t="shared" ref="AC25:AC36" si="23">IF(C25&lt;6," ",IF(C25&lt;=9,M25, IF(C25&gt;=10," ")))</f>
        <v>0.114</v>
      </c>
      <c r="AD25" s="36">
        <f t="shared" ref="AD25:AD36" si="24">IF(C25&lt;6," ",IF(C25&lt;=9,L25, IF(C25&gt;=10," ")))</f>
        <v>0.28920000000000001</v>
      </c>
      <c r="AE25" s="8">
        <f t="shared" ref="AE25:AE36" si="25">IF(V25=" "," ",IF(V25&gt;0,SUM(AC25:AD25)))</f>
        <v>0.4032</v>
      </c>
      <c r="AF25" s="36">
        <f t="shared" ref="AF25:AF36" si="26">IF(C25&lt;6," ",IF(C25&lt;=9,J25, IF(C25&gt;=10," ")))</f>
        <v>4.09</v>
      </c>
      <c r="AG25" s="36">
        <f t="shared" ref="AG25:AG36" si="27">IF(C25&lt;6," ",IF(C25&lt;=9,K25, IF(C25&gt;=10," ")))</f>
        <v>1.55</v>
      </c>
      <c r="AH25" s="8">
        <f t="shared" ref="AH25:AH36" si="28">IF(V25=" ", " ", IF(V25&gt;0, SUM(AF25:AG25)))</f>
        <v>5.64</v>
      </c>
      <c r="AI25" s="37">
        <f t="shared" ref="AI25:AI36" si="29">IF(C25&lt;6," ",IF(C25&lt;=9,P25, IF(C25&gt;=10," ")))</f>
        <v>39.450000000000003</v>
      </c>
      <c r="AJ25" s="38">
        <f t="shared" ref="AJ25:AJ36" si="30">IF(V25=" ", " ", IF(V25&gt;0, AI25-AE25))</f>
        <v>39.046800000000005</v>
      </c>
      <c r="AK25" s="27"/>
      <c r="AL25" s="27"/>
      <c r="AM25" s="27"/>
      <c r="AN25" s="27"/>
      <c r="AO25" s="27"/>
      <c r="AP25" s="27"/>
      <c r="AQ25" s="27"/>
      <c r="AR25" s="27"/>
      <c r="AS25" s="27"/>
      <c r="AT25" s="27"/>
      <c r="AU25" s="27"/>
      <c r="AV25" s="27"/>
      <c r="AW25" s="27"/>
      <c r="AX25" s="27"/>
      <c r="AY25" s="27"/>
    </row>
    <row r="26" spans="1:52" ht="16" x14ac:dyDescent="0.2">
      <c r="A26" s="172">
        <v>2</v>
      </c>
      <c r="B26" s="173">
        <v>2017</v>
      </c>
      <c r="C26" s="173">
        <v>7</v>
      </c>
      <c r="D26" s="173">
        <v>15</v>
      </c>
      <c r="E26" s="176">
        <v>23.1</v>
      </c>
      <c r="F26" s="176">
        <v>28.8</v>
      </c>
      <c r="G26" s="176">
        <v>41.3</v>
      </c>
      <c r="H26" s="173">
        <v>3.13</v>
      </c>
      <c r="I26" s="177">
        <v>1.51</v>
      </c>
      <c r="J26" s="177">
        <v>7.92</v>
      </c>
      <c r="K26" s="177">
        <v>3.07</v>
      </c>
      <c r="L26" s="176">
        <v>2.9392999999999998</v>
      </c>
      <c r="M26" s="177">
        <v>0.23400000000000001</v>
      </c>
      <c r="N26" s="177">
        <v>16.529</v>
      </c>
      <c r="O26" s="177">
        <v>1.165</v>
      </c>
      <c r="P26" s="177">
        <v>22.196000000000002</v>
      </c>
      <c r="Q26" s="177">
        <v>20.963000000000001</v>
      </c>
      <c r="R26" s="177"/>
      <c r="S26" s="177">
        <v>1.2330000000000001</v>
      </c>
      <c r="T26" s="177">
        <v>87.52</v>
      </c>
      <c r="U26" s="27"/>
      <c r="V26" s="27">
        <f t="shared" si="16"/>
        <v>23.1</v>
      </c>
      <c r="W26" s="8">
        <f t="shared" si="17"/>
        <v>296.25</v>
      </c>
      <c r="X26" s="27">
        <f t="shared" si="18"/>
        <v>28.8</v>
      </c>
      <c r="Y26" s="27">
        <f t="shared" si="19"/>
        <v>3.13</v>
      </c>
      <c r="Z26" s="35">
        <f t="shared" si="20"/>
        <v>7.227725768375123</v>
      </c>
      <c r="AA26" s="8">
        <f t="shared" si="21"/>
        <v>0.43305461500701903</v>
      </c>
      <c r="AB26" s="36">
        <f t="shared" si="22"/>
        <v>1.51</v>
      </c>
      <c r="AC26" s="36">
        <f t="shared" si="23"/>
        <v>0.23400000000000001</v>
      </c>
      <c r="AD26" s="36">
        <f t="shared" si="24"/>
        <v>2.9392999999999998</v>
      </c>
      <c r="AE26" s="8">
        <f t="shared" si="25"/>
        <v>3.1732999999999998</v>
      </c>
      <c r="AF26" s="36">
        <f t="shared" si="26"/>
        <v>7.92</v>
      </c>
      <c r="AG26" s="36">
        <f t="shared" si="27"/>
        <v>3.07</v>
      </c>
      <c r="AH26" s="8">
        <f t="shared" si="28"/>
        <v>10.99</v>
      </c>
      <c r="AI26" s="37">
        <f t="shared" si="29"/>
        <v>22.196000000000002</v>
      </c>
      <c r="AJ26" s="38">
        <f t="shared" si="30"/>
        <v>19.0227</v>
      </c>
      <c r="AL26" s="27"/>
      <c r="AM26" s="27"/>
      <c r="AN26" s="27"/>
      <c r="AO26" s="27"/>
      <c r="AP26" s="27"/>
      <c r="AQ26" s="39" t="s">
        <v>221</v>
      </c>
      <c r="AR26" s="40"/>
      <c r="AS26" s="40"/>
      <c r="AT26" s="40"/>
      <c r="AU26" s="40"/>
      <c r="AV26" s="40"/>
      <c r="AW26" s="40"/>
      <c r="AX26" s="40"/>
      <c r="AY26" s="40"/>
      <c r="AZ26" s="19"/>
    </row>
    <row r="27" spans="1:52" ht="16" x14ac:dyDescent="0.2">
      <c r="A27" s="172">
        <v>2</v>
      </c>
      <c r="B27" s="173">
        <v>2017</v>
      </c>
      <c r="C27" s="173">
        <v>7</v>
      </c>
      <c r="D27" s="173">
        <v>28</v>
      </c>
      <c r="E27" s="176">
        <v>21.9</v>
      </c>
      <c r="F27" s="176">
        <v>27.4</v>
      </c>
      <c r="G27" s="176">
        <v>92.1</v>
      </c>
      <c r="H27" s="173">
        <v>7.12</v>
      </c>
      <c r="I27" s="177">
        <v>1.57</v>
      </c>
      <c r="J27" s="177">
        <v>4.54</v>
      </c>
      <c r="K27" s="177">
        <v>2.59</v>
      </c>
      <c r="L27" s="176">
        <v>0.4395</v>
      </c>
      <c r="M27" s="177">
        <v>0.05</v>
      </c>
      <c r="N27" s="177">
        <v>28.943999999999999</v>
      </c>
      <c r="O27" s="177">
        <v>0</v>
      </c>
      <c r="P27" s="177">
        <v>39.146999999999998</v>
      </c>
      <c r="Q27" s="177">
        <v>18.498000000000001</v>
      </c>
      <c r="R27" s="177"/>
      <c r="S27" s="177">
        <v>20.649000000000001</v>
      </c>
      <c r="T27" s="177">
        <v>155.53</v>
      </c>
      <c r="U27" s="27"/>
      <c r="V27" s="27">
        <f t="shared" si="16"/>
        <v>21.9</v>
      </c>
      <c r="W27" s="8">
        <f t="shared" si="17"/>
        <v>295.04999999999995</v>
      </c>
      <c r="X27" s="27">
        <f t="shared" si="18"/>
        <v>27.4</v>
      </c>
      <c r="Y27" s="27">
        <f t="shared" si="19"/>
        <v>7.12</v>
      </c>
      <c r="Z27" s="35">
        <f t="shared" si="20"/>
        <v>7.4461514554967279</v>
      </c>
      <c r="AA27" s="8">
        <f t="shared" si="21"/>
        <v>0.95619865410393123</v>
      </c>
      <c r="AB27" s="36">
        <f t="shared" si="22"/>
        <v>1.57</v>
      </c>
      <c r="AC27" s="36">
        <f t="shared" si="23"/>
        <v>0.05</v>
      </c>
      <c r="AD27" s="36">
        <f t="shared" si="24"/>
        <v>0.4395</v>
      </c>
      <c r="AE27" s="8">
        <f t="shared" si="25"/>
        <v>0.48949999999999999</v>
      </c>
      <c r="AF27" s="36">
        <f t="shared" si="26"/>
        <v>4.54</v>
      </c>
      <c r="AG27" s="36">
        <f t="shared" si="27"/>
        <v>2.59</v>
      </c>
      <c r="AH27" s="8">
        <f t="shared" si="28"/>
        <v>7.13</v>
      </c>
      <c r="AI27" s="37">
        <f t="shared" si="29"/>
        <v>39.146999999999998</v>
      </c>
      <c r="AJ27" s="38">
        <f t="shared" si="30"/>
        <v>38.657499999999999</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2</v>
      </c>
      <c r="B28" s="173">
        <v>2017</v>
      </c>
      <c r="C28" s="173">
        <v>8</v>
      </c>
      <c r="D28" s="173">
        <v>11</v>
      </c>
      <c r="E28" s="176">
        <v>24.9</v>
      </c>
      <c r="F28" s="176">
        <v>28.9</v>
      </c>
      <c r="G28" s="176">
        <v>104.9</v>
      </c>
      <c r="H28" s="173">
        <v>7.13</v>
      </c>
      <c r="I28" s="177">
        <v>1.87</v>
      </c>
      <c r="J28" s="177">
        <v>4.47</v>
      </c>
      <c r="K28" s="177">
        <v>2.04</v>
      </c>
      <c r="L28" s="176">
        <v>13.663600000000001</v>
      </c>
      <c r="M28" s="177">
        <v>2.903</v>
      </c>
      <c r="N28" s="177">
        <v>13.268000000000001</v>
      </c>
      <c r="O28" s="177">
        <v>0.81</v>
      </c>
      <c r="P28" s="177">
        <v>59.847999999999999</v>
      </c>
      <c r="Q28" s="177">
        <v>37.223999999999997</v>
      </c>
      <c r="R28" s="177"/>
      <c r="S28" s="177">
        <v>22.623999999999999</v>
      </c>
      <c r="T28" s="177">
        <v>108.78</v>
      </c>
      <c r="U28" s="27"/>
      <c r="V28" s="27">
        <f t="shared" si="16"/>
        <v>24.9</v>
      </c>
      <c r="W28" s="8">
        <f t="shared" si="17"/>
        <v>298.04999999999995</v>
      </c>
      <c r="X28" s="27">
        <f t="shared" si="18"/>
        <v>28.9</v>
      </c>
      <c r="Y28" s="27">
        <f t="shared" si="19"/>
        <v>7.13</v>
      </c>
      <c r="Z28" s="35">
        <f t="shared" si="20"/>
        <v>6.9983162229041076</v>
      </c>
      <c r="AA28" s="8">
        <f t="shared" si="21"/>
        <v>1.0188164942682809</v>
      </c>
      <c r="AB28" s="36">
        <f t="shared" si="22"/>
        <v>1.87</v>
      </c>
      <c r="AC28" s="36">
        <f t="shared" si="23"/>
        <v>2.903</v>
      </c>
      <c r="AD28" s="36">
        <f t="shared" si="24"/>
        <v>13.663600000000001</v>
      </c>
      <c r="AE28" s="8">
        <f t="shared" si="25"/>
        <v>16.566600000000001</v>
      </c>
      <c r="AF28" s="36">
        <f t="shared" si="26"/>
        <v>4.47</v>
      </c>
      <c r="AG28" s="36">
        <f t="shared" si="27"/>
        <v>2.04</v>
      </c>
      <c r="AH28" s="8">
        <f t="shared" si="28"/>
        <v>6.51</v>
      </c>
      <c r="AI28" s="37">
        <f t="shared" si="29"/>
        <v>59.847999999999999</v>
      </c>
      <c r="AJ28" s="38">
        <f t="shared" si="30"/>
        <v>43.281399999999998</v>
      </c>
      <c r="AL28" s="43" t="s">
        <v>222</v>
      </c>
      <c r="AQ28" s="44" t="s">
        <v>1</v>
      </c>
      <c r="AR28" s="41"/>
      <c r="AS28" s="41"/>
      <c r="AT28" s="41"/>
      <c r="AU28" s="41"/>
      <c r="AV28" s="41"/>
      <c r="AW28" s="45"/>
      <c r="AX28" s="40"/>
      <c r="AY28" s="40"/>
      <c r="AZ28" s="19"/>
    </row>
    <row r="29" spans="1:52" ht="18" x14ac:dyDescent="0.25">
      <c r="A29" s="172">
        <v>2</v>
      </c>
      <c r="B29" s="173">
        <v>2017</v>
      </c>
      <c r="C29" s="173">
        <v>8</v>
      </c>
      <c r="D29" s="173">
        <v>25</v>
      </c>
      <c r="E29" s="176">
        <v>24.2</v>
      </c>
      <c r="F29" s="176">
        <v>28.6</v>
      </c>
      <c r="G29" s="176">
        <v>82.1</v>
      </c>
      <c r="H29" s="173">
        <v>5.85</v>
      </c>
      <c r="I29" s="177">
        <v>1.67</v>
      </c>
      <c r="J29" s="177">
        <v>5.18</v>
      </c>
      <c r="K29" s="177">
        <v>2.56</v>
      </c>
      <c r="L29" s="176">
        <v>0.23330000000000001</v>
      </c>
      <c r="M29" s="177">
        <v>5.8000000000000003E-2</v>
      </c>
      <c r="N29" s="177">
        <v>14.598000000000001</v>
      </c>
      <c r="O29" s="177">
        <v>0.29299999999999998</v>
      </c>
      <c r="P29" s="177">
        <v>58.180999999999997</v>
      </c>
      <c r="Q29" s="177">
        <v>19.462</v>
      </c>
      <c r="R29" s="177"/>
      <c r="S29" s="177">
        <v>38.719000000000001</v>
      </c>
      <c r="T29" s="177">
        <v>79.78</v>
      </c>
      <c r="U29" s="27"/>
      <c r="V29" s="27">
        <f t="shared" si="16"/>
        <v>24.2</v>
      </c>
      <c r="W29" s="8">
        <f t="shared" si="17"/>
        <v>297.34999999999997</v>
      </c>
      <c r="X29" s="27">
        <f t="shared" si="18"/>
        <v>28.6</v>
      </c>
      <c r="Y29" s="27">
        <f t="shared" si="19"/>
        <v>5.85</v>
      </c>
      <c r="Z29" s="35">
        <f t="shared" si="20"/>
        <v>7.0965117086569469</v>
      </c>
      <c r="AA29" s="8">
        <f t="shared" si="21"/>
        <v>0.82434867159644887</v>
      </c>
      <c r="AB29" s="36">
        <f t="shared" si="22"/>
        <v>1.67</v>
      </c>
      <c r="AC29" s="36">
        <f t="shared" si="23"/>
        <v>5.8000000000000003E-2</v>
      </c>
      <c r="AD29" s="36">
        <f t="shared" si="24"/>
        <v>0.23330000000000001</v>
      </c>
      <c r="AE29" s="8">
        <f t="shared" si="25"/>
        <v>0.2913</v>
      </c>
      <c r="AF29" s="36">
        <f t="shared" si="26"/>
        <v>5.18</v>
      </c>
      <c r="AG29" s="36">
        <f t="shared" si="27"/>
        <v>2.56</v>
      </c>
      <c r="AH29" s="8">
        <f t="shared" si="28"/>
        <v>7.74</v>
      </c>
      <c r="AI29" s="37">
        <f t="shared" si="29"/>
        <v>58.180999999999997</v>
      </c>
      <c r="AJ29" s="38">
        <f t="shared" si="30"/>
        <v>57.889699999999998</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2</v>
      </c>
      <c r="B30" s="173">
        <v>2017</v>
      </c>
      <c r="C30" s="173">
        <v>9</v>
      </c>
      <c r="D30" s="173">
        <v>8</v>
      </c>
      <c r="E30" s="176">
        <v>19.5</v>
      </c>
      <c r="F30" s="176">
        <v>20.3</v>
      </c>
      <c r="G30" s="176">
        <v>88</v>
      </c>
      <c r="H30" s="173">
        <v>7.21</v>
      </c>
      <c r="I30" s="177">
        <v>1.24</v>
      </c>
      <c r="J30" s="177">
        <v>4.8099999999999996</v>
      </c>
      <c r="K30" s="177">
        <v>2.1</v>
      </c>
      <c r="L30" s="176">
        <v>1.8109</v>
      </c>
      <c r="M30" s="177">
        <v>1.5569999999999999</v>
      </c>
      <c r="N30" s="177">
        <v>32.945</v>
      </c>
      <c r="O30" s="177">
        <v>0.67</v>
      </c>
      <c r="P30" s="177">
        <v>78.168000000000006</v>
      </c>
      <c r="Q30" s="177">
        <v>45.98</v>
      </c>
      <c r="R30" s="177"/>
      <c r="S30" s="177">
        <v>32.188000000000002</v>
      </c>
      <c r="T30" s="177">
        <v>75.319999999999993</v>
      </c>
      <c r="U30" s="27"/>
      <c r="V30" s="27">
        <f t="shared" si="16"/>
        <v>19.5</v>
      </c>
      <c r="W30" s="8">
        <f t="shared" si="17"/>
        <v>292.64999999999998</v>
      </c>
      <c r="X30" s="27">
        <f t="shared" si="18"/>
        <v>20.3</v>
      </c>
      <c r="Y30" s="27">
        <f t="shared" si="19"/>
        <v>7.21</v>
      </c>
      <c r="Z30" s="35">
        <f t="shared" si="20"/>
        <v>8.1206787778496814</v>
      </c>
      <c r="AA30" s="8">
        <f t="shared" si="21"/>
        <v>0.8878568155738793</v>
      </c>
      <c r="AB30" s="36">
        <f t="shared" si="22"/>
        <v>1.24</v>
      </c>
      <c r="AC30" s="36">
        <f t="shared" si="23"/>
        <v>1.5569999999999999</v>
      </c>
      <c r="AD30" s="36">
        <f t="shared" si="24"/>
        <v>1.8109</v>
      </c>
      <c r="AE30" s="8">
        <f t="shared" si="25"/>
        <v>3.3678999999999997</v>
      </c>
      <c r="AF30" s="36">
        <f t="shared" si="26"/>
        <v>4.8099999999999996</v>
      </c>
      <c r="AG30" s="36">
        <f t="shared" si="27"/>
        <v>2.1</v>
      </c>
      <c r="AH30" s="8">
        <f t="shared" si="28"/>
        <v>6.91</v>
      </c>
      <c r="AI30" s="37">
        <f t="shared" si="29"/>
        <v>78.168000000000006</v>
      </c>
      <c r="AJ30" s="38">
        <f t="shared" si="30"/>
        <v>74.8001</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2</v>
      </c>
      <c r="B31" s="173">
        <v>2017</v>
      </c>
      <c r="C31" s="173">
        <v>10</v>
      </c>
      <c r="D31" s="173">
        <v>6</v>
      </c>
      <c r="E31" s="176">
        <v>19</v>
      </c>
      <c r="F31" s="176">
        <v>25</v>
      </c>
      <c r="G31" s="176">
        <v>87</v>
      </c>
      <c r="H31" s="173">
        <v>6.85</v>
      </c>
      <c r="I31" s="177">
        <v>3.54</v>
      </c>
      <c r="J31" s="177">
        <v>6.5</v>
      </c>
      <c r="K31" s="177">
        <v>1.07</v>
      </c>
      <c r="L31" s="176">
        <v>0.24260000000000001</v>
      </c>
      <c r="M31" s="177">
        <v>0.36099999999999999</v>
      </c>
      <c r="N31" s="177">
        <v>16.760000000000002</v>
      </c>
      <c r="O31" s="177">
        <v>0.13500000000000001</v>
      </c>
      <c r="P31" s="177">
        <v>33.994</v>
      </c>
      <c r="Q31" s="177">
        <v>15.617000000000001</v>
      </c>
      <c r="R31" s="177"/>
      <c r="S31" s="177">
        <v>18.376999999999999</v>
      </c>
      <c r="T31" s="177">
        <v>62.68</v>
      </c>
      <c r="U31" s="27"/>
      <c r="V31" s="27" t="str">
        <f t="shared" si="16"/>
        <v xml:space="preserve"> </v>
      </c>
      <c r="W31" s="8" t="str">
        <f t="shared" si="17"/>
        <v xml:space="preserve"> </v>
      </c>
      <c r="X31" s="27" t="str">
        <f t="shared" si="18"/>
        <v xml:space="preserve"> </v>
      </c>
      <c r="Y31" s="27" t="str">
        <f t="shared" si="19"/>
        <v xml:space="preserve"> </v>
      </c>
      <c r="Z31" s="35" t="str">
        <f t="shared" si="20"/>
        <v xml:space="preserve"> </v>
      </c>
      <c r="AA31" s="8" t="str">
        <f t="shared" si="21"/>
        <v xml:space="preserve"> </v>
      </c>
      <c r="AB31" s="36" t="str">
        <f t="shared" si="22"/>
        <v xml:space="preserve"> </v>
      </c>
      <c r="AC31" s="36" t="str">
        <f t="shared" si="23"/>
        <v xml:space="preserve"> </v>
      </c>
      <c r="AD31" s="36" t="str">
        <f t="shared" si="24"/>
        <v xml:space="preserve"> </v>
      </c>
      <c r="AE31" s="8" t="str">
        <f t="shared" si="25"/>
        <v xml:space="preserve"> </v>
      </c>
      <c r="AF31" s="36" t="str">
        <f t="shared" si="26"/>
        <v xml:space="preserve"> </v>
      </c>
      <c r="AG31" s="36" t="str">
        <f t="shared" si="27"/>
        <v xml:space="preserve"> </v>
      </c>
      <c r="AH31" s="8" t="str">
        <f t="shared" si="28"/>
        <v xml:space="preserve"> </v>
      </c>
      <c r="AI31" s="37" t="str">
        <f t="shared" si="29"/>
        <v xml:space="preserve"> </v>
      </c>
      <c r="AJ31" s="38" t="str">
        <f t="shared" si="30"/>
        <v xml:space="preserve"> </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27"/>
      <c r="B32" s="27"/>
      <c r="C32" s="27"/>
      <c r="D32" s="50"/>
      <c r="E32" s="51"/>
      <c r="F32" s="52"/>
      <c r="G32" s="27"/>
      <c r="H32" s="27"/>
      <c r="I32" s="27"/>
      <c r="J32" s="27"/>
      <c r="K32" s="27"/>
      <c r="L32" s="27"/>
      <c r="M32" s="27"/>
      <c r="N32" s="27"/>
      <c r="O32" s="27"/>
      <c r="P32" s="27"/>
      <c r="Q32" s="27"/>
      <c r="R32" s="27"/>
      <c r="S32" s="27"/>
      <c r="T32" s="27"/>
      <c r="U32" s="27"/>
      <c r="V32" s="27" t="str">
        <f t="shared" si="16"/>
        <v xml:space="preserve"> </v>
      </c>
      <c r="W32" s="8" t="str">
        <f t="shared" si="17"/>
        <v xml:space="preserve"> </v>
      </c>
      <c r="X32" s="27" t="str">
        <f t="shared" si="18"/>
        <v xml:space="preserve"> </v>
      </c>
      <c r="Y32" s="27" t="str">
        <f t="shared" si="19"/>
        <v xml:space="preserve"> </v>
      </c>
      <c r="Z32" s="35" t="str">
        <f t="shared" si="20"/>
        <v xml:space="preserve"> </v>
      </c>
      <c r="AA32" s="8" t="str">
        <f t="shared" si="21"/>
        <v xml:space="preserve"> </v>
      </c>
      <c r="AB32" s="36" t="str">
        <f t="shared" si="22"/>
        <v xml:space="preserve"> </v>
      </c>
      <c r="AC32" s="36" t="str">
        <f t="shared" si="23"/>
        <v xml:space="preserve"> </v>
      </c>
      <c r="AD32" s="36" t="str">
        <f t="shared" si="24"/>
        <v xml:space="preserve"> </v>
      </c>
      <c r="AE32" s="8" t="str">
        <f t="shared" si="25"/>
        <v xml:space="preserve"> </v>
      </c>
      <c r="AF32" s="36" t="str">
        <f t="shared" si="26"/>
        <v xml:space="preserve"> </v>
      </c>
      <c r="AG32" s="36" t="str">
        <f t="shared" si="27"/>
        <v xml:space="preserve"> </v>
      </c>
      <c r="AH32" s="8" t="str">
        <f t="shared" si="28"/>
        <v xml:space="preserve"> </v>
      </c>
      <c r="AI32" s="37" t="str">
        <f t="shared" si="29"/>
        <v xml:space="preserve"> </v>
      </c>
      <c r="AJ32" s="38" t="str">
        <f t="shared" si="30"/>
        <v xml:space="preserve"> </v>
      </c>
      <c r="AL32">
        <f>AA37</f>
        <v>0.82579379507640649</v>
      </c>
      <c r="AM32">
        <f>AB37</f>
        <v>1.5616666666666665</v>
      </c>
      <c r="AN32">
        <f>AE37</f>
        <v>4.0486333333333331</v>
      </c>
      <c r="AO32">
        <f>AH37</f>
        <v>7.4866666666666672</v>
      </c>
      <c r="AP32" s="11">
        <f>AJ37</f>
        <v>45.4497</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16"/>
        <v xml:space="preserve"> </v>
      </c>
      <c r="W33" s="8" t="str">
        <f t="shared" si="17"/>
        <v xml:space="preserve"> </v>
      </c>
      <c r="X33" s="27" t="str">
        <f t="shared" si="18"/>
        <v xml:space="preserve"> </v>
      </c>
      <c r="Y33" s="27" t="str">
        <f t="shared" si="19"/>
        <v xml:space="preserve"> </v>
      </c>
      <c r="Z33" s="35" t="str">
        <f t="shared" si="20"/>
        <v xml:space="preserve"> </v>
      </c>
      <c r="AA33" s="8" t="str">
        <f t="shared" si="21"/>
        <v xml:space="preserve"> </v>
      </c>
      <c r="AB33" s="36" t="str">
        <f t="shared" si="22"/>
        <v xml:space="preserve"> </v>
      </c>
      <c r="AC33" s="36" t="str">
        <f t="shared" si="23"/>
        <v xml:space="preserve"> </v>
      </c>
      <c r="AD33" s="36" t="str">
        <f t="shared" si="24"/>
        <v xml:space="preserve"> </v>
      </c>
      <c r="AE33" s="8" t="str">
        <f t="shared" si="25"/>
        <v xml:space="preserve"> </v>
      </c>
      <c r="AF33" s="36" t="str">
        <f t="shared" si="26"/>
        <v xml:space="preserve"> </v>
      </c>
      <c r="AG33" s="36" t="str">
        <f t="shared" si="27"/>
        <v xml:space="preserve"> </v>
      </c>
      <c r="AH33" s="8" t="str">
        <f t="shared" si="28"/>
        <v xml:space="preserve"> </v>
      </c>
      <c r="AI33" s="37" t="str">
        <f t="shared" si="29"/>
        <v xml:space="preserve"> </v>
      </c>
      <c r="AJ33" s="38" t="str">
        <f t="shared" si="30"/>
        <v xml:space="preserve"> </v>
      </c>
      <c r="AK33" s="27"/>
      <c r="AO33" s="27"/>
      <c r="AR33" s="41">
        <f>((LN(AL32)-LN(0.4))/(LN(0.9)-LN(0.4))*100)</f>
        <v>89.388770819835798</v>
      </c>
      <c r="AS33" s="57">
        <f>((LN(AM32)-LN(17))/(LN(0.5)-LN(17))*100)</f>
        <v>67.703222638978787</v>
      </c>
      <c r="AT33" s="41">
        <f>((LN(AN32)-LN(10))/(LN(1)-LN(10))*100)</f>
        <v>39.269155356517551</v>
      </c>
      <c r="AU33" s="41">
        <f>((LN(AO32)-LN(10))/(LN(3)-LN(10))*100)</f>
        <v>24.042190264747568</v>
      </c>
      <c r="AV33" s="41">
        <f>((LN(AP32)-LN(43))/(LN(20)-LN(43))*100)</f>
        <v>-7.2382014237474213</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16"/>
        <v xml:space="preserve"> </v>
      </c>
      <c r="W34" s="8" t="str">
        <f t="shared" si="17"/>
        <v xml:space="preserve"> </v>
      </c>
      <c r="X34" s="27" t="str">
        <f t="shared" si="18"/>
        <v xml:space="preserve"> </v>
      </c>
      <c r="Y34" s="27" t="str">
        <f t="shared" si="19"/>
        <v xml:space="preserve"> </v>
      </c>
      <c r="Z34" s="35" t="str">
        <f t="shared" si="20"/>
        <v xml:space="preserve"> </v>
      </c>
      <c r="AA34" s="8" t="str">
        <f t="shared" si="21"/>
        <v xml:space="preserve"> </v>
      </c>
      <c r="AB34" s="36" t="str">
        <f t="shared" si="22"/>
        <v xml:space="preserve"> </v>
      </c>
      <c r="AC34" s="36" t="str">
        <f t="shared" si="23"/>
        <v xml:space="preserve"> </v>
      </c>
      <c r="AD34" s="36" t="str">
        <f t="shared" si="24"/>
        <v xml:space="preserve"> </v>
      </c>
      <c r="AE34" s="8" t="str">
        <f t="shared" si="25"/>
        <v xml:space="preserve"> </v>
      </c>
      <c r="AF34" s="36" t="str">
        <f t="shared" si="26"/>
        <v xml:space="preserve"> </v>
      </c>
      <c r="AG34" s="36" t="str">
        <f t="shared" si="27"/>
        <v xml:space="preserve"> </v>
      </c>
      <c r="AH34" s="8" t="str">
        <f t="shared" si="28"/>
        <v xml:space="preserve"> </v>
      </c>
      <c r="AI34" s="37" t="str">
        <f t="shared" si="29"/>
        <v xml:space="preserve"> </v>
      </c>
      <c r="AJ34" s="38" t="str">
        <f t="shared" si="30"/>
        <v xml:space="preserve"> </v>
      </c>
      <c r="AK34" s="27"/>
      <c r="AL34" s="27"/>
      <c r="AM34" s="27"/>
      <c r="AN34" s="27"/>
      <c r="AO34" s="58" t="s">
        <v>228</v>
      </c>
      <c r="AP34" s="27"/>
      <c r="AR34">
        <f>IF(AR33&gt;100, 100, IF(AR33&lt;0, 0, AR33))</f>
        <v>89.388770819835798</v>
      </c>
      <c r="AS34">
        <f t="shared" ref="AS34:AV34" si="31">IF(AS33&gt;100, 100, IF(AS33&lt;0, 0, AS33))</f>
        <v>67.703222638978787</v>
      </c>
      <c r="AT34">
        <f t="shared" si="31"/>
        <v>39.269155356517551</v>
      </c>
      <c r="AU34">
        <f t="shared" si="31"/>
        <v>24.042190264747568</v>
      </c>
      <c r="AV34">
        <f t="shared" si="31"/>
        <v>0</v>
      </c>
      <c r="AW34" s="59">
        <f>AVERAGE(AR34:AV34)</f>
        <v>44.080667816015946</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16"/>
        <v xml:space="preserve"> </v>
      </c>
      <c r="W35" s="8" t="str">
        <f t="shared" si="17"/>
        <v xml:space="preserve"> </v>
      </c>
      <c r="X35" s="27" t="str">
        <f t="shared" si="18"/>
        <v xml:space="preserve"> </v>
      </c>
      <c r="Y35" s="27" t="str">
        <f t="shared" si="19"/>
        <v xml:space="preserve"> </v>
      </c>
      <c r="Z35" s="35" t="str">
        <f t="shared" si="20"/>
        <v xml:space="preserve"> </v>
      </c>
      <c r="AA35" s="8" t="str">
        <f t="shared" si="21"/>
        <v xml:space="preserve"> </v>
      </c>
      <c r="AB35" s="36" t="str">
        <f t="shared" si="22"/>
        <v xml:space="preserve"> </v>
      </c>
      <c r="AC35" s="36" t="str">
        <f t="shared" si="23"/>
        <v xml:space="preserve"> </v>
      </c>
      <c r="AD35" s="36" t="str">
        <f t="shared" si="24"/>
        <v xml:space="preserve"> </v>
      </c>
      <c r="AE35" s="8" t="str">
        <f t="shared" si="25"/>
        <v xml:space="preserve"> </v>
      </c>
      <c r="AF35" s="36" t="str">
        <f t="shared" si="26"/>
        <v xml:space="preserve"> </v>
      </c>
      <c r="AG35" s="36" t="str">
        <f t="shared" si="27"/>
        <v xml:space="preserve"> </v>
      </c>
      <c r="AH35" s="8" t="str">
        <f t="shared" si="28"/>
        <v xml:space="preserve"> </v>
      </c>
      <c r="AI35" s="37" t="str">
        <f t="shared" si="29"/>
        <v xml:space="preserve"> </v>
      </c>
      <c r="AJ35" s="38" t="str">
        <f t="shared" si="3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16"/>
        <v xml:space="preserve"> </v>
      </c>
      <c r="W36" s="8" t="str">
        <f t="shared" si="17"/>
        <v xml:space="preserve"> </v>
      </c>
      <c r="X36" s="27" t="str">
        <f t="shared" si="18"/>
        <v xml:space="preserve"> </v>
      </c>
      <c r="Y36" s="27" t="str">
        <f t="shared" si="19"/>
        <v xml:space="preserve"> </v>
      </c>
      <c r="Z36" s="35" t="str">
        <f t="shared" si="20"/>
        <v xml:space="preserve"> </v>
      </c>
      <c r="AA36" s="8" t="str">
        <f t="shared" si="21"/>
        <v xml:space="preserve"> </v>
      </c>
      <c r="AB36" s="36" t="str">
        <f t="shared" si="22"/>
        <v xml:space="preserve"> </v>
      </c>
      <c r="AC36" s="36" t="str">
        <f t="shared" si="23"/>
        <v xml:space="preserve"> </v>
      </c>
      <c r="AD36" s="36" t="str">
        <f t="shared" si="24"/>
        <v xml:space="preserve"> </v>
      </c>
      <c r="AE36" s="8" t="str">
        <f t="shared" si="25"/>
        <v xml:space="preserve"> </v>
      </c>
      <c r="AF36" s="36" t="str">
        <f t="shared" si="26"/>
        <v xml:space="preserve"> </v>
      </c>
      <c r="AG36" s="36" t="str">
        <f t="shared" si="27"/>
        <v xml:space="preserve"> </v>
      </c>
      <c r="AH36" s="8" t="str">
        <f t="shared" si="28"/>
        <v xml:space="preserve"> </v>
      </c>
      <c r="AI36" s="37" t="str">
        <f t="shared" si="29"/>
        <v xml:space="preserve"> </v>
      </c>
      <c r="AJ36" s="38" t="str">
        <f t="shared" si="30"/>
        <v xml:space="preserve"> </v>
      </c>
    </row>
    <row r="37" spans="1:52" ht="16" x14ac:dyDescent="0.2">
      <c r="AA37" s="43">
        <f>_xlfn.AGGREGATE(1, 6,AA24:AA36)</f>
        <v>0.82579379507640649</v>
      </c>
      <c r="AB37" s="43">
        <f>_xlfn.AGGREGATE(1, 6,AB24:AB36)</f>
        <v>1.5616666666666665</v>
      </c>
      <c r="AE37" s="43">
        <f>_xlfn.AGGREGATE(1, 6,AE24:AE36)</f>
        <v>4.0486333333333331</v>
      </c>
      <c r="AH37" s="43">
        <f>_xlfn.AGGREGATE(1, 6,AH24:AH36)</f>
        <v>7.4866666666666672</v>
      </c>
      <c r="AJ37" s="43">
        <f>_xlfn.AGGREGATE(1, 6,AJ24:AJ36)</f>
        <v>45.4497</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2</v>
      </c>
      <c r="B41" s="173">
        <v>2018</v>
      </c>
      <c r="C41" s="173">
        <v>5</v>
      </c>
      <c r="D41" s="173">
        <v>18</v>
      </c>
      <c r="E41" s="176">
        <v>15.7</v>
      </c>
      <c r="F41" s="176">
        <v>30</v>
      </c>
      <c r="G41" s="176">
        <v>61</v>
      </c>
      <c r="H41" s="173">
        <v>5.01</v>
      </c>
      <c r="I41" s="177">
        <v>1.69</v>
      </c>
      <c r="J41" s="177">
        <v>3.27</v>
      </c>
      <c r="K41" s="177">
        <v>1.34</v>
      </c>
      <c r="L41" s="176">
        <v>1.9998</v>
      </c>
      <c r="M41" s="177">
        <v>0.54</v>
      </c>
      <c r="N41" s="177">
        <v>7.5090000000000003</v>
      </c>
      <c r="O41" s="177">
        <v>0.28399999999999997</v>
      </c>
      <c r="P41" s="177">
        <v>28.728000000000002</v>
      </c>
      <c r="Q41" s="177">
        <v>14.393000000000001</v>
      </c>
      <c r="R41" s="177"/>
      <c r="S41" s="177">
        <v>14.335000000000001</v>
      </c>
      <c r="T41" s="177">
        <v>123.9109</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2</v>
      </c>
      <c r="B42" s="173">
        <v>2018</v>
      </c>
      <c r="C42" s="173">
        <v>6</v>
      </c>
      <c r="D42" s="173">
        <v>15</v>
      </c>
      <c r="E42" s="176">
        <v>19.899999999999999</v>
      </c>
      <c r="F42" s="176">
        <v>30.1</v>
      </c>
      <c r="G42" s="176">
        <v>65.099999999999994</v>
      </c>
      <c r="H42" s="173">
        <v>4.9800000000000004</v>
      </c>
      <c r="I42" s="177">
        <v>1.76</v>
      </c>
      <c r="J42" s="177">
        <v>8.6</v>
      </c>
      <c r="K42" s="177">
        <v>1.96</v>
      </c>
      <c r="L42" s="176">
        <v>1.8528</v>
      </c>
      <c r="M42" s="177">
        <v>0.41099999999999998</v>
      </c>
      <c r="N42" s="177">
        <v>7.25</v>
      </c>
      <c r="O42" s="177">
        <v>0.11799999999999999</v>
      </c>
      <c r="P42" s="177">
        <v>27.784700000000001</v>
      </c>
      <c r="Q42" s="177">
        <v>20.106999999999999</v>
      </c>
      <c r="R42" s="177"/>
      <c r="S42" s="177">
        <v>7.6776999999999997</v>
      </c>
      <c r="T42" s="177">
        <v>71.982299999999995</v>
      </c>
      <c r="U42" s="27"/>
      <c r="V42" s="27">
        <f t="shared" ref="V42:V53" si="32">IF(C42&lt;6," ",IF(C42&lt;=9,E42, IF(C42&gt;=10," ")))</f>
        <v>19.899999999999999</v>
      </c>
      <c r="W42" s="8">
        <f t="shared" ref="W42:W53" si="33">IF(V42=" ", " ", IF(V42&gt;0, V42+273.15))</f>
        <v>293.04999999999995</v>
      </c>
      <c r="X42" s="27">
        <f t="shared" ref="X42:X53" si="34">IF(C42&lt;6," ",IF(C42&lt;=9,F42, IF(C42&gt;=10," ")))</f>
        <v>30.1</v>
      </c>
      <c r="Y42" s="27">
        <f t="shared" ref="Y42:Y53" si="35">IF(C42&lt;6," ",IF(C42&lt;=9,H42, IF(C42&gt;=10," ")))</f>
        <v>4.9800000000000004</v>
      </c>
      <c r="Z42" s="35">
        <f t="shared" ref="Z42:Z53" si="36">IF(V42=" "," ",IF(V42&gt;0,EXP(-173.4292+249.6339*100/W42+143.3483*LN(+W42/100)-21.8492*W42/100+X42*(-0.033096+0.014259*W42/100-0.0017*(W42/100)^2))*1.4276))</f>
        <v>7.6051098595039655</v>
      </c>
      <c r="AA42" s="8">
        <f t="shared" ref="AA42:AA53" si="37">IF(V42=" "," ",IF(V42&gt;0,Y42/Z42))</f>
        <v>0.65482288776888431</v>
      </c>
      <c r="AB42" s="36">
        <f t="shared" ref="AB42:AB53" si="38">IF(C42&lt;6," ",IF(C42&lt;=9,I42, IF(C42&gt;=10," ")))</f>
        <v>1.76</v>
      </c>
      <c r="AC42" s="36">
        <f t="shared" ref="AC42:AC53" si="39">IF(C42&lt;6," ",IF(C42&lt;=9,M42, IF(C42&gt;=10," ")))</f>
        <v>0.41099999999999998</v>
      </c>
      <c r="AD42" s="36">
        <f t="shared" ref="AD42:AD53" si="40">IF(C42&lt;6," ",IF(C42&lt;=9,L42, IF(C42&gt;=10," ")))</f>
        <v>1.8528</v>
      </c>
      <c r="AE42" s="8">
        <f t="shared" ref="AE42:AE53" si="41">IF(V42=" "," ",IF(V42&gt;0,SUM(AC42:AD42)))</f>
        <v>2.2637999999999998</v>
      </c>
      <c r="AF42" s="36">
        <f t="shared" ref="AF42:AF53" si="42">IF(C42&lt;6," ",IF(C42&lt;=9,J42, IF(C42&gt;=10," ")))</f>
        <v>8.6</v>
      </c>
      <c r="AG42" s="36">
        <f t="shared" ref="AG42:AG53" si="43">IF(C42&lt;6," ",IF(C42&lt;=9,K42, IF(C42&gt;=10," ")))</f>
        <v>1.96</v>
      </c>
      <c r="AH42" s="8">
        <f t="shared" ref="AH42:AH53" si="44">IF(V42=" ", " ", IF(V42&gt;0, SUM(AF42:AG42)))</f>
        <v>10.559999999999999</v>
      </c>
      <c r="AI42" s="37">
        <f t="shared" ref="AI42:AI53" si="45">IF(C42&lt;6," ",IF(C42&lt;=9,P42, IF(C42&gt;=10," ")))</f>
        <v>27.784700000000001</v>
      </c>
      <c r="AJ42" s="38">
        <f t="shared" ref="AJ42:AJ53" si="46">IF(V42=" ", " ", IF(V42&gt;0, AI42-AE42))</f>
        <v>25.520900000000001</v>
      </c>
      <c r="AK42" s="27"/>
      <c r="AL42" s="27"/>
      <c r="AM42" s="27"/>
      <c r="AN42" s="27"/>
      <c r="AO42" s="27"/>
      <c r="AP42" s="27"/>
      <c r="AQ42" s="27"/>
      <c r="AR42" s="27"/>
      <c r="AS42" s="27"/>
      <c r="AT42" s="27"/>
      <c r="AU42" s="27"/>
      <c r="AV42" s="27"/>
      <c r="AW42" s="27"/>
      <c r="AX42" s="27"/>
      <c r="AY42" s="27"/>
    </row>
    <row r="43" spans="1:52" ht="16" x14ac:dyDescent="0.2">
      <c r="A43" s="172">
        <v>2</v>
      </c>
      <c r="B43" s="173">
        <v>2018</v>
      </c>
      <c r="C43" s="173">
        <v>6</v>
      </c>
      <c r="D43" s="173">
        <v>29</v>
      </c>
      <c r="E43" s="176">
        <v>21.6</v>
      </c>
      <c r="F43" s="176">
        <v>27.9</v>
      </c>
      <c r="G43" s="176">
        <v>65.599999999999994</v>
      </c>
      <c r="H43" s="173">
        <v>4.79</v>
      </c>
      <c r="I43" s="177">
        <v>1.77</v>
      </c>
      <c r="J43" s="177">
        <v>6.42</v>
      </c>
      <c r="K43" s="177">
        <v>2.44</v>
      </c>
      <c r="L43" s="176">
        <v>4.1364999999999998</v>
      </c>
      <c r="M43" s="177">
        <v>0.97299999999999998</v>
      </c>
      <c r="N43" s="177">
        <v>28.538</v>
      </c>
      <c r="O43" s="177">
        <v>0.27500000000000002</v>
      </c>
      <c r="P43" s="177">
        <v>34.744700000000002</v>
      </c>
      <c r="Q43" s="177">
        <v>24.236999999999998</v>
      </c>
      <c r="R43" s="177"/>
      <c r="S43" s="177">
        <v>10.5077</v>
      </c>
      <c r="T43" s="177">
        <v>90.087599999999995</v>
      </c>
      <c r="U43" s="27"/>
      <c r="V43" s="27">
        <f t="shared" si="32"/>
        <v>21.6</v>
      </c>
      <c r="W43" s="8">
        <f t="shared" si="33"/>
        <v>294.75</v>
      </c>
      <c r="X43" s="27">
        <f t="shared" si="34"/>
        <v>27.9</v>
      </c>
      <c r="Y43" s="27">
        <f t="shared" si="35"/>
        <v>4.79</v>
      </c>
      <c r="Z43" s="35">
        <f t="shared" si="36"/>
        <v>7.4652996030454855</v>
      </c>
      <c r="AA43" s="8">
        <f t="shared" si="37"/>
        <v>0.6416353334360364</v>
      </c>
      <c r="AB43" s="36">
        <f t="shared" si="38"/>
        <v>1.77</v>
      </c>
      <c r="AC43" s="36">
        <f t="shared" si="39"/>
        <v>0.97299999999999998</v>
      </c>
      <c r="AD43" s="36">
        <f t="shared" si="40"/>
        <v>4.1364999999999998</v>
      </c>
      <c r="AE43" s="8">
        <f t="shared" si="41"/>
        <v>5.1094999999999997</v>
      </c>
      <c r="AF43" s="36">
        <f t="shared" si="42"/>
        <v>6.42</v>
      </c>
      <c r="AG43" s="36">
        <f t="shared" si="43"/>
        <v>2.44</v>
      </c>
      <c r="AH43" s="8">
        <f t="shared" si="44"/>
        <v>8.86</v>
      </c>
      <c r="AI43" s="37">
        <f t="shared" si="45"/>
        <v>34.744700000000002</v>
      </c>
      <c r="AJ43" s="38">
        <f t="shared" si="46"/>
        <v>29.635200000000001</v>
      </c>
      <c r="AL43" s="27"/>
      <c r="AM43" s="27"/>
      <c r="AN43" s="27"/>
      <c r="AO43" s="27"/>
      <c r="AP43" s="27"/>
      <c r="AQ43" s="39" t="s">
        <v>221</v>
      </c>
      <c r="AR43" s="40"/>
      <c r="AS43" s="40"/>
      <c r="AT43" s="40"/>
      <c r="AU43" s="40"/>
      <c r="AV43" s="40"/>
      <c r="AW43" s="40"/>
      <c r="AX43" s="40"/>
      <c r="AY43" s="40"/>
      <c r="AZ43" s="19"/>
    </row>
    <row r="44" spans="1:52" ht="16" x14ac:dyDescent="0.2">
      <c r="A44" s="172">
        <v>2</v>
      </c>
      <c r="B44" s="173">
        <v>2018</v>
      </c>
      <c r="C44" s="173">
        <v>7</v>
      </c>
      <c r="D44" s="173">
        <v>13</v>
      </c>
      <c r="E44" s="176">
        <v>24.3</v>
      </c>
      <c r="F44" s="176">
        <v>28.3</v>
      </c>
      <c r="G44" s="176">
        <v>107</v>
      </c>
      <c r="H44" s="173">
        <v>7.69</v>
      </c>
      <c r="I44" s="177">
        <v>2.44</v>
      </c>
      <c r="J44" s="177">
        <v>20.81</v>
      </c>
      <c r="K44" s="177">
        <v>4.2300000000000004</v>
      </c>
      <c r="L44" s="176">
        <v>0.4748</v>
      </c>
      <c r="M44" s="177">
        <v>0.13400000000000001</v>
      </c>
      <c r="N44" s="177">
        <v>22.245000000000001</v>
      </c>
      <c r="O44" s="177">
        <v>0.36299999999999999</v>
      </c>
      <c r="P44" s="177">
        <v>36.145200000000003</v>
      </c>
      <c r="Q44" s="177">
        <v>23.289000000000001</v>
      </c>
      <c r="R44" s="177"/>
      <c r="S44" s="177">
        <v>12.856199999999999</v>
      </c>
      <c r="T44" s="177">
        <v>120.0016</v>
      </c>
      <c r="U44" s="27"/>
      <c r="V44" s="27">
        <f t="shared" si="32"/>
        <v>24.3</v>
      </c>
      <c r="W44" s="8">
        <f t="shared" si="33"/>
        <v>297.45</v>
      </c>
      <c r="X44" s="27">
        <f t="shared" si="34"/>
        <v>28.3</v>
      </c>
      <c r="Y44" s="27">
        <f t="shared" si="35"/>
        <v>7.69</v>
      </c>
      <c r="Z44" s="35">
        <f t="shared" si="36"/>
        <v>7.0962477455991069</v>
      </c>
      <c r="AA44" s="8">
        <f t="shared" si="37"/>
        <v>1.0836712972386178</v>
      </c>
      <c r="AB44" s="36">
        <f t="shared" si="38"/>
        <v>2.44</v>
      </c>
      <c r="AC44" s="36">
        <f t="shared" si="39"/>
        <v>0.13400000000000001</v>
      </c>
      <c r="AD44" s="36">
        <f t="shared" si="40"/>
        <v>0.4748</v>
      </c>
      <c r="AE44" s="8">
        <f t="shared" si="41"/>
        <v>0.60880000000000001</v>
      </c>
      <c r="AF44" s="36">
        <f t="shared" si="42"/>
        <v>20.81</v>
      </c>
      <c r="AG44" s="36">
        <f t="shared" si="43"/>
        <v>4.2300000000000004</v>
      </c>
      <c r="AH44" s="8">
        <f t="shared" si="44"/>
        <v>25.04</v>
      </c>
      <c r="AI44" s="37">
        <f t="shared" si="45"/>
        <v>36.145200000000003</v>
      </c>
      <c r="AJ44" s="38">
        <f t="shared" si="46"/>
        <v>35.5364</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2</v>
      </c>
      <c r="B45" s="173">
        <v>2018</v>
      </c>
      <c r="C45" s="173">
        <v>7</v>
      </c>
      <c r="D45" s="173">
        <v>27</v>
      </c>
      <c r="E45" s="176">
        <v>25.3</v>
      </c>
      <c r="F45" s="176">
        <v>24</v>
      </c>
      <c r="G45" s="176">
        <v>69.7</v>
      </c>
      <c r="H45" s="173">
        <v>5.29</v>
      </c>
      <c r="I45" s="177">
        <v>2.66</v>
      </c>
      <c r="J45" s="177">
        <v>13.66</v>
      </c>
      <c r="K45" s="177">
        <v>3.77</v>
      </c>
      <c r="L45" s="176">
        <v>0.55020000000000002</v>
      </c>
      <c r="M45" s="177">
        <v>0.13500000000000001</v>
      </c>
      <c r="N45" s="177">
        <v>34.752000000000002</v>
      </c>
      <c r="O45" s="177">
        <v>0.438</v>
      </c>
      <c r="P45" s="177">
        <v>43.711100000000002</v>
      </c>
      <c r="Q45" s="177">
        <v>26.663</v>
      </c>
      <c r="R45" s="177"/>
      <c r="S45" s="177">
        <v>17.048100000000002</v>
      </c>
      <c r="T45" s="177">
        <v>133.70050000000001</v>
      </c>
      <c r="U45" s="27"/>
      <c r="V45" s="27">
        <f t="shared" si="32"/>
        <v>25.3</v>
      </c>
      <c r="W45" s="8">
        <f t="shared" si="33"/>
        <v>298.45</v>
      </c>
      <c r="X45" s="27">
        <f t="shared" si="34"/>
        <v>24</v>
      </c>
      <c r="Y45" s="27">
        <f t="shared" si="35"/>
        <v>5.29</v>
      </c>
      <c r="Z45" s="35">
        <f t="shared" si="36"/>
        <v>7.1462701760842373</v>
      </c>
      <c r="AA45" s="8">
        <f t="shared" si="37"/>
        <v>0.74024629207324888</v>
      </c>
      <c r="AB45" s="36">
        <f t="shared" si="38"/>
        <v>2.66</v>
      </c>
      <c r="AC45" s="36">
        <f t="shared" si="39"/>
        <v>0.13500000000000001</v>
      </c>
      <c r="AD45" s="36">
        <f t="shared" si="40"/>
        <v>0.55020000000000002</v>
      </c>
      <c r="AE45" s="8">
        <f t="shared" si="41"/>
        <v>0.68520000000000003</v>
      </c>
      <c r="AF45" s="36">
        <f t="shared" si="42"/>
        <v>13.66</v>
      </c>
      <c r="AG45" s="36">
        <f t="shared" si="43"/>
        <v>3.77</v>
      </c>
      <c r="AH45" s="8">
        <f t="shared" si="44"/>
        <v>17.43</v>
      </c>
      <c r="AI45" s="37">
        <f t="shared" si="45"/>
        <v>43.711100000000002</v>
      </c>
      <c r="AJ45" s="38">
        <f t="shared" si="46"/>
        <v>43.0259</v>
      </c>
      <c r="AL45" s="43" t="s">
        <v>222</v>
      </c>
      <c r="AQ45" s="44" t="s">
        <v>1</v>
      </c>
      <c r="AR45" s="41"/>
      <c r="AS45" s="41"/>
      <c r="AT45" s="41"/>
      <c r="AU45" s="41"/>
      <c r="AV45" s="41"/>
      <c r="AW45" s="45"/>
      <c r="AX45" s="40"/>
      <c r="AY45" s="40"/>
      <c r="AZ45" s="19"/>
    </row>
    <row r="46" spans="1:52" ht="18" x14ac:dyDescent="0.25">
      <c r="A46" s="172">
        <v>2</v>
      </c>
      <c r="B46" s="173">
        <v>2018</v>
      </c>
      <c r="C46" s="173">
        <v>8</v>
      </c>
      <c r="D46" s="173">
        <v>10</v>
      </c>
      <c r="E46" s="176">
        <v>28.1</v>
      </c>
      <c r="F46" s="176">
        <v>28.9</v>
      </c>
      <c r="G46" s="176">
        <v>76.8</v>
      </c>
      <c r="H46" s="173">
        <v>2.04</v>
      </c>
      <c r="I46" s="177">
        <v>1.99</v>
      </c>
      <c r="J46" s="177">
        <v>11.57</v>
      </c>
      <c r="K46" s="177">
        <v>3.61</v>
      </c>
      <c r="L46" s="176">
        <v>0.54759999999999998</v>
      </c>
      <c r="M46" s="177">
        <v>0.214</v>
      </c>
      <c r="N46" s="177">
        <v>15.888</v>
      </c>
      <c r="O46" s="177">
        <v>0.65300000000000002</v>
      </c>
      <c r="P46" s="177">
        <v>35.6999</v>
      </c>
      <c r="Q46" s="177">
        <v>22.047000000000001</v>
      </c>
      <c r="R46" s="177"/>
      <c r="S46" s="177">
        <v>13.652900000000001</v>
      </c>
      <c r="T46" s="177">
        <v>118.30029999999999</v>
      </c>
      <c r="U46" s="27"/>
      <c r="V46" s="27">
        <f t="shared" si="32"/>
        <v>28.1</v>
      </c>
      <c r="W46" s="8">
        <f t="shared" si="33"/>
        <v>301.25</v>
      </c>
      <c r="X46" s="27">
        <f t="shared" si="34"/>
        <v>28.9</v>
      </c>
      <c r="Y46" s="27">
        <f t="shared" si="35"/>
        <v>2.04</v>
      </c>
      <c r="Z46" s="35">
        <f t="shared" si="36"/>
        <v>6.6287866073343373</v>
      </c>
      <c r="AA46" s="8">
        <f t="shared" si="37"/>
        <v>0.30774863045717415</v>
      </c>
      <c r="AB46" s="36">
        <f t="shared" si="38"/>
        <v>1.99</v>
      </c>
      <c r="AC46" s="36">
        <f t="shared" si="39"/>
        <v>0.214</v>
      </c>
      <c r="AD46" s="36">
        <f t="shared" si="40"/>
        <v>0.54759999999999998</v>
      </c>
      <c r="AE46" s="8">
        <f t="shared" si="41"/>
        <v>0.76159999999999994</v>
      </c>
      <c r="AF46" s="36">
        <f t="shared" si="42"/>
        <v>11.57</v>
      </c>
      <c r="AG46" s="36">
        <f t="shared" si="43"/>
        <v>3.61</v>
      </c>
      <c r="AH46" s="8">
        <f t="shared" si="44"/>
        <v>15.18</v>
      </c>
      <c r="AI46" s="37">
        <f t="shared" si="45"/>
        <v>35.6999</v>
      </c>
      <c r="AJ46" s="38">
        <f t="shared" si="46"/>
        <v>34.938299999999998</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2</v>
      </c>
      <c r="B47" s="173">
        <v>2018</v>
      </c>
      <c r="C47" s="173">
        <v>9</v>
      </c>
      <c r="D47" s="173">
        <v>14</v>
      </c>
      <c r="E47" s="176">
        <v>21.9</v>
      </c>
      <c r="F47" s="176">
        <v>29.7</v>
      </c>
      <c r="G47" s="176">
        <v>82.4</v>
      </c>
      <c r="H47" s="173">
        <v>6</v>
      </c>
      <c r="I47" s="177">
        <v>1.63</v>
      </c>
      <c r="J47" s="177">
        <v>4.4400000000000004</v>
      </c>
      <c r="K47" s="177">
        <v>1.78</v>
      </c>
      <c r="L47" s="176">
        <v>5.3076999999999996</v>
      </c>
      <c r="M47" s="177">
        <v>1.3360000000000001</v>
      </c>
      <c r="N47" s="177">
        <v>13.477</v>
      </c>
      <c r="O47" s="177">
        <v>0.61099999999999999</v>
      </c>
      <c r="P47" s="177">
        <v>37.810499999999998</v>
      </c>
      <c r="Q47" s="177">
        <v>30.882999999999999</v>
      </c>
      <c r="R47" s="177"/>
      <c r="S47" s="177">
        <v>6.9275000000000002</v>
      </c>
      <c r="T47" s="177">
        <v>69.780100000000004</v>
      </c>
      <c r="U47" s="27"/>
      <c r="V47" s="27">
        <f t="shared" si="32"/>
        <v>21.9</v>
      </c>
      <c r="W47" s="8">
        <f t="shared" si="33"/>
        <v>295.04999999999995</v>
      </c>
      <c r="X47" s="27">
        <f t="shared" si="34"/>
        <v>29.7</v>
      </c>
      <c r="Y47" s="27">
        <f t="shared" si="35"/>
        <v>6</v>
      </c>
      <c r="Z47" s="35">
        <f t="shared" si="36"/>
        <v>7.3470723792974777</v>
      </c>
      <c r="AA47" s="8">
        <f t="shared" si="37"/>
        <v>0.81665181588611435</v>
      </c>
      <c r="AB47" s="36">
        <f t="shared" si="38"/>
        <v>1.63</v>
      </c>
      <c r="AC47" s="36">
        <f t="shared" si="39"/>
        <v>1.3360000000000001</v>
      </c>
      <c r="AD47" s="36">
        <f t="shared" si="40"/>
        <v>5.3076999999999996</v>
      </c>
      <c r="AE47" s="8">
        <f t="shared" si="41"/>
        <v>6.6436999999999999</v>
      </c>
      <c r="AF47" s="36">
        <f t="shared" si="42"/>
        <v>4.4400000000000004</v>
      </c>
      <c r="AG47" s="36">
        <f t="shared" si="43"/>
        <v>1.78</v>
      </c>
      <c r="AH47" s="8">
        <f t="shared" si="44"/>
        <v>6.2200000000000006</v>
      </c>
      <c r="AI47" s="37">
        <f t="shared" si="45"/>
        <v>37.810499999999998</v>
      </c>
      <c r="AJ47" s="38">
        <f t="shared" si="46"/>
        <v>31.166799999999999</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2</v>
      </c>
      <c r="B48" s="173">
        <v>2018</v>
      </c>
      <c r="C48" s="173">
        <v>9</v>
      </c>
      <c r="D48" s="173">
        <v>28</v>
      </c>
      <c r="E48" s="176">
        <v>19.8</v>
      </c>
      <c r="F48" s="176">
        <v>28.8</v>
      </c>
      <c r="G48" s="176">
        <v>72.7</v>
      </c>
      <c r="H48" s="173">
        <v>5.6</v>
      </c>
      <c r="I48" s="177">
        <v>1.26</v>
      </c>
      <c r="J48" s="177">
        <v>3.51</v>
      </c>
      <c r="K48" s="177">
        <v>1.58</v>
      </c>
      <c r="L48" s="176">
        <v>2.2094</v>
      </c>
      <c r="M48" s="177">
        <v>0.93899999999999995</v>
      </c>
      <c r="N48" s="177">
        <v>6.7729999999999997</v>
      </c>
      <c r="O48" s="177">
        <v>0.25900000000000001</v>
      </c>
      <c r="P48" s="177">
        <v>27.550599999999999</v>
      </c>
      <c r="Q48" s="177">
        <v>22.106999999999999</v>
      </c>
      <c r="R48" s="177"/>
      <c r="S48" s="177">
        <v>5.4436</v>
      </c>
      <c r="T48" s="177">
        <v>55.0837</v>
      </c>
      <c r="U48" s="27"/>
      <c r="V48" s="27">
        <f t="shared" si="32"/>
        <v>19.8</v>
      </c>
      <c r="W48" s="8">
        <f t="shared" si="33"/>
        <v>292.95</v>
      </c>
      <c r="X48" s="27">
        <f t="shared" si="34"/>
        <v>28.8</v>
      </c>
      <c r="Y48" s="27">
        <f t="shared" si="35"/>
        <v>5.6</v>
      </c>
      <c r="Z48" s="35">
        <f t="shared" si="36"/>
        <v>7.67817464733906</v>
      </c>
      <c r="AA48" s="8">
        <f t="shared" si="37"/>
        <v>0.72934001337684207</v>
      </c>
      <c r="AB48" s="36">
        <f t="shared" si="38"/>
        <v>1.26</v>
      </c>
      <c r="AC48" s="36">
        <f t="shared" si="39"/>
        <v>0.93899999999999995</v>
      </c>
      <c r="AD48" s="36">
        <f t="shared" si="40"/>
        <v>2.2094</v>
      </c>
      <c r="AE48" s="8">
        <f t="shared" si="41"/>
        <v>3.1484000000000001</v>
      </c>
      <c r="AF48" s="36">
        <f t="shared" si="42"/>
        <v>3.51</v>
      </c>
      <c r="AG48" s="36">
        <f t="shared" si="43"/>
        <v>1.58</v>
      </c>
      <c r="AH48" s="8">
        <f t="shared" si="44"/>
        <v>5.09</v>
      </c>
      <c r="AI48" s="37">
        <f t="shared" si="45"/>
        <v>27.550599999999999</v>
      </c>
      <c r="AJ48" s="38">
        <f t="shared" si="46"/>
        <v>24.402200000000001</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2</v>
      </c>
      <c r="B49" s="173">
        <v>2018</v>
      </c>
      <c r="C49" s="173">
        <v>10</v>
      </c>
      <c r="D49" s="173">
        <v>13</v>
      </c>
      <c r="E49" s="176">
        <v>18.600000000000001</v>
      </c>
      <c r="F49" s="176">
        <v>29.1</v>
      </c>
      <c r="G49" s="176">
        <v>65.099999999999994</v>
      </c>
      <c r="H49" s="173">
        <v>5.1100000000000003</v>
      </c>
      <c r="I49" s="177">
        <v>0.88</v>
      </c>
      <c r="J49" s="177">
        <v>7.16</v>
      </c>
      <c r="K49" s="177">
        <v>1.97</v>
      </c>
      <c r="L49" s="176">
        <v>3.7349999999999999</v>
      </c>
      <c r="M49" s="177">
        <v>0.83399999999999996</v>
      </c>
      <c r="N49" s="177">
        <v>10.952</v>
      </c>
      <c r="O49" s="177">
        <v>0.74299999999999999</v>
      </c>
      <c r="P49" s="177">
        <v>24.124199999999998</v>
      </c>
      <c r="Q49" s="177">
        <v>19.102</v>
      </c>
      <c r="R49" s="177"/>
      <c r="S49" s="177">
        <v>5.0221999999999998</v>
      </c>
      <c r="T49" s="177">
        <v>67.852699999999999</v>
      </c>
      <c r="U49" s="27"/>
      <c r="V49" s="27" t="str">
        <f t="shared" si="32"/>
        <v xml:space="preserve"> </v>
      </c>
      <c r="W49" s="8" t="str">
        <f t="shared" si="33"/>
        <v xml:space="preserve"> </v>
      </c>
      <c r="X49" s="27" t="str">
        <f t="shared" si="34"/>
        <v xml:space="preserve"> </v>
      </c>
      <c r="Y49" s="27" t="str">
        <f t="shared" si="35"/>
        <v xml:space="preserve"> </v>
      </c>
      <c r="Z49" s="35" t="str">
        <f t="shared" si="36"/>
        <v xml:space="preserve"> </v>
      </c>
      <c r="AA49" s="8" t="str">
        <f t="shared" si="37"/>
        <v xml:space="preserve"> </v>
      </c>
      <c r="AB49" s="36" t="str">
        <f t="shared" si="38"/>
        <v xml:space="preserve"> </v>
      </c>
      <c r="AC49" s="36" t="str">
        <f t="shared" si="39"/>
        <v xml:space="preserve"> </v>
      </c>
      <c r="AD49" s="36" t="str">
        <f t="shared" si="40"/>
        <v xml:space="preserve"> </v>
      </c>
      <c r="AE49" s="8" t="str">
        <f t="shared" si="41"/>
        <v xml:space="preserve"> </v>
      </c>
      <c r="AF49" s="36" t="str">
        <f t="shared" si="42"/>
        <v xml:space="preserve"> </v>
      </c>
      <c r="AG49" s="36" t="str">
        <f t="shared" si="43"/>
        <v xml:space="preserve"> </v>
      </c>
      <c r="AH49" s="8" t="str">
        <f t="shared" si="44"/>
        <v xml:space="preserve"> </v>
      </c>
      <c r="AI49" s="37" t="str">
        <f t="shared" si="45"/>
        <v xml:space="preserve"> </v>
      </c>
      <c r="AJ49" s="38" t="str">
        <f t="shared" si="46"/>
        <v xml:space="preserve"> </v>
      </c>
      <c r="AL49">
        <f>AA54</f>
        <v>0.71058803860527398</v>
      </c>
      <c r="AM49">
        <f>AB54</f>
        <v>1.93</v>
      </c>
      <c r="AN49">
        <f>AE54</f>
        <v>2.7458571428571426</v>
      </c>
      <c r="AO49">
        <f>AH54</f>
        <v>12.625714285714285</v>
      </c>
      <c r="AP49" s="11">
        <f>AJ54</f>
        <v>32.032242857142855</v>
      </c>
      <c r="AQ49" s="45"/>
      <c r="AR49" s="41" t="s">
        <v>77</v>
      </c>
      <c r="AS49" s="41" t="s">
        <v>77</v>
      </c>
      <c r="AT49" s="41" t="s">
        <v>77</v>
      </c>
      <c r="AU49" s="41" t="s">
        <v>77</v>
      </c>
      <c r="AV49" s="41" t="s">
        <v>77</v>
      </c>
      <c r="AW49" s="42" t="s">
        <v>78</v>
      </c>
      <c r="AX49" s="23"/>
      <c r="AY49" s="23"/>
      <c r="AZ49" s="19"/>
    </row>
    <row r="50" spans="1:52" ht="16" x14ac:dyDescent="0.2">
      <c r="A50" s="27"/>
      <c r="B50" s="27"/>
      <c r="C50" s="27"/>
      <c r="D50" s="50"/>
      <c r="E50" s="51"/>
      <c r="F50" s="52"/>
      <c r="G50" s="27"/>
      <c r="H50" s="27"/>
      <c r="I50" s="27"/>
      <c r="J50" s="27"/>
      <c r="K50" s="27"/>
      <c r="L50" s="27"/>
      <c r="M50" s="27"/>
      <c r="N50" s="27"/>
      <c r="O50" s="27"/>
      <c r="P50" s="27"/>
      <c r="Q50" s="27"/>
      <c r="R50" s="27"/>
      <c r="S50" s="27"/>
      <c r="T50" s="27"/>
      <c r="U50" s="27"/>
      <c r="V50" s="27" t="str">
        <f t="shared" si="32"/>
        <v xml:space="preserve"> </v>
      </c>
      <c r="W50" s="8" t="str">
        <f t="shared" si="33"/>
        <v xml:space="preserve"> </v>
      </c>
      <c r="X50" s="27" t="str">
        <f t="shared" si="34"/>
        <v xml:space="preserve"> </v>
      </c>
      <c r="Y50" s="27" t="str">
        <f t="shared" si="35"/>
        <v xml:space="preserve"> </v>
      </c>
      <c r="Z50" s="35" t="str">
        <f t="shared" si="36"/>
        <v xml:space="preserve"> </v>
      </c>
      <c r="AA50" s="8" t="str">
        <f t="shared" si="37"/>
        <v xml:space="preserve"> </v>
      </c>
      <c r="AB50" s="36" t="str">
        <f t="shared" si="38"/>
        <v xml:space="preserve"> </v>
      </c>
      <c r="AC50" s="36" t="str">
        <f t="shared" si="39"/>
        <v xml:space="preserve"> </v>
      </c>
      <c r="AD50" s="36" t="str">
        <f t="shared" si="40"/>
        <v xml:space="preserve"> </v>
      </c>
      <c r="AE50" s="8" t="str">
        <f t="shared" si="41"/>
        <v xml:space="preserve"> </v>
      </c>
      <c r="AF50" s="36" t="str">
        <f t="shared" si="42"/>
        <v xml:space="preserve"> </v>
      </c>
      <c r="AG50" s="36" t="str">
        <f t="shared" si="43"/>
        <v xml:space="preserve"> </v>
      </c>
      <c r="AH50" s="8" t="str">
        <f t="shared" si="44"/>
        <v xml:space="preserve"> </v>
      </c>
      <c r="AI50" s="37" t="str">
        <f t="shared" si="45"/>
        <v xml:space="preserve"> </v>
      </c>
      <c r="AJ50" s="38" t="str">
        <f t="shared" si="46"/>
        <v xml:space="preserve"> </v>
      </c>
      <c r="AK50" s="27"/>
      <c r="AO50" s="27"/>
      <c r="AR50" s="41">
        <f>((LN(AL49)-LN(0.4))/(LN(0.9)-LN(0.4))*100)</f>
        <v>70.86038872845063</v>
      </c>
      <c r="AS50" s="57">
        <f>((LN(AM49)-LN(17))/(LN(0.5)-LN(17))*100)</f>
        <v>61.697983684644456</v>
      </c>
      <c r="AT50" s="41">
        <f>((LN(AN49)-LN(10))/(LN(1)-LN(10))*100)</f>
        <v>56.132206130273389</v>
      </c>
      <c r="AU50" s="41">
        <f>((LN(AO49)-LN(10))/(LN(3)-LN(10))*100)</f>
        <v>-19.365093365523958</v>
      </c>
      <c r="AV50" s="41">
        <f>((LN(AP49)-LN(43))/(LN(20)-LN(43))*100)</f>
        <v>38.467603036391573</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si="32"/>
        <v xml:space="preserve"> </v>
      </c>
      <c r="W51" s="8" t="str">
        <f t="shared" si="33"/>
        <v xml:space="preserve"> </v>
      </c>
      <c r="X51" s="27" t="str">
        <f t="shared" si="34"/>
        <v xml:space="preserve"> </v>
      </c>
      <c r="Y51" s="27" t="str">
        <f t="shared" si="35"/>
        <v xml:space="preserve"> </v>
      </c>
      <c r="Z51" s="35" t="str">
        <f t="shared" si="36"/>
        <v xml:space="preserve"> </v>
      </c>
      <c r="AA51" s="8" t="str">
        <f t="shared" si="37"/>
        <v xml:space="preserve"> </v>
      </c>
      <c r="AB51" s="36" t="str">
        <f t="shared" si="38"/>
        <v xml:space="preserve"> </v>
      </c>
      <c r="AC51" s="36" t="str">
        <f t="shared" si="39"/>
        <v xml:space="preserve"> </v>
      </c>
      <c r="AD51" s="36" t="str">
        <f t="shared" si="40"/>
        <v xml:space="preserve"> </v>
      </c>
      <c r="AE51" s="8" t="str">
        <f t="shared" si="41"/>
        <v xml:space="preserve"> </v>
      </c>
      <c r="AF51" s="36" t="str">
        <f t="shared" si="42"/>
        <v xml:space="preserve"> </v>
      </c>
      <c r="AG51" s="36" t="str">
        <f t="shared" si="43"/>
        <v xml:space="preserve"> </v>
      </c>
      <c r="AH51" s="8" t="str">
        <f t="shared" si="44"/>
        <v xml:space="preserve"> </v>
      </c>
      <c r="AI51" s="37" t="str">
        <f t="shared" si="45"/>
        <v xml:space="preserve"> </v>
      </c>
      <c r="AJ51" s="38" t="str">
        <f t="shared" si="46"/>
        <v xml:space="preserve"> </v>
      </c>
      <c r="AK51" s="27"/>
      <c r="AL51" s="27"/>
      <c r="AM51" s="27"/>
      <c r="AN51" s="27"/>
      <c r="AO51" s="58" t="s">
        <v>228</v>
      </c>
      <c r="AP51" s="27"/>
      <c r="AR51">
        <f>IF(AR50&gt;100, 100, IF(AR50&lt;0, 0, AR50))</f>
        <v>70.86038872845063</v>
      </c>
      <c r="AS51">
        <f t="shared" ref="AS51:AV51" si="47">IF(AS50&gt;100, 100, IF(AS50&lt;0, 0, AS50))</f>
        <v>61.697983684644456</v>
      </c>
      <c r="AT51">
        <f t="shared" si="47"/>
        <v>56.132206130273389</v>
      </c>
      <c r="AU51">
        <f t="shared" si="47"/>
        <v>0</v>
      </c>
      <c r="AV51">
        <f t="shared" si="47"/>
        <v>38.467603036391573</v>
      </c>
      <c r="AW51" s="59">
        <f>AVERAGE(AR51:AV51)</f>
        <v>45.431636315952012</v>
      </c>
      <c r="AX51" s="43"/>
      <c r="AY51" s="43" t="str">
        <f>IF(AW51&lt;35, "Poor", IF(AW51&lt;65, "Fair", IF(AW51&gt;65, "Excellent")))</f>
        <v>Fair</v>
      </c>
      <c r="AZ51" s="43" t="str">
        <f>IF(AY51="Excellent", "Acceptable; Ongoing Protection is Required", "Unacceptable; Immediate Restoration is Required")</f>
        <v>Unacceptable; Immediate Restoration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A54" s="43">
        <f>_xlfn.AGGREGATE(1, 6,AA41:AA53)</f>
        <v>0.71058803860527398</v>
      </c>
      <c r="AB54" s="43">
        <f>_xlfn.AGGREGATE(1, 6,AB41:AB53)</f>
        <v>1.93</v>
      </c>
      <c r="AE54" s="43">
        <f>_xlfn.AGGREGATE(1, 6,AE41:AE53)</f>
        <v>2.7458571428571426</v>
      </c>
      <c r="AH54" s="43">
        <f>_xlfn.AGGREGATE(1, 6,AH41:AH53)</f>
        <v>12.625714285714285</v>
      </c>
      <c r="AJ54" s="43">
        <f>_xlfn.AGGREGATE(1, 6,AJ41:AJ53)</f>
        <v>32.032242857142855</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2</v>
      </c>
      <c r="B58" s="173">
        <v>2019</v>
      </c>
      <c r="C58" s="173">
        <v>5</v>
      </c>
      <c r="D58" s="173">
        <v>24</v>
      </c>
      <c r="E58" s="176">
        <v>15.2</v>
      </c>
      <c r="F58" s="176">
        <v>30.7</v>
      </c>
      <c r="G58" s="176">
        <v>85.5</v>
      </c>
      <c r="H58" s="173">
        <v>7.11</v>
      </c>
      <c r="I58" s="177">
        <v>1.33</v>
      </c>
      <c r="J58" s="177">
        <v>1.63</v>
      </c>
      <c r="K58" s="177">
        <v>1</v>
      </c>
      <c r="L58" s="176">
        <v>2.0794999999999999</v>
      </c>
      <c r="M58" s="177">
        <v>0.31</v>
      </c>
      <c r="N58" s="177">
        <v>8.3490000000000002</v>
      </c>
      <c r="O58" s="177">
        <v>0.02</v>
      </c>
      <c r="P58" s="177">
        <v>32.323799999999999</v>
      </c>
      <c r="Q58" s="177">
        <v>25.3</v>
      </c>
      <c r="R58" s="177"/>
      <c r="S58" s="177">
        <v>7.0237999999999996</v>
      </c>
      <c r="T58" s="177">
        <v>59.9437</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2</v>
      </c>
      <c r="B59" s="173">
        <v>2019</v>
      </c>
      <c r="C59" s="173">
        <v>6</v>
      </c>
      <c r="D59" s="173">
        <v>8</v>
      </c>
      <c r="E59" s="176">
        <v>20</v>
      </c>
      <c r="G59" s="176">
        <v>67.099999999999994</v>
      </c>
      <c r="H59" s="173">
        <v>5.16</v>
      </c>
      <c r="I59" s="177">
        <v>1.46</v>
      </c>
      <c r="J59" s="177">
        <v>4.01</v>
      </c>
      <c r="K59" s="177">
        <v>2.2000000000000002</v>
      </c>
      <c r="L59" s="176">
        <v>1.1571</v>
      </c>
      <c r="M59" s="177">
        <v>0.17799999999999999</v>
      </c>
      <c r="N59" s="177">
        <v>11.087999999999999</v>
      </c>
      <c r="O59" s="177">
        <v>0.06</v>
      </c>
      <c r="P59" s="177">
        <v>19.882400000000001</v>
      </c>
      <c r="Q59" s="177">
        <v>11.8</v>
      </c>
      <c r="R59" s="177"/>
      <c r="S59" s="177">
        <v>8.0823999999999998</v>
      </c>
      <c r="T59" s="177">
        <v>63.939599999999999</v>
      </c>
      <c r="U59" s="27"/>
      <c r="V59" s="27">
        <f t="shared" ref="V59:V70" si="48">IF(C59&lt;6," ",IF(C59&lt;=9,E59, IF(C59&gt;=10," ")))</f>
        <v>20</v>
      </c>
      <c r="W59" s="8">
        <f t="shared" ref="W59:W70" si="49">IF(V59=" ", " ", IF(V59&gt;0, V59+273.15))</f>
        <v>293.14999999999998</v>
      </c>
      <c r="X59" s="27">
        <f t="shared" ref="X59:X70" si="50">IF(C59&lt;6," ",IF(C59&lt;=9,F59, IF(C59&gt;=10," ")))</f>
        <v>0</v>
      </c>
      <c r="Y59" s="27">
        <f t="shared" ref="Y59:Y70" si="51">IF(C59&lt;6," ",IF(C59&lt;=9,H59, IF(C59&gt;=10," ")))</f>
        <v>5.16</v>
      </c>
      <c r="Z59" s="35">
        <f t="shared" ref="Z59:Z70" si="52">IF(V59=" "," ",IF(V59&gt;0,EXP(-173.4292+249.6339*100/W59+143.3483*LN(+W59/100)-21.8492*W59/100+X59*(-0.033096+0.014259*W59/100-0.0017*(W59/100)^2))*1.4276))</f>
        <v>9.067446456052517</v>
      </c>
      <c r="AA59" s="8">
        <f t="shared" ref="AA59:AA70" si="53">IF(V59=" "," ",IF(V59&gt;0,Y59/Z59))</f>
        <v>0.56906870363217887</v>
      </c>
      <c r="AB59" s="36">
        <f t="shared" ref="AB59:AB70" si="54">IF(C59&lt;6," ",IF(C59&lt;=9,I59, IF(C59&gt;=10," ")))</f>
        <v>1.46</v>
      </c>
      <c r="AC59" s="36">
        <f t="shared" ref="AC59:AC70" si="55">IF(C59&lt;6," ",IF(C59&lt;=9,M59, IF(C59&gt;=10," ")))</f>
        <v>0.17799999999999999</v>
      </c>
      <c r="AD59" s="36">
        <f t="shared" ref="AD59:AD70" si="56">IF(C59&lt;6," ",IF(C59&lt;=9,L59, IF(C59&gt;=10," ")))</f>
        <v>1.1571</v>
      </c>
      <c r="AE59" s="8">
        <f t="shared" ref="AE59:AE70" si="57">IF(V59=" "," ",IF(V59&gt;0,SUM(AC59:AD59)))</f>
        <v>1.3351</v>
      </c>
      <c r="AF59" s="36">
        <f t="shared" ref="AF59:AF70" si="58">IF(C59&lt;6," ",IF(C59&lt;=9,J59, IF(C59&gt;=10," ")))</f>
        <v>4.01</v>
      </c>
      <c r="AG59" s="36">
        <f t="shared" ref="AG59:AG70" si="59">IF(C59&lt;6," ",IF(C59&lt;=9,K59, IF(C59&gt;=10," ")))</f>
        <v>2.2000000000000002</v>
      </c>
      <c r="AH59" s="8">
        <f t="shared" ref="AH59:AH70" si="60">IF(V59=" ", " ", IF(V59&gt;0, SUM(AF59:AG59)))</f>
        <v>6.21</v>
      </c>
      <c r="AI59" s="37">
        <f t="shared" ref="AI59:AI70" si="61">IF(C59&lt;6," ",IF(C59&lt;=9,P59, IF(C59&gt;=10," ")))</f>
        <v>19.882400000000001</v>
      </c>
      <c r="AJ59" s="38">
        <f t="shared" ref="AJ59:AJ70" si="62">IF(V59=" ", " ", IF(V59&gt;0, AI59-AE59))</f>
        <v>18.5473</v>
      </c>
      <c r="AK59" s="27"/>
      <c r="AL59" s="27"/>
      <c r="AM59" s="27"/>
      <c r="AN59" s="27"/>
      <c r="AO59" s="27"/>
      <c r="AP59" s="27"/>
      <c r="AQ59" s="27"/>
      <c r="AR59" s="27"/>
      <c r="AS59" s="27"/>
      <c r="AT59" s="27"/>
      <c r="AU59" s="27"/>
      <c r="AV59" s="27"/>
      <c r="AW59" s="27"/>
      <c r="AX59" s="27"/>
      <c r="AY59" s="27"/>
    </row>
    <row r="60" spans="1:52" ht="16" x14ac:dyDescent="0.2">
      <c r="A60" s="172">
        <v>2</v>
      </c>
      <c r="B60" s="173">
        <v>2019</v>
      </c>
      <c r="C60" s="173">
        <v>6</v>
      </c>
      <c r="D60" s="173">
        <v>20</v>
      </c>
      <c r="E60" s="176">
        <v>21.2</v>
      </c>
      <c r="F60" s="176">
        <v>27.9</v>
      </c>
      <c r="G60" s="176">
        <v>85</v>
      </c>
      <c r="H60" s="173">
        <v>6.35</v>
      </c>
      <c r="I60" s="177">
        <v>1.86</v>
      </c>
      <c r="J60" s="177">
        <v>13.45</v>
      </c>
      <c r="K60" s="177">
        <v>2.8</v>
      </c>
      <c r="L60" s="176">
        <v>0.65580000000000005</v>
      </c>
      <c r="M60" s="177">
        <v>0.17899999999999999</v>
      </c>
      <c r="N60" s="177">
        <v>19.850000000000001</v>
      </c>
      <c r="O60" s="177">
        <v>0.13900000000000001</v>
      </c>
      <c r="P60" s="177">
        <v>34.006</v>
      </c>
      <c r="Q60" s="177">
        <v>15.7</v>
      </c>
      <c r="R60" s="177"/>
      <c r="S60" s="177">
        <v>18.306000000000001</v>
      </c>
      <c r="T60" s="177">
        <v>141.6301</v>
      </c>
      <c r="U60" s="27"/>
      <c r="V60" s="27">
        <f t="shared" si="48"/>
        <v>21.2</v>
      </c>
      <c r="W60" s="8">
        <f t="shared" si="49"/>
        <v>294.34999999999997</v>
      </c>
      <c r="X60" s="27">
        <f t="shared" si="50"/>
        <v>27.9</v>
      </c>
      <c r="Y60" s="27">
        <f t="shared" si="51"/>
        <v>6.35</v>
      </c>
      <c r="Z60" s="35">
        <f t="shared" si="52"/>
        <v>7.5203546140819224</v>
      </c>
      <c r="AA60" s="8">
        <f t="shared" si="53"/>
        <v>0.84437507615792151</v>
      </c>
      <c r="AB60" s="36">
        <f t="shared" si="54"/>
        <v>1.86</v>
      </c>
      <c r="AC60" s="36">
        <f t="shared" si="55"/>
        <v>0.17899999999999999</v>
      </c>
      <c r="AD60" s="36">
        <f t="shared" si="56"/>
        <v>0.65580000000000005</v>
      </c>
      <c r="AE60" s="8">
        <f t="shared" si="57"/>
        <v>0.83479999999999999</v>
      </c>
      <c r="AF60" s="36">
        <f t="shared" si="58"/>
        <v>13.45</v>
      </c>
      <c r="AG60" s="36">
        <f t="shared" si="59"/>
        <v>2.8</v>
      </c>
      <c r="AH60" s="8">
        <f t="shared" si="60"/>
        <v>16.25</v>
      </c>
      <c r="AI60" s="37">
        <f t="shared" si="61"/>
        <v>34.006</v>
      </c>
      <c r="AJ60" s="38">
        <f t="shared" si="62"/>
        <v>33.171199999999999</v>
      </c>
      <c r="AL60" s="27"/>
      <c r="AM60" s="27"/>
      <c r="AN60" s="27"/>
      <c r="AO60" s="27"/>
      <c r="AP60" s="27"/>
      <c r="AQ60" s="39" t="s">
        <v>221</v>
      </c>
      <c r="AR60" s="40"/>
      <c r="AS60" s="40"/>
      <c r="AT60" s="40"/>
      <c r="AU60" s="40"/>
      <c r="AV60" s="40"/>
      <c r="AW60" s="40"/>
      <c r="AX60" s="40"/>
      <c r="AY60" s="40"/>
      <c r="AZ60" s="19"/>
    </row>
    <row r="61" spans="1:52" ht="16" x14ac:dyDescent="0.2">
      <c r="A61" s="172">
        <v>2</v>
      </c>
      <c r="B61" s="173">
        <v>2019</v>
      </c>
      <c r="C61" s="173">
        <v>7</v>
      </c>
      <c r="D61" s="173">
        <v>5</v>
      </c>
      <c r="E61" s="176">
        <v>25.8</v>
      </c>
      <c r="F61" s="176">
        <v>26.9</v>
      </c>
      <c r="G61" s="176">
        <v>88.7</v>
      </c>
      <c r="H61" s="173">
        <v>6.21</v>
      </c>
      <c r="I61" s="177">
        <v>1.91</v>
      </c>
      <c r="J61" s="177">
        <v>16.07</v>
      </c>
      <c r="K61" s="177">
        <v>4.34</v>
      </c>
      <c r="L61" s="176">
        <v>1.4032</v>
      </c>
      <c r="M61" s="177">
        <v>0.38600000000000001</v>
      </c>
      <c r="N61" s="177">
        <v>27.547999999999998</v>
      </c>
      <c r="O61" s="177">
        <v>0.31900000000000001</v>
      </c>
      <c r="P61" s="177">
        <v>43.918900000000001</v>
      </c>
      <c r="Q61" s="177">
        <v>25.2</v>
      </c>
      <c r="R61" s="177"/>
      <c r="S61" s="177">
        <v>18.718900000000001</v>
      </c>
      <c r="T61" s="177">
        <v>145.02809999999999</v>
      </c>
      <c r="U61" s="27"/>
      <c r="V61" s="27">
        <f t="shared" si="48"/>
        <v>25.8</v>
      </c>
      <c r="W61" s="8">
        <f t="shared" si="49"/>
        <v>298.95</v>
      </c>
      <c r="X61" s="27">
        <f t="shared" si="50"/>
        <v>26.9</v>
      </c>
      <c r="Y61" s="27">
        <f t="shared" si="51"/>
        <v>6.21</v>
      </c>
      <c r="Z61" s="35">
        <f t="shared" si="52"/>
        <v>6.9690296866198098</v>
      </c>
      <c r="AA61" s="8">
        <f t="shared" si="53"/>
        <v>0.89108531305626248</v>
      </c>
      <c r="AB61" s="36">
        <f t="shared" si="54"/>
        <v>1.91</v>
      </c>
      <c r="AC61" s="36">
        <f t="shared" si="55"/>
        <v>0.38600000000000001</v>
      </c>
      <c r="AD61" s="36">
        <f t="shared" si="56"/>
        <v>1.4032</v>
      </c>
      <c r="AE61" s="8">
        <f t="shared" si="57"/>
        <v>1.7892000000000001</v>
      </c>
      <c r="AF61" s="36">
        <f t="shared" si="58"/>
        <v>16.07</v>
      </c>
      <c r="AG61" s="36">
        <f t="shared" si="59"/>
        <v>4.34</v>
      </c>
      <c r="AH61" s="8">
        <f t="shared" si="60"/>
        <v>20.41</v>
      </c>
      <c r="AI61" s="37">
        <f t="shared" si="61"/>
        <v>43.918900000000001</v>
      </c>
      <c r="AJ61" s="38">
        <f t="shared" si="62"/>
        <v>42.1297</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2</v>
      </c>
      <c r="B62" s="173">
        <v>2019</v>
      </c>
      <c r="C62" s="173">
        <v>7</v>
      </c>
      <c r="D62" s="173">
        <v>19</v>
      </c>
      <c r="E62" s="176">
        <v>25.7</v>
      </c>
      <c r="F62" s="176">
        <v>29.3</v>
      </c>
      <c r="G62" s="176">
        <v>44.1</v>
      </c>
      <c r="H62" s="173">
        <v>3.03</v>
      </c>
      <c r="I62" s="177">
        <v>2.33</v>
      </c>
      <c r="J62" s="177">
        <v>23.21</v>
      </c>
      <c r="K62" s="177">
        <v>5.01</v>
      </c>
      <c r="L62" s="176">
        <v>0.91349999999999998</v>
      </c>
      <c r="M62" s="177">
        <v>0.16400000000000001</v>
      </c>
      <c r="N62" s="177">
        <v>15.007</v>
      </c>
      <c r="O62" s="177">
        <v>1.02</v>
      </c>
      <c r="P62" s="177">
        <v>34.845599999999997</v>
      </c>
      <c r="Q62" s="177">
        <v>16</v>
      </c>
      <c r="R62" s="177"/>
      <c r="S62" s="177">
        <v>18.845600000000001</v>
      </c>
      <c r="T62" s="177">
        <v>128.09829999999999</v>
      </c>
      <c r="U62" s="27"/>
      <c r="V62" s="27">
        <f t="shared" si="48"/>
        <v>25.7</v>
      </c>
      <c r="W62" s="8">
        <f t="shared" si="49"/>
        <v>298.84999999999997</v>
      </c>
      <c r="X62" s="27">
        <f t="shared" si="50"/>
        <v>29.3</v>
      </c>
      <c r="Y62" s="27">
        <f t="shared" si="51"/>
        <v>3.03</v>
      </c>
      <c r="Z62" s="35">
        <f t="shared" si="52"/>
        <v>6.886753997948543</v>
      </c>
      <c r="AA62" s="8">
        <f t="shared" si="53"/>
        <v>0.43997505949865345</v>
      </c>
      <c r="AB62" s="36">
        <f t="shared" si="54"/>
        <v>2.33</v>
      </c>
      <c r="AC62" s="36">
        <f t="shared" si="55"/>
        <v>0.16400000000000001</v>
      </c>
      <c r="AD62" s="36">
        <f t="shared" si="56"/>
        <v>0.91349999999999998</v>
      </c>
      <c r="AE62" s="8">
        <f t="shared" si="57"/>
        <v>1.0774999999999999</v>
      </c>
      <c r="AF62" s="36">
        <f t="shared" si="58"/>
        <v>23.21</v>
      </c>
      <c r="AG62" s="36">
        <f t="shared" si="59"/>
        <v>5.01</v>
      </c>
      <c r="AH62" s="8">
        <f t="shared" si="60"/>
        <v>28.22</v>
      </c>
      <c r="AI62" s="37">
        <f t="shared" si="61"/>
        <v>34.845599999999997</v>
      </c>
      <c r="AJ62" s="38">
        <f t="shared" si="62"/>
        <v>33.768099999999997</v>
      </c>
      <c r="AL62" s="43" t="s">
        <v>222</v>
      </c>
      <c r="AQ62" s="44" t="s">
        <v>1</v>
      </c>
      <c r="AR62" s="41"/>
      <c r="AS62" s="41"/>
      <c r="AT62" s="41"/>
      <c r="AU62" s="41"/>
      <c r="AV62" s="41"/>
      <c r="AW62" s="45"/>
      <c r="AX62" s="40"/>
      <c r="AY62" s="40"/>
      <c r="AZ62" s="19"/>
    </row>
    <row r="63" spans="1:52" ht="18" x14ac:dyDescent="0.25">
      <c r="A63" s="172">
        <v>2</v>
      </c>
      <c r="B63" s="173">
        <v>2019</v>
      </c>
      <c r="C63" s="173">
        <v>8</v>
      </c>
      <c r="D63" s="173">
        <v>3</v>
      </c>
      <c r="E63" s="176">
        <v>26</v>
      </c>
      <c r="F63" s="176">
        <v>25.2</v>
      </c>
      <c r="G63" s="176">
        <v>85.7</v>
      </c>
      <c r="H63" s="173">
        <v>5.98</v>
      </c>
      <c r="I63" s="177">
        <v>2</v>
      </c>
      <c r="J63" s="177">
        <v>22.5</v>
      </c>
      <c r="K63" s="177">
        <v>2.1</v>
      </c>
      <c r="L63" s="176">
        <v>2.5190000000000001</v>
      </c>
      <c r="M63" s="177">
        <v>0.17899999999999999</v>
      </c>
      <c r="N63" s="177">
        <v>29.516999999999999</v>
      </c>
      <c r="O63" s="177">
        <v>0.28100000000000003</v>
      </c>
      <c r="P63" s="177">
        <v>42.1081</v>
      </c>
      <c r="Q63" s="177">
        <v>24.9</v>
      </c>
      <c r="R63" s="177"/>
      <c r="S63" s="177">
        <v>17.208100000000002</v>
      </c>
      <c r="T63" s="177">
        <v>133.04079999999999</v>
      </c>
      <c r="U63" s="27"/>
      <c r="V63" s="27">
        <f t="shared" si="48"/>
        <v>26</v>
      </c>
      <c r="W63" s="8">
        <f t="shared" si="49"/>
        <v>299.14999999999998</v>
      </c>
      <c r="X63" s="27">
        <f t="shared" si="50"/>
        <v>25.2</v>
      </c>
      <c r="Y63" s="27">
        <f t="shared" si="51"/>
        <v>5.98</v>
      </c>
      <c r="Z63" s="35">
        <f t="shared" si="52"/>
        <v>7.0121950216867779</v>
      </c>
      <c r="AA63" s="8">
        <f t="shared" si="53"/>
        <v>0.85280001219383028</v>
      </c>
      <c r="AB63" s="36">
        <f t="shared" si="54"/>
        <v>2</v>
      </c>
      <c r="AC63" s="36">
        <f t="shared" si="55"/>
        <v>0.17899999999999999</v>
      </c>
      <c r="AD63" s="36">
        <f t="shared" si="56"/>
        <v>2.5190000000000001</v>
      </c>
      <c r="AE63" s="8">
        <f t="shared" si="57"/>
        <v>2.698</v>
      </c>
      <c r="AF63" s="36">
        <f t="shared" si="58"/>
        <v>22.5</v>
      </c>
      <c r="AG63" s="36">
        <f t="shared" si="59"/>
        <v>2.1</v>
      </c>
      <c r="AH63" s="8">
        <f t="shared" si="60"/>
        <v>24.6</v>
      </c>
      <c r="AI63" s="37">
        <f t="shared" si="61"/>
        <v>42.1081</v>
      </c>
      <c r="AJ63" s="38">
        <f t="shared" si="62"/>
        <v>39.4101</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2</v>
      </c>
      <c r="B64" s="173">
        <v>2019</v>
      </c>
      <c r="C64" s="173">
        <v>8</v>
      </c>
      <c r="D64" s="173">
        <v>16</v>
      </c>
      <c r="E64" s="176">
        <v>24.5</v>
      </c>
      <c r="F64" s="176">
        <v>29</v>
      </c>
      <c r="G64" s="176">
        <v>93</v>
      </c>
      <c r="H64" s="173">
        <v>6.52</v>
      </c>
      <c r="I64" s="177">
        <v>1.63</v>
      </c>
      <c r="J64" s="177">
        <v>8.9600000000000009</v>
      </c>
      <c r="K64" s="177">
        <v>2.78</v>
      </c>
      <c r="L64" s="176">
        <v>0.24529999999999999</v>
      </c>
      <c r="M64" s="177">
        <v>0.125</v>
      </c>
      <c r="N64" s="177">
        <v>16.146999999999998</v>
      </c>
      <c r="O64" s="177">
        <v>0.02</v>
      </c>
      <c r="P64" s="177">
        <v>28.038599999999999</v>
      </c>
      <c r="Q64" s="177">
        <v>15.5</v>
      </c>
      <c r="R64" s="177"/>
      <c r="S64" s="177">
        <v>12.538600000000001</v>
      </c>
      <c r="T64" s="177">
        <v>100.4254</v>
      </c>
      <c r="U64" s="27"/>
      <c r="V64" s="27">
        <f t="shared" si="48"/>
        <v>24.5</v>
      </c>
      <c r="W64" s="8">
        <f t="shared" si="49"/>
        <v>297.64999999999998</v>
      </c>
      <c r="X64" s="27">
        <f t="shared" si="50"/>
        <v>29</v>
      </c>
      <c r="Y64" s="27">
        <f t="shared" si="51"/>
        <v>6.52</v>
      </c>
      <c r="Z64" s="35">
        <f t="shared" si="52"/>
        <v>7.0431984530617697</v>
      </c>
      <c r="AA64" s="8">
        <f t="shared" si="53"/>
        <v>0.92571578714577762</v>
      </c>
      <c r="AB64" s="36">
        <f t="shared" si="54"/>
        <v>1.63</v>
      </c>
      <c r="AC64" s="36">
        <f t="shared" si="55"/>
        <v>0.125</v>
      </c>
      <c r="AD64" s="36">
        <f t="shared" si="56"/>
        <v>0.24529999999999999</v>
      </c>
      <c r="AE64" s="8">
        <f t="shared" si="57"/>
        <v>0.37029999999999996</v>
      </c>
      <c r="AF64" s="36">
        <f t="shared" si="58"/>
        <v>8.9600000000000009</v>
      </c>
      <c r="AG64" s="36">
        <f t="shared" si="59"/>
        <v>2.78</v>
      </c>
      <c r="AH64" s="8">
        <f t="shared" si="60"/>
        <v>11.74</v>
      </c>
      <c r="AI64" s="37">
        <f t="shared" si="61"/>
        <v>28.038599999999999</v>
      </c>
      <c r="AJ64" s="38">
        <f t="shared" si="62"/>
        <v>27.668299999999999</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2</v>
      </c>
      <c r="B65" s="173">
        <v>2019</v>
      </c>
      <c r="C65" s="173">
        <v>8</v>
      </c>
      <c r="D65" s="173">
        <v>31</v>
      </c>
      <c r="E65" s="176">
        <v>23.7</v>
      </c>
      <c r="F65" s="176">
        <v>26.8</v>
      </c>
      <c r="G65" s="176">
        <v>85.3</v>
      </c>
      <c r="H65" s="173">
        <v>6.13</v>
      </c>
      <c r="I65" s="177">
        <v>1.56</v>
      </c>
      <c r="J65" s="177">
        <v>6.74</v>
      </c>
      <c r="K65" s="177">
        <v>2.39</v>
      </c>
      <c r="L65" s="176">
        <v>0.25319999999999998</v>
      </c>
      <c r="N65" s="177">
        <v>15.468</v>
      </c>
      <c r="O65" s="177">
        <v>0.129</v>
      </c>
      <c r="P65" s="177">
        <v>25.603000000000002</v>
      </c>
      <c r="Q65" s="177">
        <v>16.5</v>
      </c>
      <c r="R65" s="177"/>
      <c r="S65" s="177">
        <v>9.1029999999999998</v>
      </c>
      <c r="T65" s="177">
        <v>67.444800000000001</v>
      </c>
      <c r="U65" s="27"/>
      <c r="V65" s="27">
        <f t="shared" si="48"/>
        <v>23.7</v>
      </c>
      <c r="W65" s="8">
        <f t="shared" si="49"/>
        <v>296.84999999999997</v>
      </c>
      <c r="X65" s="27">
        <f t="shared" si="50"/>
        <v>26.8</v>
      </c>
      <c r="Y65" s="27">
        <f t="shared" si="51"/>
        <v>6.13</v>
      </c>
      <c r="Z65" s="35">
        <f t="shared" si="52"/>
        <v>7.2337856648064021</v>
      </c>
      <c r="AA65" s="8">
        <f t="shared" si="53"/>
        <v>0.84741244543966687</v>
      </c>
      <c r="AB65" s="36">
        <f t="shared" si="54"/>
        <v>1.56</v>
      </c>
      <c r="AC65" s="36">
        <f t="shared" si="55"/>
        <v>0</v>
      </c>
      <c r="AD65" s="36">
        <f t="shared" si="56"/>
        <v>0.25319999999999998</v>
      </c>
      <c r="AE65" s="8">
        <f t="shared" si="57"/>
        <v>0.25319999999999998</v>
      </c>
      <c r="AF65" s="36">
        <f t="shared" si="58"/>
        <v>6.74</v>
      </c>
      <c r="AG65" s="36">
        <f t="shared" si="59"/>
        <v>2.39</v>
      </c>
      <c r="AH65" s="8">
        <f t="shared" si="60"/>
        <v>9.1300000000000008</v>
      </c>
      <c r="AI65" s="37">
        <f t="shared" si="61"/>
        <v>25.603000000000002</v>
      </c>
      <c r="AJ65" s="38">
        <f t="shared" si="62"/>
        <v>25.349800000000002</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2</v>
      </c>
      <c r="B66" s="173">
        <v>2019</v>
      </c>
      <c r="C66" s="173">
        <v>9</v>
      </c>
      <c r="D66" s="173">
        <v>13</v>
      </c>
      <c r="E66" s="176">
        <v>20.6</v>
      </c>
      <c r="F66" s="176">
        <v>28.5</v>
      </c>
      <c r="G66" s="176">
        <v>69</v>
      </c>
      <c r="H66" s="173">
        <v>5.14</v>
      </c>
      <c r="I66" s="177">
        <v>1.22</v>
      </c>
      <c r="J66" s="177">
        <v>4.37</v>
      </c>
      <c r="K66" s="177">
        <v>2.11</v>
      </c>
      <c r="L66" s="176">
        <v>2.4598</v>
      </c>
      <c r="M66" s="177">
        <v>0.57799999999999996</v>
      </c>
      <c r="N66" s="177">
        <v>11.147</v>
      </c>
      <c r="O66" s="177">
        <v>0.42599999999999999</v>
      </c>
      <c r="P66" s="177">
        <v>36.757300000000001</v>
      </c>
      <c r="Q66" s="177">
        <v>27.6</v>
      </c>
      <c r="R66" s="177"/>
      <c r="S66" s="177">
        <v>9.1572999999999993</v>
      </c>
      <c r="T66" s="177">
        <v>65.432599999999994</v>
      </c>
      <c r="U66" s="27"/>
      <c r="V66" s="27">
        <f t="shared" si="48"/>
        <v>20.6</v>
      </c>
      <c r="W66" s="8">
        <f t="shared" si="49"/>
        <v>293.75</v>
      </c>
      <c r="X66" s="27">
        <f t="shared" si="50"/>
        <v>28.5</v>
      </c>
      <c r="Y66" s="27">
        <f t="shared" si="51"/>
        <v>5.14</v>
      </c>
      <c r="Z66" s="35">
        <f t="shared" si="52"/>
        <v>7.57759278387325</v>
      </c>
      <c r="AA66" s="8">
        <f t="shared" si="53"/>
        <v>0.67831567974186036</v>
      </c>
      <c r="AB66" s="36">
        <f t="shared" si="54"/>
        <v>1.22</v>
      </c>
      <c r="AC66" s="36">
        <f t="shared" si="55"/>
        <v>0.57799999999999996</v>
      </c>
      <c r="AD66" s="36">
        <f t="shared" si="56"/>
        <v>2.4598</v>
      </c>
      <c r="AE66" s="8">
        <f t="shared" si="57"/>
        <v>3.0377999999999998</v>
      </c>
      <c r="AF66" s="36">
        <f t="shared" si="58"/>
        <v>4.37</v>
      </c>
      <c r="AG66" s="36">
        <f t="shared" si="59"/>
        <v>2.11</v>
      </c>
      <c r="AH66" s="8">
        <f t="shared" si="60"/>
        <v>6.48</v>
      </c>
      <c r="AI66" s="37">
        <f t="shared" si="61"/>
        <v>36.757300000000001</v>
      </c>
      <c r="AJ66" s="38">
        <f t="shared" si="62"/>
        <v>33.719500000000004</v>
      </c>
      <c r="AL66">
        <f>AA71</f>
        <v>0.76050498722648641</v>
      </c>
      <c r="AM66">
        <f>AB71</f>
        <v>1.716666666666667</v>
      </c>
      <c r="AN66">
        <f>AE71</f>
        <v>1.6354777777777778</v>
      </c>
      <c r="AO66">
        <f>AH71</f>
        <v>14.521111111111111</v>
      </c>
      <c r="AP66" s="11">
        <f>AJ71</f>
        <v>30.297544444444441</v>
      </c>
      <c r="AQ66" s="45"/>
      <c r="AR66" s="41" t="s">
        <v>77</v>
      </c>
      <c r="AS66" s="41" t="s">
        <v>77</v>
      </c>
      <c r="AT66" s="41" t="s">
        <v>77</v>
      </c>
      <c r="AU66" s="41" t="s">
        <v>77</v>
      </c>
      <c r="AV66" s="41" t="s">
        <v>77</v>
      </c>
      <c r="AW66" s="42" t="s">
        <v>78</v>
      </c>
      <c r="AX66" s="23"/>
      <c r="AY66" s="23"/>
      <c r="AZ66" s="19"/>
    </row>
    <row r="67" spans="1:52" ht="16" x14ac:dyDescent="0.2">
      <c r="A67" s="172">
        <v>2</v>
      </c>
      <c r="B67" s="173">
        <v>2019</v>
      </c>
      <c r="C67" s="173">
        <v>9</v>
      </c>
      <c r="D67" s="173">
        <v>28</v>
      </c>
      <c r="E67" s="176">
        <v>20.399999999999999</v>
      </c>
      <c r="F67" s="176">
        <v>26.9</v>
      </c>
      <c r="G67" s="176">
        <v>79.400000000000006</v>
      </c>
      <c r="H67" s="173">
        <v>6.11</v>
      </c>
      <c r="I67" s="177">
        <v>1.48</v>
      </c>
      <c r="J67" s="177">
        <v>5.57</v>
      </c>
      <c r="K67" s="177">
        <v>2.08</v>
      </c>
      <c r="L67" s="176">
        <v>2.4464000000000001</v>
      </c>
      <c r="M67" s="177">
        <v>0.877</v>
      </c>
      <c r="N67" s="177">
        <v>19.728000000000002</v>
      </c>
      <c r="O67" s="177">
        <v>0.40200000000000002</v>
      </c>
      <c r="P67" s="177">
        <v>22.237300000000001</v>
      </c>
      <c r="Q67" s="177">
        <v>13.6</v>
      </c>
      <c r="R67" s="177"/>
      <c r="S67" s="177">
        <v>8.6372999999999998</v>
      </c>
      <c r="T67" s="177">
        <v>70.835300000000004</v>
      </c>
      <c r="U67" s="27"/>
      <c r="V67" s="27">
        <f t="shared" si="48"/>
        <v>20.399999999999999</v>
      </c>
      <c r="W67" s="8">
        <f t="shared" si="49"/>
        <v>293.54999999999995</v>
      </c>
      <c r="X67" s="27">
        <f t="shared" si="50"/>
        <v>26.9</v>
      </c>
      <c r="Y67" s="27">
        <f t="shared" si="51"/>
        <v>6.11</v>
      </c>
      <c r="Z67" s="35">
        <f t="shared" si="52"/>
        <v>7.6778392891941234</v>
      </c>
      <c r="AA67" s="8">
        <f t="shared" si="53"/>
        <v>0.79579680817222653</v>
      </c>
      <c r="AB67" s="36">
        <f t="shared" si="54"/>
        <v>1.48</v>
      </c>
      <c r="AC67" s="36">
        <f t="shared" si="55"/>
        <v>0.877</v>
      </c>
      <c r="AD67" s="36">
        <f t="shared" si="56"/>
        <v>2.4464000000000001</v>
      </c>
      <c r="AE67" s="8">
        <f t="shared" si="57"/>
        <v>3.3234000000000004</v>
      </c>
      <c r="AF67" s="36">
        <f t="shared" si="58"/>
        <v>5.57</v>
      </c>
      <c r="AG67" s="36">
        <f t="shared" si="59"/>
        <v>2.08</v>
      </c>
      <c r="AH67" s="8">
        <f t="shared" si="60"/>
        <v>7.65</v>
      </c>
      <c r="AI67" s="37">
        <f t="shared" si="61"/>
        <v>22.237300000000001</v>
      </c>
      <c r="AJ67" s="38">
        <f t="shared" si="62"/>
        <v>18.913900000000002</v>
      </c>
      <c r="AK67" s="27"/>
      <c r="AO67" s="27"/>
      <c r="AR67" s="41">
        <f>((LN(AL66)-LN(0.4))/(LN(0.9)-LN(0.4))*100)</f>
        <v>79.232233495195786</v>
      </c>
      <c r="AS67" s="57">
        <f>((LN(AM66)-LN(17))/(LN(0.5)-LN(17))*100)</f>
        <v>65.019696711193504</v>
      </c>
      <c r="AT67" s="41">
        <f>((LN(AN66)-LN(10))/(LN(1)-LN(10))*100)</f>
        <v>78.635535251977188</v>
      </c>
      <c r="AU67" s="41">
        <f>((LN(AO66)-LN(10))/(LN(3)-LN(10))*100)</f>
        <v>-30.982297518548979</v>
      </c>
      <c r="AV67" s="41">
        <f>((LN(AP66)-LN(43))/(LN(20)-LN(43))*100)</f>
        <v>45.741104802141265</v>
      </c>
    </row>
    <row r="68" spans="1:52" ht="16" x14ac:dyDescent="0.2">
      <c r="A68" s="172">
        <v>2</v>
      </c>
      <c r="B68" s="173">
        <v>2019</v>
      </c>
      <c r="C68" s="173">
        <v>10</v>
      </c>
      <c r="D68" s="173">
        <v>14</v>
      </c>
      <c r="E68" s="176">
        <v>14.8</v>
      </c>
      <c r="F68" s="176">
        <v>27.7</v>
      </c>
      <c r="G68" s="176">
        <v>105.9</v>
      </c>
      <c r="H68" s="173">
        <v>9.01</v>
      </c>
      <c r="I68" s="177">
        <v>0.64</v>
      </c>
      <c r="J68" s="177">
        <v>2.5</v>
      </c>
      <c r="K68" s="177">
        <v>1.1200000000000001</v>
      </c>
      <c r="L68" s="176">
        <v>1.1114999999999999</v>
      </c>
      <c r="M68" s="177">
        <v>1.101</v>
      </c>
      <c r="N68" s="177">
        <v>14.778</v>
      </c>
      <c r="O68" s="177">
        <v>0.22800000000000001</v>
      </c>
      <c r="P68" s="177">
        <v>21.1814</v>
      </c>
      <c r="Q68" s="177">
        <v>15.9</v>
      </c>
      <c r="R68" s="177"/>
      <c r="S68" s="177">
        <v>5.2813999999999997</v>
      </c>
      <c r="T68" s="177">
        <v>46.912100000000002</v>
      </c>
      <c r="U68" s="27"/>
      <c r="V68" s="27" t="str">
        <f t="shared" si="48"/>
        <v xml:space="preserve"> </v>
      </c>
      <c r="W68" s="8" t="str">
        <f t="shared" si="49"/>
        <v xml:space="preserve"> </v>
      </c>
      <c r="X68" s="27" t="str">
        <f t="shared" si="50"/>
        <v xml:space="preserve"> </v>
      </c>
      <c r="Y68" s="27" t="str">
        <f t="shared" si="51"/>
        <v xml:space="preserve"> </v>
      </c>
      <c r="Z68" s="35" t="str">
        <f t="shared" si="52"/>
        <v xml:space="preserve"> </v>
      </c>
      <c r="AA68" s="8" t="str">
        <f t="shared" si="53"/>
        <v xml:space="preserve"> </v>
      </c>
      <c r="AB68" s="36" t="str">
        <f t="shared" si="54"/>
        <v xml:space="preserve"> </v>
      </c>
      <c r="AC68" s="36" t="str">
        <f t="shared" si="55"/>
        <v xml:space="preserve"> </v>
      </c>
      <c r="AD68" s="36" t="str">
        <f t="shared" si="56"/>
        <v xml:space="preserve"> </v>
      </c>
      <c r="AE68" s="8" t="str">
        <f t="shared" si="57"/>
        <v xml:space="preserve"> </v>
      </c>
      <c r="AF68" s="36" t="str">
        <f t="shared" si="58"/>
        <v xml:space="preserve"> </v>
      </c>
      <c r="AG68" s="36" t="str">
        <f t="shared" si="59"/>
        <v xml:space="preserve"> </v>
      </c>
      <c r="AH68" s="8" t="str">
        <f t="shared" si="60"/>
        <v xml:space="preserve"> </v>
      </c>
      <c r="AI68" s="37" t="str">
        <f t="shared" si="61"/>
        <v xml:space="preserve"> </v>
      </c>
      <c r="AJ68" s="38" t="str">
        <f t="shared" si="62"/>
        <v xml:space="preserve"> </v>
      </c>
      <c r="AK68" s="27"/>
      <c r="AL68" s="27"/>
      <c r="AM68" s="27"/>
      <c r="AN68" s="27"/>
      <c r="AO68" s="58" t="s">
        <v>228</v>
      </c>
      <c r="AP68" s="27"/>
      <c r="AR68">
        <f>IF(AR67&gt;100, 100, IF(AR67&lt;0, 0, AR67))</f>
        <v>79.232233495195786</v>
      </c>
      <c r="AS68">
        <f t="shared" ref="AS68:AV68" si="63">IF(AS67&gt;100, 100, IF(AS67&lt;0, 0, AS67))</f>
        <v>65.019696711193504</v>
      </c>
      <c r="AT68">
        <f t="shared" si="63"/>
        <v>78.635535251977188</v>
      </c>
      <c r="AU68">
        <f t="shared" si="63"/>
        <v>0</v>
      </c>
      <c r="AV68">
        <f t="shared" si="63"/>
        <v>45.741104802141265</v>
      </c>
      <c r="AW68" s="59">
        <f>AVERAGE(AR68:AV68)</f>
        <v>53.725714052101544</v>
      </c>
      <c r="AX68" s="43"/>
      <c r="AY68" s="43" t="str">
        <f>IF(AW68&lt;35, "Poor", IF(AW68&lt;65, "Fair", IF(AW68&gt;65, "Excellent")))</f>
        <v>Fair</v>
      </c>
      <c r="AZ68" s="43" t="str">
        <f>IF(AY68="Excellent", "Acceptable; Ongoing Protection is Required", "Unacceptable; Immediate Restoration is Required")</f>
        <v>Unacceptable; Immediate Restoration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48"/>
        <v xml:space="preserve"> </v>
      </c>
      <c r="W69" s="8" t="str">
        <f t="shared" si="49"/>
        <v xml:space="preserve"> </v>
      </c>
      <c r="X69" s="27" t="str">
        <f t="shared" si="50"/>
        <v xml:space="preserve"> </v>
      </c>
      <c r="Y69" s="27" t="str">
        <f t="shared" si="51"/>
        <v xml:space="preserve"> </v>
      </c>
      <c r="Z69" s="35" t="str">
        <f t="shared" si="52"/>
        <v xml:space="preserve"> </v>
      </c>
      <c r="AA69" s="8" t="str">
        <f t="shared" si="53"/>
        <v xml:space="preserve"> </v>
      </c>
      <c r="AB69" s="36" t="str">
        <f t="shared" si="54"/>
        <v xml:space="preserve"> </v>
      </c>
      <c r="AC69" s="36" t="str">
        <f t="shared" si="55"/>
        <v xml:space="preserve"> </v>
      </c>
      <c r="AD69" s="36" t="str">
        <f t="shared" si="56"/>
        <v xml:space="preserve"> </v>
      </c>
      <c r="AE69" s="8" t="str">
        <f t="shared" si="57"/>
        <v xml:space="preserve"> </v>
      </c>
      <c r="AF69" s="36" t="str">
        <f t="shared" si="58"/>
        <v xml:space="preserve"> </v>
      </c>
      <c r="AG69" s="36" t="str">
        <f t="shared" si="59"/>
        <v xml:space="preserve"> </v>
      </c>
      <c r="AH69" s="8" t="str">
        <f t="shared" si="60"/>
        <v xml:space="preserve"> </v>
      </c>
      <c r="AI69" s="37" t="str">
        <f t="shared" si="61"/>
        <v xml:space="preserve"> </v>
      </c>
      <c r="AJ69" s="38" t="str">
        <f t="shared" si="62"/>
        <v xml:space="preserve"> </v>
      </c>
      <c r="AK69" s="27"/>
      <c r="AL69" s="27"/>
      <c r="AM69" s="27"/>
      <c r="AN69" s="27"/>
      <c r="AO69" s="27"/>
      <c r="AP69" s="27"/>
      <c r="AQ69" s="27"/>
      <c r="AR69" s="27"/>
      <c r="AS69" s="27"/>
      <c r="AT69" s="27"/>
      <c r="AU69" s="27"/>
      <c r="AV69" s="27"/>
      <c r="AW69" s="27"/>
      <c r="AX69" s="27"/>
      <c r="AY69" s="27"/>
    </row>
    <row r="70" spans="1:52" ht="16" x14ac:dyDescent="0.2">
      <c r="V70" s="27" t="str">
        <f t="shared" si="48"/>
        <v xml:space="preserve"> </v>
      </c>
      <c r="W70" s="8" t="str">
        <f t="shared" si="49"/>
        <v xml:space="preserve"> </v>
      </c>
      <c r="X70" s="27" t="str">
        <f t="shared" si="50"/>
        <v xml:space="preserve"> </v>
      </c>
      <c r="Y70" s="27" t="str">
        <f t="shared" si="51"/>
        <v xml:space="preserve"> </v>
      </c>
      <c r="Z70" s="35" t="str">
        <f t="shared" si="52"/>
        <v xml:space="preserve"> </v>
      </c>
      <c r="AA70" s="8" t="str">
        <f t="shared" si="53"/>
        <v xml:space="preserve"> </v>
      </c>
      <c r="AB70" s="36" t="str">
        <f t="shared" si="54"/>
        <v xml:space="preserve"> </v>
      </c>
      <c r="AC70" s="36" t="str">
        <f t="shared" si="55"/>
        <v xml:space="preserve"> </v>
      </c>
      <c r="AD70" s="36" t="str">
        <f t="shared" si="56"/>
        <v xml:space="preserve"> </v>
      </c>
      <c r="AE70" s="8" t="str">
        <f t="shared" si="57"/>
        <v xml:space="preserve"> </v>
      </c>
      <c r="AF70" s="36" t="str">
        <f t="shared" si="58"/>
        <v xml:space="preserve"> </v>
      </c>
      <c r="AG70" s="36" t="str">
        <f t="shared" si="59"/>
        <v xml:space="preserve"> </v>
      </c>
      <c r="AH70" s="8" t="str">
        <f t="shared" si="60"/>
        <v xml:space="preserve"> </v>
      </c>
      <c r="AI70" s="37" t="str">
        <f t="shared" si="61"/>
        <v xml:space="preserve"> </v>
      </c>
      <c r="AJ70" s="38" t="str">
        <f t="shared" si="62"/>
        <v xml:space="preserve"> </v>
      </c>
    </row>
    <row r="71" spans="1:52" ht="16" x14ac:dyDescent="0.2">
      <c r="AA71" s="43">
        <f>_xlfn.AGGREGATE(1, 6,AA58:AA70)</f>
        <v>0.76050498722648641</v>
      </c>
      <c r="AB71" s="43">
        <f>_xlfn.AGGREGATE(1, 6,AB58:AB70)</f>
        <v>1.716666666666667</v>
      </c>
      <c r="AE71" s="43">
        <f>_xlfn.AGGREGATE(1, 6,AE58:AE70)</f>
        <v>1.6354777777777778</v>
      </c>
      <c r="AH71" s="43">
        <f>_xlfn.AGGREGATE(1, 6,AH58:AH70)</f>
        <v>14.521111111111111</v>
      </c>
      <c r="AJ71" s="43">
        <f>_xlfn.AGGREGATE(1, 6,AJ58:AJ70)</f>
        <v>30.297544444444441</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2</v>
      </c>
      <c r="B75" s="173">
        <v>2020</v>
      </c>
      <c r="C75" s="173">
        <v>5</v>
      </c>
      <c r="D75" s="173">
        <v>24</v>
      </c>
      <c r="E75" s="176">
        <v>15.8</v>
      </c>
      <c r="F75" s="176">
        <v>29.4</v>
      </c>
      <c r="G75" s="176">
        <v>57.6</v>
      </c>
      <c r="H75" s="173">
        <v>4.79</v>
      </c>
      <c r="I75" s="177">
        <v>2.15</v>
      </c>
      <c r="J75" s="177">
        <v>3.81</v>
      </c>
      <c r="K75" s="177">
        <v>1.39</v>
      </c>
      <c r="L75" s="176">
        <v>2.3685</v>
      </c>
      <c r="M75" s="177">
        <v>0.29599999999999999</v>
      </c>
      <c r="N75" s="177">
        <v>6.2320000000000002</v>
      </c>
      <c r="O75" s="177">
        <v>0.24299999999999999</v>
      </c>
      <c r="P75" s="177">
        <v>23.710999999999999</v>
      </c>
      <c r="Q75" s="177">
        <v>17.3</v>
      </c>
      <c r="R75" s="177"/>
      <c r="S75" s="177">
        <v>6.4109999999999996</v>
      </c>
      <c r="T75" s="177">
        <v>50.8506</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2</v>
      </c>
      <c r="B76" s="173">
        <v>2020</v>
      </c>
      <c r="C76" s="173">
        <v>6</v>
      </c>
      <c r="D76" s="173">
        <v>8</v>
      </c>
      <c r="E76" s="176">
        <v>19.600000000000001</v>
      </c>
      <c r="F76" s="176">
        <v>29.3</v>
      </c>
      <c r="G76" s="176">
        <v>83.7</v>
      </c>
      <c r="H76" s="173">
        <v>6.46</v>
      </c>
      <c r="I76" s="177">
        <v>2.4700000000000002</v>
      </c>
      <c r="J76" s="177">
        <v>3.68</v>
      </c>
      <c r="K76" s="177">
        <v>1.48</v>
      </c>
      <c r="L76" s="176">
        <v>0.73119999999999996</v>
      </c>
      <c r="M76" s="177">
        <v>0.214</v>
      </c>
      <c r="N76" s="177">
        <v>12.297000000000001</v>
      </c>
      <c r="O76" s="177">
        <v>6.8000000000000005E-2</v>
      </c>
      <c r="P76" s="177">
        <v>23.119299999999999</v>
      </c>
      <c r="Q76" s="177">
        <v>16.399999999999999</v>
      </c>
      <c r="R76" s="177"/>
      <c r="S76" s="177">
        <v>6.7192999999999996</v>
      </c>
      <c r="T76" s="177">
        <v>61.775599999999997</v>
      </c>
      <c r="U76" s="27"/>
      <c r="V76" s="27">
        <f t="shared" ref="V76:V87" si="64">IF(C76&lt;6," ",IF(C76&lt;=9,E76, IF(C76&gt;=10," ")))</f>
        <v>19.600000000000001</v>
      </c>
      <c r="W76" s="8">
        <f t="shared" ref="W76:W87" si="65">IF(V76=" ", " ", IF(V76&gt;0, V76+273.15))</f>
        <v>292.75</v>
      </c>
      <c r="X76" s="27">
        <f t="shared" ref="X76:X87" si="66">IF(C76&lt;6," ",IF(C76&lt;=9,F76, IF(C76&gt;=10," ")))</f>
        <v>29.3</v>
      </c>
      <c r="Y76" s="27">
        <f t="shared" ref="Y76:Y87" si="67">IF(C76&lt;6," ",IF(C76&lt;=9,H76, IF(C76&gt;=10," ")))</f>
        <v>6.46</v>
      </c>
      <c r="Z76" s="35">
        <f t="shared" ref="Z76:Z87" si="68">IF(V76=" "," ",IF(V76&gt;0,EXP(-173.4292+249.6339*100/W76+143.3483*LN(+W76/100)-21.8492*W76/100+X76*(-0.033096+0.014259*W76/100-0.0017*(W76/100)^2))*1.4276))</f>
        <v>7.6843719498477139</v>
      </c>
      <c r="AA76" s="8">
        <f t="shared" ref="AA76:AA87" si="69">IF(V76=" "," ",IF(V76&gt;0,Y76/Z76))</f>
        <v>0.84066727146491416</v>
      </c>
      <c r="AB76" s="36">
        <f t="shared" ref="AB76:AB87" si="70">IF(C76&lt;6," ",IF(C76&lt;=9,I76, IF(C76&gt;=10," ")))</f>
        <v>2.4700000000000002</v>
      </c>
      <c r="AC76" s="36">
        <f t="shared" ref="AC76:AC87" si="71">IF(C76&lt;6," ",IF(C76&lt;=9,M76, IF(C76&gt;=10," ")))</f>
        <v>0.214</v>
      </c>
      <c r="AD76" s="36">
        <f t="shared" ref="AD76:AD87" si="72">IF(C76&lt;6," ",IF(C76&lt;=9,L76, IF(C76&gt;=10," ")))</f>
        <v>0.73119999999999996</v>
      </c>
      <c r="AE76" s="8">
        <f t="shared" ref="AE76:AE87" si="73">IF(V76=" "," ",IF(V76&gt;0,SUM(AC76:AD76)))</f>
        <v>0.94519999999999993</v>
      </c>
      <c r="AF76" s="36">
        <f t="shared" ref="AF76:AF87" si="74">IF(C76&lt;6," ",IF(C76&lt;=9,J76, IF(C76&gt;=10," ")))</f>
        <v>3.68</v>
      </c>
      <c r="AG76" s="36">
        <f t="shared" ref="AG76:AG87" si="75">IF(C76&lt;6," ",IF(C76&lt;=9,K76, IF(C76&gt;=10," ")))</f>
        <v>1.48</v>
      </c>
      <c r="AH76" s="8">
        <f t="shared" ref="AH76:AH87" si="76">IF(V76=" ", " ", IF(V76&gt;0, SUM(AF76:AG76)))</f>
        <v>5.16</v>
      </c>
      <c r="AI76" s="37">
        <f t="shared" ref="AI76:AI87" si="77">IF(C76&lt;6," ",IF(C76&lt;=9,P76, IF(C76&gt;=10," ")))</f>
        <v>23.119299999999999</v>
      </c>
      <c r="AJ76" s="38">
        <f t="shared" ref="AJ76:AJ87" si="78">IF(V76=" ", " ", IF(V76&gt;0, AI76-AE76))</f>
        <v>22.174099999999999</v>
      </c>
      <c r="AK76" s="27"/>
      <c r="AL76" s="27"/>
      <c r="AM76" s="27"/>
      <c r="AN76" s="27"/>
      <c r="AO76" s="27"/>
      <c r="AP76" s="27"/>
      <c r="AQ76" s="27"/>
      <c r="AR76" s="27"/>
      <c r="AS76" s="27"/>
      <c r="AT76" s="27"/>
      <c r="AU76" s="27"/>
      <c r="AV76" s="27"/>
      <c r="AW76" s="27"/>
      <c r="AX76" s="27"/>
      <c r="AY76" s="27"/>
    </row>
    <row r="77" spans="1:52" ht="16" x14ac:dyDescent="0.2">
      <c r="A77" s="172">
        <v>2</v>
      </c>
      <c r="B77" s="173">
        <v>2020</v>
      </c>
      <c r="C77" s="173">
        <v>6</v>
      </c>
      <c r="D77" s="173">
        <v>22</v>
      </c>
      <c r="E77" s="176">
        <v>24.5</v>
      </c>
      <c r="F77" s="176">
        <v>24.8</v>
      </c>
      <c r="G77" s="176">
        <v>110.7</v>
      </c>
      <c r="H77" s="173">
        <v>8.07</v>
      </c>
      <c r="I77" s="177">
        <v>2.84</v>
      </c>
      <c r="J77" s="177">
        <v>17.09</v>
      </c>
      <c r="K77" s="177">
        <v>2.96</v>
      </c>
      <c r="L77" s="176">
        <v>0.63529999999999998</v>
      </c>
      <c r="M77" s="177">
        <v>0.13400000000000001</v>
      </c>
      <c r="N77" s="177">
        <v>27.100999999999999</v>
      </c>
      <c r="O77" s="177">
        <v>7.9000000000000001E-2</v>
      </c>
      <c r="P77" s="177">
        <v>37.86</v>
      </c>
      <c r="Q77" s="177">
        <v>21.7</v>
      </c>
      <c r="R77" s="177"/>
      <c r="S77" s="177">
        <v>16.16</v>
      </c>
      <c r="T77" s="177">
        <v>125.0981</v>
      </c>
      <c r="U77" s="27"/>
      <c r="V77" s="27">
        <f t="shared" si="64"/>
        <v>24.5</v>
      </c>
      <c r="W77" s="8">
        <f t="shared" si="65"/>
        <v>297.64999999999998</v>
      </c>
      <c r="X77" s="27">
        <f t="shared" si="66"/>
        <v>24.8</v>
      </c>
      <c r="Y77" s="27">
        <f t="shared" si="67"/>
        <v>8.07</v>
      </c>
      <c r="Z77" s="35">
        <f t="shared" si="68"/>
        <v>7.2143114827017607</v>
      </c>
      <c r="AA77" s="8">
        <f t="shared" si="69"/>
        <v>1.1186098658686947</v>
      </c>
      <c r="AB77" s="36">
        <f t="shared" si="70"/>
        <v>2.84</v>
      </c>
      <c r="AC77" s="36">
        <f t="shared" si="71"/>
        <v>0.13400000000000001</v>
      </c>
      <c r="AD77" s="36">
        <f t="shared" si="72"/>
        <v>0.63529999999999998</v>
      </c>
      <c r="AE77" s="8">
        <f t="shared" si="73"/>
        <v>0.76929999999999998</v>
      </c>
      <c r="AF77" s="36">
        <f t="shared" si="74"/>
        <v>17.09</v>
      </c>
      <c r="AG77" s="36">
        <f t="shared" si="75"/>
        <v>2.96</v>
      </c>
      <c r="AH77" s="8">
        <f t="shared" si="76"/>
        <v>20.05</v>
      </c>
      <c r="AI77" s="37">
        <f t="shared" si="77"/>
        <v>37.86</v>
      </c>
      <c r="AJ77" s="38">
        <f t="shared" si="78"/>
        <v>37.090699999999998</v>
      </c>
      <c r="AL77" s="27"/>
      <c r="AM77" s="27"/>
      <c r="AN77" s="27"/>
      <c r="AO77" s="27"/>
      <c r="AP77" s="27"/>
      <c r="AQ77" s="39" t="s">
        <v>221</v>
      </c>
      <c r="AR77" s="40"/>
      <c r="AS77" s="40"/>
      <c r="AT77" s="40"/>
      <c r="AU77" s="40"/>
      <c r="AV77" s="40"/>
      <c r="AW77" s="40"/>
      <c r="AX77" s="40"/>
      <c r="AY77" s="40"/>
      <c r="AZ77" s="19"/>
    </row>
    <row r="78" spans="1:52" ht="16" x14ac:dyDescent="0.2">
      <c r="A78" s="172">
        <v>2</v>
      </c>
      <c r="B78" s="173">
        <v>2020</v>
      </c>
      <c r="C78" s="173">
        <v>7</v>
      </c>
      <c r="D78" s="173">
        <v>9</v>
      </c>
      <c r="E78" s="176">
        <v>24.7</v>
      </c>
      <c r="F78" s="176">
        <v>25.6</v>
      </c>
      <c r="G78" s="176">
        <v>75.400000000000006</v>
      </c>
      <c r="H78" s="173">
        <v>5.46</v>
      </c>
      <c r="I78" s="177">
        <v>1.77</v>
      </c>
      <c r="J78" s="177">
        <v>11.02</v>
      </c>
      <c r="K78" s="177">
        <v>2.85</v>
      </c>
      <c r="L78" s="176">
        <v>0.30840000000000001</v>
      </c>
      <c r="M78" s="177">
        <v>0.246</v>
      </c>
      <c r="N78" s="177">
        <v>36.116</v>
      </c>
      <c r="O78" s="177">
        <v>0.13900000000000001</v>
      </c>
      <c r="P78" s="177">
        <v>33.213200000000001</v>
      </c>
      <c r="Q78" s="177">
        <v>15.2</v>
      </c>
      <c r="R78" s="177"/>
      <c r="S78" s="177">
        <v>18.013200000000001</v>
      </c>
      <c r="T78" s="177">
        <v>110.1126</v>
      </c>
      <c r="U78" s="27"/>
      <c r="V78" s="27">
        <f t="shared" si="64"/>
        <v>24.7</v>
      </c>
      <c r="W78" s="8">
        <f t="shared" si="65"/>
        <v>297.84999999999997</v>
      </c>
      <c r="X78" s="27">
        <f t="shared" si="66"/>
        <v>25.6</v>
      </c>
      <c r="Y78" s="27">
        <f t="shared" si="67"/>
        <v>5.46</v>
      </c>
      <c r="Z78" s="35">
        <f t="shared" si="68"/>
        <v>7.1562045950203288</v>
      </c>
      <c r="AA78" s="8">
        <f t="shared" si="69"/>
        <v>0.76297427323407729</v>
      </c>
      <c r="AB78" s="36">
        <f t="shared" si="70"/>
        <v>1.77</v>
      </c>
      <c r="AC78" s="36">
        <f t="shared" si="71"/>
        <v>0.246</v>
      </c>
      <c r="AD78" s="36">
        <f t="shared" si="72"/>
        <v>0.30840000000000001</v>
      </c>
      <c r="AE78" s="8">
        <f t="shared" si="73"/>
        <v>0.5544</v>
      </c>
      <c r="AF78" s="36">
        <f t="shared" si="74"/>
        <v>11.02</v>
      </c>
      <c r="AG78" s="36">
        <f t="shared" si="75"/>
        <v>2.85</v>
      </c>
      <c r="AH78" s="8">
        <f t="shared" si="76"/>
        <v>13.87</v>
      </c>
      <c r="AI78" s="37">
        <f t="shared" si="77"/>
        <v>33.213200000000001</v>
      </c>
      <c r="AJ78" s="38">
        <f t="shared" si="78"/>
        <v>32.658799999999999</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2</v>
      </c>
      <c r="B79" s="173">
        <v>2020</v>
      </c>
      <c r="C79" s="173">
        <v>7</v>
      </c>
      <c r="D79" s="173">
        <v>24</v>
      </c>
      <c r="E79" s="176">
        <v>27.1</v>
      </c>
      <c r="F79" s="176">
        <v>29.5</v>
      </c>
      <c r="G79" s="176">
        <v>71.2</v>
      </c>
      <c r="H79" s="173">
        <v>4.82</v>
      </c>
      <c r="I79" s="177">
        <v>1.95</v>
      </c>
      <c r="J79" s="177">
        <v>18.63</v>
      </c>
      <c r="K79" s="177">
        <v>3.27</v>
      </c>
      <c r="L79" s="176">
        <v>0.14960000000000001</v>
      </c>
      <c r="M79" s="177">
        <v>0.15</v>
      </c>
      <c r="N79" s="177">
        <v>12.840999999999999</v>
      </c>
      <c r="O79" s="177">
        <v>0.41</v>
      </c>
      <c r="P79" s="177">
        <v>32.068199999999997</v>
      </c>
      <c r="Q79" s="177">
        <v>18.7</v>
      </c>
      <c r="R79" s="177"/>
      <c r="S79" s="177">
        <v>13.3682</v>
      </c>
      <c r="T79" s="177">
        <v>108.43899999999999</v>
      </c>
      <c r="U79" s="27"/>
      <c r="V79" s="27">
        <f t="shared" si="64"/>
        <v>27.1</v>
      </c>
      <c r="W79" s="8">
        <f t="shared" si="65"/>
        <v>300.25</v>
      </c>
      <c r="X79" s="27">
        <f t="shared" si="66"/>
        <v>29.5</v>
      </c>
      <c r="Y79" s="27">
        <f t="shared" si="67"/>
        <v>4.82</v>
      </c>
      <c r="Z79" s="35">
        <f t="shared" si="68"/>
        <v>6.7176362774120442</v>
      </c>
      <c r="AA79" s="8">
        <f t="shared" si="69"/>
        <v>0.71751428641755755</v>
      </c>
      <c r="AB79" s="36">
        <f t="shared" si="70"/>
        <v>1.95</v>
      </c>
      <c r="AC79" s="36">
        <f t="shared" si="71"/>
        <v>0.15</v>
      </c>
      <c r="AD79" s="36">
        <f t="shared" si="72"/>
        <v>0.14960000000000001</v>
      </c>
      <c r="AE79" s="8">
        <f t="shared" si="73"/>
        <v>0.29959999999999998</v>
      </c>
      <c r="AF79" s="36">
        <f t="shared" si="74"/>
        <v>18.63</v>
      </c>
      <c r="AG79" s="36">
        <f t="shared" si="75"/>
        <v>3.27</v>
      </c>
      <c r="AH79" s="8">
        <f t="shared" si="76"/>
        <v>21.9</v>
      </c>
      <c r="AI79" s="37">
        <f t="shared" si="77"/>
        <v>32.068199999999997</v>
      </c>
      <c r="AJ79" s="38">
        <f t="shared" si="78"/>
        <v>31.768599999999996</v>
      </c>
      <c r="AL79" s="43" t="s">
        <v>222</v>
      </c>
      <c r="AQ79" s="44" t="s">
        <v>1</v>
      </c>
      <c r="AR79" s="41"/>
      <c r="AS79" s="41"/>
      <c r="AT79" s="41"/>
      <c r="AU79" s="41"/>
      <c r="AV79" s="41"/>
      <c r="AW79" s="45"/>
      <c r="AX79" s="40"/>
      <c r="AY79" s="40"/>
      <c r="AZ79" s="19"/>
    </row>
    <row r="80" spans="1:52" ht="18" x14ac:dyDescent="0.25">
      <c r="A80" s="172">
        <v>2</v>
      </c>
      <c r="B80" s="173">
        <v>2020</v>
      </c>
      <c r="C80" s="173">
        <v>8</v>
      </c>
      <c r="D80" s="173">
        <v>8</v>
      </c>
      <c r="E80" s="176">
        <v>25.8</v>
      </c>
      <c r="F80" s="176">
        <v>30.1</v>
      </c>
      <c r="G80" s="176">
        <v>77</v>
      </c>
      <c r="H80" s="173">
        <v>5.29</v>
      </c>
      <c r="I80" t="s">
        <v>0</v>
      </c>
      <c r="J80" s="177">
        <v>18.96</v>
      </c>
      <c r="K80" s="177">
        <v>3.6</v>
      </c>
      <c r="L80" s="176">
        <v>0.72099999999999997</v>
      </c>
      <c r="M80" s="177">
        <v>0.22500000000000001</v>
      </c>
      <c r="N80" s="177">
        <v>24.861000000000001</v>
      </c>
      <c r="O80" s="177">
        <v>0.46600000000000003</v>
      </c>
      <c r="P80" s="177">
        <v>30.969100000000001</v>
      </c>
      <c r="Q80" s="177">
        <v>17.5</v>
      </c>
      <c r="R80" s="177"/>
      <c r="S80" s="177">
        <v>13.469099999999999</v>
      </c>
      <c r="T80" s="177">
        <v>89.580799999999996</v>
      </c>
      <c r="U80" s="27"/>
      <c r="V80" s="27">
        <f t="shared" si="64"/>
        <v>25.8</v>
      </c>
      <c r="W80" s="8">
        <f t="shared" si="65"/>
        <v>298.95</v>
      </c>
      <c r="X80" s="27">
        <f t="shared" si="66"/>
        <v>30.1</v>
      </c>
      <c r="Y80" s="27">
        <f t="shared" si="67"/>
        <v>5.29</v>
      </c>
      <c r="Z80" s="35">
        <f t="shared" si="68"/>
        <v>6.843903254364669</v>
      </c>
      <c r="AA80" s="8">
        <f t="shared" si="69"/>
        <v>0.77295072758755412</v>
      </c>
      <c r="AB80" s="36" t="str">
        <f t="shared" si="70"/>
        <v xml:space="preserve"> </v>
      </c>
      <c r="AC80" s="36">
        <f t="shared" si="71"/>
        <v>0.22500000000000001</v>
      </c>
      <c r="AD80" s="36">
        <f t="shared" si="72"/>
        <v>0.72099999999999997</v>
      </c>
      <c r="AE80" s="8">
        <f t="shared" si="73"/>
        <v>0.94599999999999995</v>
      </c>
      <c r="AF80" s="36">
        <f t="shared" si="74"/>
        <v>18.96</v>
      </c>
      <c r="AG80" s="36">
        <f t="shared" si="75"/>
        <v>3.6</v>
      </c>
      <c r="AH80" s="8">
        <f t="shared" si="76"/>
        <v>22.560000000000002</v>
      </c>
      <c r="AI80" s="37">
        <f t="shared" si="77"/>
        <v>30.969100000000001</v>
      </c>
      <c r="AJ80" s="38">
        <f t="shared" si="78"/>
        <v>30.023099999999999</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2</v>
      </c>
      <c r="B81" s="173">
        <v>2020</v>
      </c>
      <c r="C81" s="173">
        <v>8</v>
      </c>
      <c r="D81" s="173">
        <v>21</v>
      </c>
      <c r="E81" s="176">
        <v>22.6</v>
      </c>
      <c r="F81" s="176">
        <v>25.6</v>
      </c>
      <c r="G81" s="176">
        <v>90.2</v>
      </c>
      <c r="H81" s="173">
        <v>6.68</v>
      </c>
      <c r="I81" s="177">
        <v>1.69</v>
      </c>
      <c r="J81" s="177">
        <v>5.46</v>
      </c>
      <c r="K81" s="177">
        <v>2.68</v>
      </c>
      <c r="L81" s="176">
        <v>0.41289999999999999</v>
      </c>
      <c r="M81" s="177">
        <v>0.68400000000000005</v>
      </c>
      <c r="N81" s="177">
        <v>47.628</v>
      </c>
      <c r="O81" s="177">
        <v>0.111</v>
      </c>
      <c r="P81" s="177">
        <v>29.058</v>
      </c>
      <c r="Q81" s="177">
        <v>18.7</v>
      </c>
      <c r="R81" s="177"/>
      <c r="S81" s="177">
        <v>10.358000000000001</v>
      </c>
      <c r="T81" s="177">
        <v>86.042000000000002</v>
      </c>
      <c r="U81" s="27"/>
      <c r="V81" s="27">
        <f t="shared" si="64"/>
        <v>22.6</v>
      </c>
      <c r="W81" s="8">
        <f t="shared" si="65"/>
        <v>295.75</v>
      </c>
      <c r="X81" s="27">
        <f t="shared" si="66"/>
        <v>25.6</v>
      </c>
      <c r="Y81" s="27">
        <f t="shared" si="67"/>
        <v>6.68</v>
      </c>
      <c r="Z81" s="35">
        <f t="shared" si="68"/>
        <v>7.4292560810963737</v>
      </c>
      <c r="AA81" s="8">
        <f t="shared" si="69"/>
        <v>0.89914789947773577</v>
      </c>
      <c r="AB81" s="36">
        <f t="shared" si="70"/>
        <v>1.69</v>
      </c>
      <c r="AC81" s="36">
        <f t="shared" si="71"/>
        <v>0.68400000000000005</v>
      </c>
      <c r="AD81" s="36">
        <f t="shared" si="72"/>
        <v>0.41289999999999999</v>
      </c>
      <c r="AE81" s="8">
        <f t="shared" si="73"/>
        <v>1.0969</v>
      </c>
      <c r="AF81" s="36">
        <f t="shared" si="74"/>
        <v>5.46</v>
      </c>
      <c r="AG81" s="36">
        <f t="shared" si="75"/>
        <v>2.68</v>
      </c>
      <c r="AH81" s="8">
        <f t="shared" si="76"/>
        <v>8.14</v>
      </c>
      <c r="AI81" s="37">
        <f t="shared" si="77"/>
        <v>29.058</v>
      </c>
      <c r="AJ81" s="38">
        <f t="shared" si="78"/>
        <v>27.961099999999998</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2</v>
      </c>
      <c r="B82" s="173">
        <v>2020</v>
      </c>
      <c r="C82" s="173">
        <v>9</v>
      </c>
      <c r="D82" s="173">
        <v>5</v>
      </c>
      <c r="E82" s="176">
        <v>23.2</v>
      </c>
      <c r="F82" s="176">
        <v>29.8</v>
      </c>
      <c r="G82" s="176">
        <v>98.3</v>
      </c>
      <c r="H82" s="173">
        <v>7.09</v>
      </c>
      <c r="I82" s="177">
        <v>1.0900000000000001</v>
      </c>
      <c r="J82" s="177">
        <v>6.21</v>
      </c>
      <c r="K82" s="177">
        <v>2.83</v>
      </c>
      <c r="L82" s="176">
        <v>0.47920000000000001</v>
      </c>
      <c r="M82" s="177">
        <v>0.224</v>
      </c>
      <c r="N82" s="177">
        <v>13.231</v>
      </c>
      <c r="O82" s="177">
        <v>0.315</v>
      </c>
      <c r="P82" s="177">
        <v>25.334199999999999</v>
      </c>
      <c r="Q82" s="177">
        <v>17.8</v>
      </c>
      <c r="R82" s="177"/>
      <c r="S82" s="177">
        <v>7.5342000000000002</v>
      </c>
      <c r="T82" s="177">
        <v>49.901699999999998</v>
      </c>
      <c r="U82" s="27"/>
      <c r="V82" s="27">
        <f t="shared" si="64"/>
        <v>23.2</v>
      </c>
      <c r="W82" s="8">
        <f t="shared" si="65"/>
        <v>296.34999999999997</v>
      </c>
      <c r="X82" s="27">
        <f t="shared" si="66"/>
        <v>29.8</v>
      </c>
      <c r="Y82" s="27">
        <f t="shared" si="67"/>
        <v>7.09</v>
      </c>
      <c r="Z82" s="35">
        <f t="shared" si="68"/>
        <v>7.173341831672559</v>
      </c>
      <c r="AA82" s="8">
        <f t="shared" si="69"/>
        <v>0.98838172867984919</v>
      </c>
      <c r="AB82" s="36">
        <f t="shared" si="70"/>
        <v>1.0900000000000001</v>
      </c>
      <c r="AC82" s="36">
        <f t="shared" si="71"/>
        <v>0.224</v>
      </c>
      <c r="AD82" s="36">
        <f t="shared" si="72"/>
        <v>0.47920000000000001</v>
      </c>
      <c r="AE82" s="8">
        <f t="shared" si="73"/>
        <v>0.70320000000000005</v>
      </c>
      <c r="AF82" s="36">
        <f t="shared" si="74"/>
        <v>6.21</v>
      </c>
      <c r="AG82" s="36">
        <f t="shared" si="75"/>
        <v>2.83</v>
      </c>
      <c r="AH82" s="8">
        <f t="shared" si="76"/>
        <v>9.0399999999999991</v>
      </c>
      <c r="AI82" s="37">
        <f t="shared" si="77"/>
        <v>25.334199999999999</v>
      </c>
      <c r="AJ82" s="38">
        <f t="shared" si="78"/>
        <v>24.631</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2</v>
      </c>
      <c r="B83" s="173">
        <v>2020</v>
      </c>
      <c r="C83" s="173">
        <v>9</v>
      </c>
      <c r="D83" s="173">
        <v>19</v>
      </c>
      <c r="E83" s="176">
        <v>18.2</v>
      </c>
      <c r="F83" s="176">
        <v>30.3</v>
      </c>
      <c r="G83" s="176">
        <v>93.4</v>
      </c>
      <c r="H83" s="173">
        <v>7.37</v>
      </c>
      <c r="I83" s="177">
        <v>1.53</v>
      </c>
      <c r="J83" s="177">
        <v>5.09</v>
      </c>
      <c r="K83" s="177">
        <v>2.58</v>
      </c>
      <c r="L83" s="176">
        <v>1.3963000000000001</v>
      </c>
      <c r="M83" s="177">
        <v>0.52800000000000002</v>
      </c>
      <c r="N83" s="177">
        <v>9.4350000000000005</v>
      </c>
      <c r="O83" s="177">
        <v>0.38800000000000001</v>
      </c>
      <c r="P83" s="177">
        <v>24.349</v>
      </c>
      <c r="Q83" s="177">
        <v>18.8</v>
      </c>
      <c r="R83" s="177"/>
      <c r="S83" s="177">
        <v>5.5490000000000004</v>
      </c>
      <c r="T83" s="177">
        <v>45.584699999999998</v>
      </c>
      <c r="U83" s="27"/>
      <c r="V83" s="27">
        <f t="shared" si="64"/>
        <v>18.2</v>
      </c>
      <c r="W83" s="8">
        <f t="shared" si="65"/>
        <v>291.34999999999997</v>
      </c>
      <c r="X83" s="27">
        <f t="shared" si="66"/>
        <v>30.3</v>
      </c>
      <c r="Y83" s="27">
        <f t="shared" si="67"/>
        <v>7.37</v>
      </c>
      <c r="Z83" s="35">
        <f t="shared" si="68"/>
        <v>7.8451805165990436</v>
      </c>
      <c r="AA83" s="8">
        <f t="shared" si="69"/>
        <v>0.93943026351099967</v>
      </c>
      <c r="AB83" s="36">
        <f t="shared" si="70"/>
        <v>1.53</v>
      </c>
      <c r="AC83" s="36">
        <f t="shared" si="71"/>
        <v>0.52800000000000002</v>
      </c>
      <c r="AD83" s="36">
        <f t="shared" si="72"/>
        <v>1.3963000000000001</v>
      </c>
      <c r="AE83" s="8">
        <f t="shared" si="73"/>
        <v>1.9243000000000001</v>
      </c>
      <c r="AF83" s="36">
        <f t="shared" si="74"/>
        <v>5.09</v>
      </c>
      <c r="AG83" s="36">
        <f t="shared" si="75"/>
        <v>2.58</v>
      </c>
      <c r="AH83" s="8">
        <f t="shared" si="76"/>
        <v>7.67</v>
      </c>
      <c r="AI83" s="37">
        <f t="shared" si="77"/>
        <v>24.349</v>
      </c>
      <c r="AJ83" s="38">
        <f t="shared" si="78"/>
        <v>22.424700000000001</v>
      </c>
      <c r="AL83">
        <f>AA88</f>
        <v>0.87995953953017281</v>
      </c>
      <c r="AM83">
        <f>AB88</f>
        <v>1.9057142857142855</v>
      </c>
      <c r="AN83">
        <f>AE88</f>
        <v>0.9048624999999999</v>
      </c>
      <c r="AO83">
        <f>AH88</f>
        <v>13.54875</v>
      </c>
      <c r="AP83" s="11">
        <f>AJ88</f>
        <v>28.591512499999997</v>
      </c>
      <c r="AQ83" s="45"/>
      <c r="AR83" s="41" t="s">
        <v>77</v>
      </c>
      <c r="AS83" s="41" t="s">
        <v>77</v>
      </c>
      <c r="AT83" s="41" t="s">
        <v>77</v>
      </c>
      <c r="AU83" s="41" t="s">
        <v>77</v>
      </c>
      <c r="AV83" s="41" t="s">
        <v>77</v>
      </c>
      <c r="AW83" s="42" t="s">
        <v>78</v>
      </c>
      <c r="AX83" s="23"/>
      <c r="AY83" s="23"/>
      <c r="AZ83" s="19"/>
    </row>
    <row r="84" spans="1:52" ht="16" x14ac:dyDescent="0.2">
      <c r="A84" s="172">
        <v>2</v>
      </c>
      <c r="B84" s="173">
        <v>2020</v>
      </c>
      <c r="C84" s="173">
        <v>10</v>
      </c>
      <c r="D84" s="173">
        <v>18</v>
      </c>
      <c r="E84" s="176">
        <v>14.7</v>
      </c>
      <c r="F84" s="176">
        <v>30</v>
      </c>
      <c r="G84" s="176">
        <v>87.2</v>
      </c>
      <c r="H84" s="173">
        <v>7.32</v>
      </c>
      <c r="I84" s="177">
        <v>0.85</v>
      </c>
      <c r="J84" s="177">
        <v>1.87</v>
      </c>
      <c r="K84" s="177">
        <v>1.31</v>
      </c>
      <c r="L84" s="176">
        <v>1.3759999999999999</v>
      </c>
      <c r="M84" s="177">
        <v>1.018</v>
      </c>
      <c r="N84" s="177">
        <v>9.9290000000000003</v>
      </c>
      <c r="O84" s="177">
        <v>0.27700000000000002</v>
      </c>
      <c r="P84" s="177">
        <v>18.109000000000002</v>
      </c>
      <c r="Q84" s="177">
        <v>13.5</v>
      </c>
      <c r="R84" s="177"/>
      <c r="S84" s="177">
        <v>4.609</v>
      </c>
      <c r="T84" s="177">
        <v>45.024799999999999</v>
      </c>
      <c r="U84" s="27"/>
      <c r="V84" s="27" t="str">
        <f t="shared" si="64"/>
        <v xml:space="preserve"> </v>
      </c>
      <c r="W84" s="8" t="str">
        <f t="shared" si="65"/>
        <v xml:space="preserve"> </v>
      </c>
      <c r="X84" s="27" t="str">
        <f t="shared" si="66"/>
        <v xml:space="preserve"> </v>
      </c>
      <c r="Y84" s="27" t="str">
        <f t="shared" si="67"/>
        <v xml:space="preserve"> </v>
      </c>
      <c r="Z84" s="35" t="str">
        <f t="shared" si="68"/>
        <v xml:space="preserve"> </v>
      </c>
      <c r="AA84" s="8" t="str">
        <f t="shared" si="69"/>
        <v xml:space="preserve"> </v>
      </c>
      <c r="AB84" s="36" t="str">
        <f t="shared" si="70"/>
        <v xml:space="preserve"> </v>
      </c>
      <c r="AC84" s="36" t="str">
        <f t="shared" si="71"/>
        <v xml:space="preserve"> </v>
      </c>
      <c r="AD84" s="36" t="str">
        <f t="shared" si="72"/>
        <v xml:space="preserve"> </v>
      </c>
      <c r="AE84" s="8" t="str">
        <f t="shared" si="73"/>
        <v xml:space="preserve"> </v>
      </c>
      <c r="AF84" s="36" t="str">
        <f t="shared" si="74"/>
        <v xml:space="preserve"> </v>
      </c>
      <c r="AG84" s="36" t="str">
        <f t="shared" si="75"/>
        <v xml:space="preserve"> </v>
      </c>
      <c r="AH84" s="8" t="str">
        <f t="shared" si="76"/>
        <v xml:space="preserve"> </v>
      </c>
      <c r="AI84" s="37" t="str">
        <f t="shared" si="77"/>
        <v xml:space="preserve"> </v>
      </c>
      <c r="AJ84" s="38" t="str">
        <f t="shared" si="78"/>
        <v xml:space="preserve"> </v>
      </c>
      <c r="AK84" s="27"/>
      <c r="AO84" s="27"/>
      <c r="AR84" s="41">
        <f>((LN(AL83)-LN(0.4))/(LN(0.9)-LN(0.4))*100)</f>
        <v>97.223085998600283</v>
      </c>
      <c r="AS84" s="57">
        <f>((LN(AM83)-LN(17))/(LN(0.5)-LN(17))*100)</f>
        <v>62.057082290593378</v>
      </c>
      <c r="AT84" s="41">
        <f>((LN(AN83)-LN(10))/(LN(1)-LN(10))*100)</f>
        <v>104.34174097761438</v>
      </c>
      <c r="AU84" s="41">
        <f>((LN(AO83)-LN(10))/(LN(3)-LN(10))*100)</f>
        <v>-25.225586330732209</v>
      </c>
      <c r="AV84" s="41">
        <f>((LN(AP83)-LN(43))/(LN(20)-LN(43))*100)</f>
        <v>53.312521464654417</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64"/>
        <v xml:space="preserve"> </v>
      </c>
      <c r="W85" s="8" t="str">
        <f t="shared" si="65"/>
        <v xml:space="preserve"> </v>
      </c>
      <c r="X85" s="27" t="str">
        <f t="shared" si="66"/>
        <v xml:space="preserve"> </v>
      </c>
      <c r="Y85" s="27" t="str">
        <f t="shared" si="67"/>
        <v xml:space="preserve"> </v>
      </c>
      <c r="Z85" s="35" t="str">
        <f t="shared" si="68"/>
        <v xml:space="preserve"> </v>
      </c>
      <c r="AA85" s="8" t="str">
        <f t="shared" si="69"/>
        <v xml:space="preserve"> </v>
      </c>
      <c r="AB85" s="36" t="str">
        <f t="shared" si="70"/>
        <v xml:space="preserve"> </v>
      </c>
      <c r="AC85" s="36" t="str">
        <f t="shared" si="71"/>
        <v xml:space="preserve"> </v>
      </c>
      <c r="AD85" s="36" t="str">
        <f t="shared" si="72"/>
        <v xml:space="preserve"> </v>
      </c>
      <c r="AE85" s="8" t="str">
        <f t="shared" si="73"/>
        <v xml:space="preserve"> </v>
      </c>
      <c r="AF85" s="36" t="str">
        <f t="shared" si="74"/>
        <v xml:space="preserve"> </v>
      </c>
      <c r="AG85" s="36" t="str">
        <f t="shared" si="75"/>
        <v xml:space="preserve"> </v>
      </c>
      <c r="AH85" s="8" t="str">
        <f t="shared" si="76"/>
        <v xml:space="preserve"> </v>
      </c>
      <c r="AI85" s="37" t="str">
        <f t="shared" si="77"/>
        <v xml:space="preserve"> </v>
      </c>
      <c r="AJ85" s="38" t="str">
        <f t="shared" si="78"/>
        <v xml:space="preserve"> </v>
      </c>
      <c r="AK85" s="27"/>
      <c r="AL85" s="27"/>
      <c r="AM85" s="27"/>
      <c r="AN85" s="27"/>
      <c r="AO85" s="58" t="s">
        <v>228</v>
      </c>
      <c r="AP85" s="27"/>
      <c r="AR85">
        <f>IF(AR84&gt;100, 100, IF(AR84&lt;0, 0, AR84))</f>
        <v>97.223085998600283</v>
      </c>
      <c r="AS85">
        <f t="shared" ref="AS85:AV85" si="79">IF(AS84&gt;100, 100, IF(AS84&lt;0, 0, AS84))</f>
        <v>62.057082290593378</v>
      </c>
      <c r="AT85">
        <f t="shared" si="79"/>
        <v>100</v>
      </c>
      <c r="AU85">
        <f t="shared" si="79"/>
        <v>0</v>
      </c>
      <c r="AV85">
        <f t="shared" si="79"/>
        <v>53.312521464654417</v>
      </c>
      <c r="AW85" s="59">
        <f>AVERAGE(AR85:AV85)</f>
        <v>62.518537950769613</v>
      </c>
      <c r="AX85" s="43"/>
      <c r="AY85" s="43" t="str">
        <f>IF(AW85&lt;35, "Poor", IF(AW85&lt;65, "Fair", IF(AW85&gt;65, "Excellent")))</f>
        <v>Fair</v>
      </c>
      <c r="AZ85" s="43" t="str">
        <f>IF(AY85="Excellent", "Acceptable; Ongoing Protection is Required", "Unacceptable; Immediate Restoration is Required")</f>
        <v>Unacceptable; Immediate Restoration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64"/>
        <v xml:space="preserve"> </v>
      </c>
      <c r="W86" s="8" t="str">
        <f t="shared" si="65"/>
        <v xml:space="preserve"> </v>
      </c>
      <c r="X86" s="27" t="str">
        <f t="shared" si="66"/>
        <v xml:space="preserve"> </v>
      </c>
      <c r="Y86" s="27" t="str">
        <f t="shared" si="67"/>
        <v xml:space="preserve"> </v>
      </c>
      <c r="Z86" s="35" t="str">
        <f t="shared" si="68"/>
        <v xml:space="preserve"> </v>
      </c>
      <c r="AA86" s="8" t="str">
        <f t="shared" si="69"/>
        <v xml:space="preserve"> </v>
      </c>
      <c r="AB86" s="36" t="str">
        <f t="shared" si="70"/>
        <v xml:space="preserve"> </v>
      </c>
      <c r="AC86" s="36" t="str">
        <f t="shared" si="71"/>
        <v xml:space="preserve"> </v>
      </c>
      <c r="AD86" s="36" t="str">
        <f t="shared" si="72"/>
        <v xml:space="preserve"> </v>
      </c>
      <c r="AE86" s="8" t="str">
        <f t="shared" si="73"/>
        <v xml:space="preserve"> </v>
      </c>
      <c r="AF86" s="36" t="str">
        <f t="shared" si="74"/>
        <v xml:space="preserve"> </v>
      </c>
      <c r="AG86" s="36" t="str">
        <f t="shared" si="75"/>
        <v xml:space="preserve"> </v>
      </c>
      <c r="AH86" s="8" t="str">
        <f t="shared" si="76"/>
        <v xml:space="preserve"> </v>
      </c>
      <c r="AI86" s="37" t="str">
        <f t="shared" si="77"/>
        <v xml:space="preserve"> </v>
      </c>
      <c r="AJ86" s="38" t="str">
        <f t="shared" si="78"/>
        <v xml:space="preserve"> </v>
      </c>
      <c r="AK86" s="27"/>
      <c r="AL86" s="27"/>
      <c r="AM86" s="27"/>
      <c r="AN86" s="27"/>
      <c r="AO86" s="27"/>
      <c r="AP86" s="27"/>
      <c r="AQ86" s="27"/>
      <c r="AR86" s="27"/>
      <c r="AS86" s="27"/>
      <c r="AT86" s="27"/>
      <c r="AU86" s="27"/>
      <c r="AV86" s="27"/>
      <c r="AW86" s="27"/>
      <c r="AX86" s="27"/>
      <c r="AY86" s="27"/>
    </row>
    <row r="87" spans="1:52" ht="16" x14ac:dyDescent="0.2">
      <c r="V87" s="27" t="str">
        <f t="shared" si="64"/>
        <v xml:space="preserve"> </v>
      </c>
      <c r="W87" s="8" t="str">
        <f t="shared" si="65"/>
        <v xml:space="preserve"> </v>
      </c>
      <c r="X87" s="27" t="str">
        <f t="shared" si="66"/>
        <v xml:space="preserve"> </v>
      </c>
      <c r="Y87" s="27" t="str">
        <f t="shared" si="67"/>
        <v xml:space="preserve"> </v>
      </c>
      <c r="Z87" s="35" t="str">
        <f t="shared" si="68"/>
        <v xml:space="preserve"> </v>
      </c>
      <c r="AA87" s="8" t="str">
        <f t="shared" si="69"/>
        <v xml:space="preserve"> </v>
      </c>
      <c r="AB87" s="36" t="str">
        <f t="shared" si="70"/>
        <v xml:space="preserve"> </v>
      </c>
      <c r="AC87" s="36" t="str">
        <f t="shared" si="71"/>
        <v xml:space="preserve"> </v>
      </c>
      <c r="AD87" s="36" t="str">
        <f t="shared" si="72"/>
        <v xml:space="preserve"> </v>
      </c>
      <c r="AE87" s="8" t="str">
        <f t="shared" si="73"/>
        <v xml:space="preserve"> </v>
      </c>
      <c r="AF87" s="36" t="str">
        <f t="shared" si="74"/>
        <v xml:space="preserve"> </v>
      </c>
      <c r="AG87" s="36" t="str">
        <f t="shared" si="75"/>
        <v xml:space="preserve"> </v>
      </c>
      <c r="AH87" s="8" t="str">
        <f t="shared" si="76"/>
        <v xml:space="preserve"> </v>
      </c>
      <c r="AI87" s="37" t="str">
        <f t="shared" si="77"/>
        <v xml:space="preserve"> </v>
      </c>
      <c r="AJ87" s="38" t="str">
        <f t="shared" si="78"/>
        <v xml:space="preserve"> </v>
      </c>
    </row>
    <row r="88" spans="1:52" ht="16" x14ac:dyDescent="0.2">
      <c r="AA88" s="43">
        <f>_xlfn.AGGREGATE(1, 6,AA75:AA87)</f>
        <v>0.87995953953017281</v>
      </c>
      <c r="AB88" s="43">
        <f>_xlfn.AGGREGATE(1, 6,AB75:AB87)</f>
        <v>1.9057142857142855</v>
      </c>
      <c r="AE88" s="43">
        <f>_xlfn.AGGREGATE(1, 6,AE75:AE87)</f>
        <v>0.9048624999999999</v>
      </c>
      <c r="AH88" s="43">
        <f>_xlfn.AGGREGATE(1, 6,AH75:AH87)</f>
        <v>13.54875</v>
      </c>
      <c r="AJ88" s="43">
        <f>_xlfn.AGGREGATE(1, 6,AJ75:AJ87)</f>
        <v>28.591512499999997</v>
      </c>
    </row>
    <row r="91" spans="1:52" ht="16" x14ac:dyDescent="0.2">
      <c r="AR91" s="43" t="s">
        <v>233</v>
      </c>
      <c r="AU91" s="43" t="s">
        <v>143</v>
      </c>
      <c r="AV91" s="43" t="s">
        <v>227</v>
      </c>
      <c r="AW91" s="43" t="s">
        <v>234</v>
      </c>
      <c r="AX91" s="43" t="s">
        <v>235</v>
      </c>
    </row>
    <row r="92" spans="1:52" x14ac:dyDescent="0.2">
      <c r="AS92" s="9">
        <f>B7</f>
        <v>2016</v>
      </c>
      <c r="AT92" s="12">
        <f>AW17</f>
        <v>59.598805692426573</v>
      </c>
    </row>
    <row r="93" spans="1:52" x14ac:dyDescent="0.2">
      <c r="AS93" s="9">
        <f>B24</f>
        <v>2017</v>
      </c>
      <c r="AT93" s="12">
        <f>AW34</f>
        <v>44.080667816015946</v>
      </c>
    </row>
    <row r="94" spans="1:52" x14ac:dyDescent="0.2">
      <c r="AS94" s="9">
        <f>B41</f>
        <v>2018</v>
      </c>
      <c r="AT94" s="12">
        <f>AW51</f>
        <v>45.431636315952012</v>
      </c>
    </row>
    <row r="95" spans="1:52" x14ac:dyDescent="0.2">
      <c r="AS95" s="9">
        <f>B58</f>
        <v>2019</v>
      </c>
      <c r="AT95" s="12">
        <f>AW68</f>
        <v>53.725714052101544</v>
      </c>
    </row>
    <row r="96" spans="1:52" x14ac:dyDescent="0.2">
      <c r="AS96" s="9">
        <f>B75</f>
        <v>2020</v>
      </c>
      <c r="AT96" s="12">
        <f>AW85</f>
        <v>62.518537950769613</v>
      </c>
    </row>
    <row r="97" spans="44:50" ht="16" x14ac:dyDescent="0.2">
      <c r="AR97" s="56" t="s">
        <v>236</v>
      </c>
      <c r="AS97" s="56"/>
      <c r="AT97" s="61">
        <f>_xlfn.AGGREGATE(1, 6, AT92:AT96)</f>
        <v>53.071072365453141</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row>
  </sheetData>
  <conditionalFormatting sqref="A20:AJ21 A37:AJ38 A54:AJ55 A71:AJ72 A88:AJ89 A7:U19 A24:U36 A41:U53 A58:U70 A75:U87">
    <cfRule type="expression" dxfId="62" priority="6">
      <formula>_xlfn.NUMBERVALUE($V7)&gt;0</formula>
    </cfRule>
  </conditionalFormatting>
  <conditionalFormatting sqref="V75:AJ87">
    <cfRule type="expression" dxfId="61" priority="1">
      <formula>_xlfn.NUMBERVALUE($V75)&gt;0</formula>
    </cfRule>
  </conditionalFormatting>
  <conditionalFormatting sqref="V7:AJ19">
    <cfRule type="expression" dxfId="60" priority="5">
      <formula>_xlfn.NUMBERVALUE($V7)&gt;0</formula>
    </cfRule>
  </conditionalFormatting>
  <conditionalFormatting sqref="V24:AJ36">
    <cfRule type="expression" dxfId="59" priority="4">
      <formula>_xlfn.NUMBERVALUE($V24)&gt;0</formula>
    </cfRule>
  </conditionalFormatting>
  <conditionalFormatting sqref="V41:AJ53">
    <cfRule type="expression" dxfId="58" priority="3">
      <formula>_xlfn.NUMBERVALUE($V41)&gt;0</formula>
    </cfRule>
  </conditionalFormatting>
  <conditionalFormatting sqref="V58:AJ70">
    <cfRule type="expression" dxfId="57" priority="2">
      <formula>_xlfn.NUMBERVALUE($V58)&gt;0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16EC-5684-2141-B755-03FCFC79B84F}">
  <dimension ref="A1:AZ97"/>
  <sheetViews>
    <sheetView topLeftCell="AE72"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3</v>
      </c>
      <c r="B7" s="173">
        <v>2016</v>
      </c>
      <c r="C7" s="173">
        <v>5</v>
      </c>
      <c r="D7" s="173">
        <v>28</v>
      </c>
      <c r="E7" s="176">
        <v>21.5</v>
      </c>
      <c r="F7" s="176">
        <v>29.11</v>
      </c>
      <c r="G7" s="176">
        <v>73.900000000000006</v>
      </c>
      <c r="H7" s="173">
        <v>5.49</v>
      </c>
      <c r="I7" s="177">
        <v>2.11</v>
      </c>
      <c r="J7" s="177">
        <v>4.49</v>
      </c>
      <c r="K7" s="177">
        <v>2.56</v>
      </c>
      <c r="L7" s="176">
        <v>0.36380000000000001</v>
      </c>
      <c r="M7" s="177">
        <v>0.27800000000000002</v>
      </c>
      <c r="N7" s="177">
        <v>7.2190000000000003</v>
      </c>
      <c r="O7" s="177">
        <v>0.13100000000000001</v>
      </c>
      <c r="P7" s="177">
        <v>25.475999999999999</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3</v>
      </c>
      <c r="B8" s="173">
        <v>2016</v>
      </c>
      <c r="C8" s="173">
        <v>6</v>
      </c>
      <c r="D8" s="173">
        <v>11</v>
      </c>
      <c r="E8" s="176">
        <v>18.899999999999999</v>
      </c>
      <c r="F8" s="176">
        <v>29.7</v>
      </c>
      <c r="G8" s="176">
        <v>77.400000000000006</v>
      </c>
      <c r="H8" s="173">
        <v>6.02</v>
      </c>
      <c r="I8" s="177">
        <v>1.07</v>
      </c>
      <c r="J8" s="177">
        <v>1.1000000000000001</v>
      </c>
      <c r="K8" s="177">
        <v>0.21</v>
      </c>
      <c r="L8" s="176">
        <v>1.7542</v>
      </c>
      <c r="M8" s="177">
        <v>0.17299999999999999</v>
      </c>
      <c r="N8" s="177">
        <v>6.2030000000000003</v>
      </c>
      <c r="O8" s="177">
        <v>0.21099999999999999</v>
      </c>
      <c r="P8" s="177">
        <v>18.513999999999999</v>
      </c>
      <c r="U8" s="27"/>
      <c r="V8" s="27">
        <f t="shared" ref="V8:V19" si="0">IF(C8&lt;6," ",IF(C8&lt;=9,E8, IF(C8&gt;=10," ")))</f>
        <v>18.899999999999999</v>
      </c>
      <c r="W8" s="8">
        <f t="shared" ref="W8:W19" si="1">IF(V8=" ", " ", IF(V8&gt;0, V8+273.15))</f>
        <v>292.04999999999995</v>
      </c>
      <c r="X8" s="27">
        <f t="shared" ref="X8:X19" si="2">IF(C8&lt;6," ",IF(C8&lt;=9,F8, IF(C8&gt;=10," ")))</f>
        <v>29.7</v>
      </c>
      <c r="Y8" s="27">
        <f t="shared" ref="Y8:Y19" si="3">IF(C8&lt;6," ",IF(C8&lt;=9,H8, IF(C8&gt;=10," ")))</f>
        <v>6.02</v>
      </c>
      <c r="Z8" s="35">
        <f t="shared" ref="Z8:Z19" si="4">IF(V8=" "," ",IF(V8&gt;0,EXP(-173.4292+249.6339*100/W8+143.3483*LN(+W8/100)-21.8492*W8/100+X8*(-0.033096+0.014259*W8/100-0.0017*(W8/100)^2))*1.4276))</f>
        <v>7.7685039740488238</v>
      </c>
      <c r="AA8" s="8">
        <f t="shared" ref="AA8:AA19" si="5">IF(V8=" "," ",IF(V8&gt;0,Y8/Z8))</f>
        <v>0.77492397765518151</v>
      </c>
      <c r="AB8" s="36">
        <f t="shared" ref="AB8:AB19" si="6">IF(C8&lt;6," ",IF(C8&lt;=9,I8, IF(C8&gt;=10," ")))</f>
        <v>1.07</v>
      </c>
      <c r="AC8" s="36">
        <f t="shared" ref="AC8:AC19" si="7">IF(C8&lt;6," ",IF(C8&lt;=9,M8, IF(C8&gt;=10," ")))</f>
        <v>0.17299999999999999</v>
      </c>
      <c r="AD8" s="36">
        <f t="shared" ref="AD8:AD19" si="8">IF(C8&lt;6," ",IF(C8&lt;=9,L8, IF(C8&gt;=10," ")))</f>
        <v>1.7542</v>
      </c>
      <c r="AE8" s="8">
        <f t="shared" ref="AE8:AE19" si="9">IF(V8=" "," ",IF(V8&gt;0,SUM(AC8:AD8)))</f>
        <v>1.9272</v>
      </c>
      <c r="AF8" s="36">
        <f t="shared" ref="AF8:AF19" si="10">IF(C8&lt;6," ",IF(C8&lt;=9,J8, IF(C8&gt;=10," ")))</f>
        <v>1.1000000000000001</v>
      </c>
      <c r="AG8" s="36">
        <f t="shared" ref="AG8:AG19" si="11">IF(C8&lt;6," ",IF(C8&lt;=9,K8, IF(C8&gt;=10," ")))</f>
        <v>0.21</v>
      </c>
      <c r="AH8" s="8">
        <f t="shared" ref="AH8:AH19" si="12">IF(V8=" ", " ", IF(V8&gt;0, SUM(AF8:AG8)))</f>
        <v>1.31</v>
      </c>
      <c r="AI8" s="37">
        <f t="shared" ref="AI8:AI19" si="13">IF(C8&lt;6," ",IF(C8&lt;=9,P8, IF(C8&gt;=10," ")))</f>
        <v>18.513999999999999</v>
      </c>
      <c r="AJ8" s="38">
        <f t="shared" ref="AJ8:AJ19" si="14">IF(V8=" ", " ", IF(V8&gt;0, AI8-AE8))</f>
        <v>16.5868</v>
      </c>
      <c r="AK8" s="27"/>
      <c r="AL8" s="27"/>
      <c r="AM8" s="27"/>
      <c r="AN8" s="27"/>
      <c r="AO8" s="27"/>
      <c r="AP8" s="27"/>
      <c r="AQ8" s="27"/>
      <c r="AR8" s="27"/>
      <c r="AS8" s="27"/>
      <c r="AT8" s="27"/>
      <c r="AU8" s="27"/>
      <c r="AV8" s="27"/>
      <c r="AW8" s="27"/>
      <c r="AX8" s="27"/>
      <c r="AY8" s="27"/>
    </row>
    <row r="9" spans="1:52" ht="16" x14ac:dyDescent="0.2">
      <c r="A9" s="172">
        <v>3</v>
      </c>
      <c r="B9" s="173">
        <v>2016</v>
      </c>
      <c r="C9" s="173">
        <v>6</v>
      </c>
      <c r="D9" s="173">
        <v>26</v>
      </c>
      <c r="E9" s="176">
        <v>23.7</v>
      </c>
      <c r="F9" s="176">
        <v>28.4</v>
      </c>
      <c r="G9" s="176">
        <v>57.9</v>
      </c>
      <c r="H9" s="173">
        <v>4.16</v>
      </c>
      <c r="I9" s="177">
        <v>1.82</v>
      </c>
      <c r="J9" s="177">
        <v>2.06</v>
      </c>
      <c r="K9" s="177">
        <v>1.8</v>
      </c>
      <c r="L9" s="176">
        <v>2.2240000000000002</v>
      </c>
      <c r="M9" s="177">
        <v>0.193</v>
      </c>
      <c r="N9" s="177">
        <v>14.834</v>
      </c>
      <c r="O9" s="177">
        <v>0.53</v>
      </c>
      <c r="P9" s="177">
        <v>33.677</v>
      </c>
      <c r="U9" s="27"/>
      <c r="V9" s="27">
        <f t="shared" si="0"/>
        <v>23.7</v>
      </c>
      <c r="W9" s="8">
        <f t="shared" si="1"/>
        <v>296.84999999999997</v>
      </c>
      <c r="X9" s="27">
        <f t="shared" si="2"/>
        <v>28.4</v>
      </c>
      <c r="Y9" s="27">
        <f t="shared" si="3"/>
        <v>4.16</v>
      </c>
      <c r="Z9" s="35">
        <f t="shared" si="4"/>
        <v>7.1675567161699583</v>
      </c>
      <c r="AA9" s="8">
        <f t="shared" si="5"/>
        <v>0.58039303555353372</v>
      </c>
      <c r="AB9" s="36">
        <f t="shared" si="6"/>
        <v>1.82</v>
      </c>
      <c r="AC9" s="36">
        <f t="shared" si="7"/>
        <v>0.193</v>
      </c>
      <c r="AD9" s="36">
        <f t="shared" si="8"/>
        <v>2.2240000000000002</v>
      </c>
      <c r="AE9" s="8">
        <f t="shared" si="9"/>
        <v>2.4170000000000003</v>
      </c>
      <c r="AF9" s="36">
        <f t="shared" si="10"/>
        <v>2.06</v>
      </c>
      <c r="AG9" s="36">
        <f t="shared" si="11"/>
        <v>1.8</v>
      </c>
      <c r="AH9" s="8">
        <f t="shared" si="12"/>
        <v>3.8600000000000003</v>
      </c>
      <c r="AI9" s="37">
        <f t="shared" si="13"/>
        <v>33.677</v>
      </c>
      <c r="AJ9" s="38">
        <f t="shared" si="14"/>
        <v>31.259999999999998</v>
      </c>
      <c r="AL9" s="27"/>
      <c r="AM9" s="27"/>
      <c r="AN9" s="27"/>
      <c r="AO9" s="27"/>
      <c r="AP9" s="27"/>
      <c r="AQ9" s="39" t="s">
        <v>221</v>
      </c>
      <c r="AR9" s="40"/>
      <c r="AS9" s="40"/>
      <c r="AT9" s="40"/>
      <c r="AU9" s="40"/>
      <c r="AV9" s="40"/>
      <c r="AW9" s="40"/>
      <c r="AX9" s="40"/>
      <c r="AY9" s="40"/>
      <c r="AZ9" s="19"/>
    </row>
    <row r="10" spans="1:52" ht="16" x14ac:dyDescent="0.2">
      <c r="A10" s="172">
        <v>3</v>
      </c>
      <c r="B10" s="173">
        <v>2016</v>
      </c>
      <c r="C10" s="173">
        <v>7</v>
      </c>
      <c r="D10" s="173">
        <v>8</v>
      </c>
      <c r="E10" s="176">
        <v>26.6</v>
      </c>
      <c r="F10" s="176">
        <v>28.3</v>
      </c>
      <c r="G10" s="176">
        <v>63.5</v>
      </c>
      <c r="H10" s="173">
        <v>4.37</v>
      </c>
      <c r="I10" s="177">
        <v>1.54</v>
      </c>
      <c r="J10" s="177">
        <v>4.7699999999999996</v>
      </c>
      <c r="K10" s="177">
        <v>3</v>
      </c>
      <c r="L10" s="176">
        <v>1.0241</v>
      </c>
      <c r="M10" s="177">
        <v>0.05</v>
      </c>
      <c r="N10" s="177">
        <v>14.005000000000001</v>
      </c>
      <c r="O10" s="177">
        <v>0.28699999999999998</v>
      </c>
      <c r="P10" s="177">
        <v>33.722000000000001</v>
      </c>
      <c r="U10" s="27"/>
      <c r="V10" s="27">
        <f t="shared" si="0"/>
        <v>26.6</v>
      </c>
      <c r="W10" s="8">
        <f t="shared" si="1"/>
        <v>299.75</v>
      </c>
      <c r="X10" s="27">
        <f t="shared" si="2"/>
        <v>28.3</v>
      </c>
      <c r="Y10" s="27">
        <f t="shared" si="3"/>
        <v>4.37</v>
      </c>
      <c r="Z10" s="35">
        <f t="shared" si="4"/>
        <v>6.8203469510384505</v>
      </c>
      <c r="AA10" s="8">
        <f t="shared" si="5"/>
        <v>0.64072986775762686</v>
      </c>
      <c r="AB10" s="36">
        <f t="shared" si="6"/>
        <v>1.54</v>
      </c>
      <c r="AC10" s="36">
        <f t="shared" si="7"/>
        <v>0.05</v>
      </c>
      <c r="AD10" s="36">
        <f t="shared" si="8"/>
        <v>1.0241</v>
      </c>
      <c r="AE10" s="8">
        <f t="shared" si="9"/>
        <v>1.0741000000000001</v>
      </c>
      <c r="AF10" s="36">
        <f t="shared" si="10"/>
        <v>4.7699999999999996</v>
      </c>
      <c r="AG10" s="36">
        <f t="shared" si="11"/>
        <v>3</v>
      </c>
      <c r="AH10" s="8">
        <f t="shared" si="12"/>
        <v>7.77</v>
      </c>
      <c r="AI10" s="37">
        <f t="shared" si="13"/>
        <v>33.722000000000001</v>
      </c>
      <c r="AJ10" s="38">
        <f t="shared" si="14"/>
        <v>32.6479</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3</v>
      </c>
      <c r="B11" s="173">
        <v>2016</v>
      </c>
      <c r="C11" s="173">
        <v>7</v>
      </c>
      <c r="D11" s="173">
        <v>24</v>
      </c>
      <c r="E11" s="176">
        <v>26.3</v>
      </c>
      <c r="F11" s="176">
        <v>26.4</v>
      </c>
      <c r="G11" s="176">
        <v>48.5</v>
      </c>
      <c r="H11" s="173">
        <v>3.38</v>
      </c>
      <c r="I11" s="177">
        <v>1.1100000000000001</v>
      </c>
      <c r="J11" s="177">
        <v>5.19</v>
      </c>
      <c r="K11" s="177">
        <v>2.5299999999999998</v>
      </c>
      <c r="L11" t="s">
        <v>0</v>
      </c>
      <c r="M11" t="s">
        <v>0</v>
      </c>
      <c r="N11" t="s">
        <v>0</v>
      </c>
      <c r="O11" t="s">
        <v>0</v>
      </c>
      <c r="P11" s="177">
        <v>31.9</v>
      </c>
      <c r="R11" s="63" t="s">
        <v>0</v>
      </c>
      <c r="U11" s="27"/>
      <c r="V11" s="27">
        <f t="shared" si="0"/>
        <v>26.3</v>
      </c>
      <c r="W11" s="8">
        <f t="shared" si="1"/>
        <v>299.45</v>
      </c>
      <c r="X11" s="27">
        <f t="shared" si="2"/>
        <v>26.4</v>
      </c>
      <c r="Y11" s="27">
        <f t="shared" si="3"/>
        <v>3.38</v>
      </c>
      <c r="Z11" s="35">
        <f t="shared" si="4"/>
        <v>6.9290641287188537</v>
      </c>
      <c r="AA11" s="8">
        <f t="shared" si="5"/>
        <v>0.48780036339841809</v>
      </c>
      <c r="AB11" s="36">
        <f t="shared" si="6"/>
        <v>1.1100000000000001</v>
      </c>
      <c r="AC11" s="36" t="str">
        <f t="shared" si="7"/>
        <v xml:space="preserve"> </v>
      </c>
      <c r="AD11" s="36" t="str">
        <f t="shared" si="8"/>
        <v xml:space="preserve"> </v>
      </c>
      <c r="AE11" s="8"/>
      <c r="AF11" s="36">
        <f t="shared" si="10"/>
        <v>5.19</v>
      </c>
      <c r="AG11" s="36">
        <f t="shared" si="11"/>
        <v>2.5299999999999998</v>
      </c>
      <c r="AH11" s="8">
        <f t="shared" si="12"/>
        <v>7.7200000000000006</v>
      </c>
      <c r="AI11" s="37">
        <f t="shared" si="13"/>
        <v>31.9</v>
      </c>
      <c r="AJ11" s="38">
        <f t="shared" si="14"/>
        <v>31.9</v>
      </c>
      <c r="AL11" s="43" t="s">
        <v>222</v>
      </c>
      <c r="AQ11" s="44" t="s">
        <v>1</v>
      </c>
      <c r="AR11" s="41"/>
      <c r="AS11" s="41"/>
      <c r="AT11" s="41"/>
      <c r="AU11" s="41"/>
      <c r="AV11" s="41"/>
      <c r="AW11" s="45"/>
      <c r="AX11" s="40"/>
      <c r="AY11" s="40"/>
      <c r="AZ11" s="19"/>
    </row>
    <row r="12" spans="1:52" ht="18" x14ac:dyDescent="0.25">
      <c r="A12" s="172">
        <v>3</v>
      </c>
      <c r="B12" s="173">
        <v>2016</v>
      </c>
      <c r="C12" s="173">
        <v>8</v>
      </c>
      <c r="D12" s="173">
        <v>5</v>
      </c>
      <c r="E12" s="176">
        <v>24.7</v>
      </c>
      <c r="F12" s="176">
        <v>27.1</v>
      </c>
      <c r="G12" s="176">
        <v>55</v>
      </c>
      <c r="H12" s="173">
        <v>3.9</v>
      </c>
      <c r="I12" s="177">
        <v>2.5499999999999998</v>
      </c>
      <c r="J12" s="177">
        <v>8.51</v>
      </c>
      <c r="K12" s="177">
        <v>3.99</v>
      </c>
      <c r="L12" s="176">
        <v>1.2141999999999999</v>
      </c>
      <c r="M12" s="177">
        <v>0.05</v>
      </c>
      <c r="N12" s="177">
        <v>26.901</v>
      </c>
      <c r="O12" s="177">
        <v>0.65200000000000002</v>
      </c>
      <c r="P12" s="177">
        <v>30.707000000000001</v>
      </c>
      <c r="U12" s="27"/>
      <c r="V12" s="27">
        <f t="shared" si="0"/>
        <v>24.7</v>
      </c>
      <c r="W12" s="8">
        <f t="shared" si="1"/>
        <v>297.84999999999997</v>
      </c>
      <c r="X12" s="27">
        <f t="shared" si="2"/>
        <v>27.1</v>
      </c>
      <c r="Y12" s="27">
        <f t="shared" si="3"/>
        <v>3.9</v>
      </c>
      <c r="Z12" s="35">
        <f t="shared" si="4"/>
        <v>7.0952047918593575</v>
      </c>
      <c r="AA12" s="8">
        <f t="shared" si="5"/>
        <v>0.54966700953785608</v>
      </c>
      <c r="AB12" s="36">
        <f t="shared" si="6"/>
        <v>2.5499999999999998</v>
      </c>
      <c r="AC12" s="36">
        <f t="shared" si="7"/>
        <v>0.05</v>
      </c>
      <c r="AD12" s="36">
        <f t="shared" si="8"/>
        <v>1.2141999999999999</v>
      </c>
      <c r="AE12" s="8">
        <f t="shared" si="9"/>
        <v>1.2642</v>
      </c>
      <c r="AF12" s="36">
        <f t="shared" si="10"/>
        <v>8.51</v>
      </c>
      <c r="AG12" s="36">
        <f t="shared" si="11"/>
        <v>3.99</v>
      </c>
      <c r="AH12" s="8">
        <f t="shared" si="12"/>
        <v>12.5</v>
      </c>
      <c r="AI12" s="37">
        <f t="shared" si="13"/>
        <v>30.707000000000001</v>
      </c>
      <c r="AJ12" s="38">
        <f t="shared" si="14"/>
        <v>29.442800000000002</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3</v>
      </c>
      <c r="B13" s="173">
        <v>2016</v>
      </c>
      <c r="C13" s="173">
        <v>8</v>
      </c>
      <c r="D13" s="173">
        <v>20</v>
      </c>
      <c r="E13" s="176">
        <v>26.4</v>
      </c>
      <c r="F13" s="176">
        <v>32.1</v>
      </c>
      <c r="G13" s="176">
        <v>39.6</v>
      </c>
      <c r="H13" s="173">
        <v>2.65</v>
      </c>
      <c r="I13" s="177">
        <v>2.54</v>
      </c>
      <c r="J13" s="177">
        <v>5</v>
      </c>
      <c r="K13" s="177">
        <v>3.71</v>
      </c>
      <c r="L13" s="176">
        <v>2.9948000000000001</v>
      </c>
      <c r="M13" s="177">
        <v>0.115</v>
      </c>
      <c r="N13" s="177">
        <v>40.735999999999997</v>
      </c>
      <c r="O13" s="177">
        <v>0.55800000000000005</v>
      </c>
      <c r="P13" s="177">
        <v>38.735999999999997</v>
      </c>
      <c r="U13" s="27"/>
      <c r="V13" s="27">
        <f t="shared" si="0"/>
        <v>26.4</v>
      </c>
      <c r="W13" s="8">
        <f t="shared" si="1"/>
        <v>299.54999999999995</v>
      </c>
      <c r="X13" s="27">
        <f t="shared" si="2"/>
        <v>32.1</v>
      </c>
      <c r="Y13" s="27">
        <f t="shared" si="3"/>
        <v>2.65</v>
      </c>
      <c r="Z13" s="35">
        <f t="shared" si="4"/>
        <v>6.6984978724783657</v>
      </c>
      <c r="AA13" s="8">
        <f t="shared" si="5"/>
        <v>0.39561108332778061</v>
      </c>
      <c r="AB13" s="36">
        <f t="shared" si="6"/>
        <v>2.54</v>
      </c>
      <c r="AC13" s="36">
        <f t="shared" si="7"/>
        <v>0.115</v>
      </c>
      <c r="AD13" s="36">
        <f t="shared" si="8"/>
        <v>2.9948000000000001</v>
      </c>
      <c r="AE13" s="8">
        <f t="shared" si="9"/>
        <v>3.1098000000000003</v>
      </c>
      <c r="AF13" s="36">
        <f t="shared" si="10"/>
        <v>5</v>
      </c>
      <c r="AG13" s="36">
        <f t="shared" si="11"/>
        <v>3.71</v>
      </c>
      <c r="AH13" s="8">
        <f t="shared" si="12"/>
        <v>8.7100000000000009</v>
      </c>
      <c r="AI13" s="37">
        <f t="shared" si="13"/>
        <v>38.735999999999997</v>
      </c>
      <c r="AJ13" s="38">
        <f t="shared" si="14"/>
        <v>35.626199999999997</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3</v>
      </c>
      <c r="B14" s="173">
        <v>2016</v>
      </c>
      <c r="C14" s="173">
        <v>9</v>
      </c>
      <c r="D14" s="173">
        <v>3</v>
      </c>
      <c r="E14" s="176">
        <v>23.2</v>
      </c>
      <c r="F14" s="176">
        <v>33.200000000000003</v>
      </c>
      <c r="G14" s="176">
        <v>52.1</v>
      </c>
      <c r="H14" s="173">
        <v>3.71</v>
      </c>
      <c r="I14" s="177">
        <v>2.0499999999999998</v>
      </c>
      <c r="J14" s="177">
        <v>3.96</v>
      </c>
      <c r="K14" s="177">
        <v>3.05</v>
      </c>
      <c r="L14" s="176">
        <v>4.5125000000000002</v>
      </c>
      <c r="M14" s="177">
        <v>0.14199999999999999</v>
      </c>
      <c r="N14" s="177">
        <v>23.146000000000001</v>
      </c>
      <c r="O14" s="177">
        <v>0.71899999999999997</v>
      </c>
      <c r="P14" s="177">
        <v>28.638000000000002</v>
      </c>
      <c r="U14" s="27"/>
      <c r="V14" s="27">
        <f t="shared" si="0"/>
        <v>23.2</v>
      </c>
      <c r="W14" s="8">
        <f t="shared" si="1"/>
        <v>296.34999999999997</v>
      </c>
      <c r="X14" s="27">
        <f t="shared" si="2"/>
        <v>33.200000000000003</v>
      </c>
      <c r="Y14" s="27">
        <f t="shared" si="3"/>
        <v>3.71</v>
      </c>
      <c r="Z14" s="35">
        <f t="shared" si="4"/>
        <v>7.034000527414257</v>
      </c>
      <c r="AA14" s="8">
        <f t="shared" si="5"/>
        <v>0.52743811797293383</v>
      </c>
      <c r="AB14" s="36">
        <f t="shared" si="6"/>
        <v>2.0499999999999998</v>
      </c>
      <c r="AC14" s="36">
        <f t="shared" si="7"/>
        <v>0.14199999999999999</v>
      </c>
      <c r="AD14" s="36">
        <f t="shared" si="8"/>
        <v>4.5125000000000002</v>
      </c>
      <c r="AE14" s="8">
        <f t="shared" si="9"/>
        <v>4.6545000000000005</v>
      </c>
      <c r="AF14" s="36">
        <f t="shared" si="10"/>
        <v>3.96</v>
      </c>
      <c r="AG14" s="36">
        <f t="shared" si="11"/>
        <v>3.05</v>
      </c>
      <c r="AH14" s="8">
        <f t="shared" si="12"/>
        <v>7.01</v>
      </c>
      <c r="AI14" s="37">
        <f t="shared" si="13"/>
        <v>28.638000000000002</v>
      </c>
      <c r="AJ14" s="38">
        <f t="shared" si="14"/>
        <v>23.983499999999999</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3</v>
      </c>
      <c r="B15" s="173">
        <v>2016</v>
      </c>
      <c r="C15" s="173">
        <v>9</v>
      </c>
      <c r="D15" s="173">
        <v>24</v>
      </c>
      <c r="E15" s="176">
        <v>22</v>
      </c>
      <c r="F15" s="176">
        <v>31</v>
      </c>
      <c r="G15" s="176">
        <v>60</v>
      </c>
      <c r="H15" s="173">
        <v>4.38</v>
      </c>
      <c r="I15" s="177">
        <v>1.37</v>
      </c>
      <c r="J15" s="177">
        <v>4.87</v>
      </c>
      <c r="K15" s="177">
        <v>3.12</v>
      </c>
      <c r="L15" s="176">
        <v>1.2669999999999999</v>
      </c>
      <c r="M15" s="177">
        <v>0.14499999999999999</v>
      </c>
      <c r="N15" s="177">
        <v>6.9370000000000003</v>
      </c>
      <c r="O15" s="177">
        <v>0.753</v>
      </c>
      <c r="P15" s="177">
        <v>22.425000000000001</v>
      </c>
      <c r="U15" s="27"/>
      <c r="V15" s="27">
        <f t="shared" si="0"/>
        <v>22</v>
      </c>
      <c r="W15" s="8">
        <f t="shared" si="1"/>
        <v>295.14999999999998</v>
      </c>
      <c r="X15" s="27">
        <f t="shared" si="2"/>
        <v>31</v>
      </c>
      <c r="Y15" s="27">
        <f t="shared" si="3"/>
        <v>4.38</v>
      </c>
      <c r="Z15" s="35">
        <f t="shared" si="4"/>
        <v>7.2784847819927174</v>
      </c>
      <c r="AA15" s="8">
        <f t="shared" si="5"/>
        <v>0.60177360140070735</v>
      </c>
      <c r="AB15" s="36">
        <f t="shared" si="6"/>
        <v>1.37</v>
      </c>
      <c r="AC15" s="36">
        <f t="shared" si="7"/>
        <v>0.14499999999999999</v>
      </c>
      <c r="AD15" s="36">
        <f t="shared" si="8"/>
        <v>1.2669999999999999</v>
      </c>
      <c r="AE15" s="8">
        <f t="shared" si="9"/>
        <v>1.4119999999999999</v>
      </c>
      <c r="AF15" s="36">
        <f t="shared" si="10"/>
        <v>4.87</v>
      </c>
      <c r="AG15" s="36">
        <f t="shared" si="11"/>
        <v>3.12</v>
      </c>
      <c r="AH15" s="8">
        <f t="shared" si="12"/>
        <v>7.99</v>
      </c>
      <c r="AI15" s="37">
        <f t="shared" si="13"/>
        <v>22.425000000000001</v>
      </c>
      <c r="AJ15" s="38">
        <f t="shared" si="14"/>
        <v>21.013000000000002</v>
      </c>
      <c r="AL15">
        <f>AA20</f>
        <v>0.56979213207550483</v>
      </c>
      <c r="AM15">
        <f>AB20</f>
        <v>1.7562500000000001</v>
      </c>
      <c r="AN15">
        <f>AE20</f>
        <v>2.2655428571428575</v>
      </c>
      <c r="AO15">
        <f>AH20</f>
        <v>7.1087499999999997</v>
      </c>
      <c r="AP15" s="11">
        <f>AJ20</f>
        <v>27.807525000000002</v>
      </c>
      <c r="AQ15" s="45"/>
      <c r="AR15" s="41" t="s">
        <v>77</v>
      </c>
      <c r="AS15" s="41" t="s">
        <v>77</v>
      </c>
      <c r="AT15" s="41" t="s">
        <v>77</v>
      </c>
      <c r="AU15" s="41" t="s">
        <v>77</v>
      </c>
      <c r="AV15" s="41" t="s">
        <v>77</v>
      </c>
      <c r="AW15" s="42" t="s">
        <v>78</v>
      </c>
      <c r="AX15" s="23"/>
      <c r="AY15" s="23"/>
      <c r="AZ15" s="19"/>
    </row>
    <row r="16" spans="1:52" ht="16" x14ac:dyDescent="0.2">
      <c r="A16" s="172">
        <v>3</v>
      </c>
      <c r="B16" s="173">
        <v>2016</v>
      </c>
      <c r="C16" s="173">
        <v>10</v>
      </c>
      <c r="D16" s="173">
        <v>10</v>
      </c>
      <c r="E16" s="176">
        <v>14.7</v>
      </c>
      <c r="F16" s="176">
        <v>28.9</v>
      </c>
      <c r="G16" s="176">
        <v>78</v>
      </c>
      <c r="H16" s="173">
        <v>6.62</v>
      </c>
      <c r="I16" s="177">
        <v>1.1299999999999999</v>
      </c>
      <c r="J16" s="177">
        <v>1.81</v>
      </c>
      <c r="K16" s="177">
        <v>2.15</v>
      </c>
      <c r="L16" s="176">
        <v>1.5628</v>
      </c>
      <c r="M16" s="177">
        <v>0.20300000000000001</v>
      </c>
      <c r="N16" s="177">
        <v>5.8639999999999999</v>
      </c>
      <c r="O16" s="177">
        <v>0.28599999999999998</v>
      </c>
      <c r="P16" s="177">
        <v>17.245000000000001</v>
      </c>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f>((LN(AL15)-LN(0.4))/(LN(0.9)-LN(0.4))*100)</f>
        <v>43.629779673274683</v>
      </c>
      <c r="AS16" s="57">
        <f>((LN(AM15)-LN(17))/(LN(0.5)-LN(17))*100)</f>
        <v>64.373239040934038</v>
      </c>
      <c r="AT16" s="41">
        <f>((LN(AN15)-LN(10))/(LN(1)-LN(10))*100)</f>
        <v>64.482771788355734</v>
      </c>
      <c r="AU16" s="41">
        <f>((LN(AO15)-LN(10))/(LN(3)-LN(10))*100)</f>
        <v>28.344383870550359</v>
      </c>
      <c r="AV16" s="41">
        <f>((LN(AP15)-LN(43))/(LN(20)-LN(43))*100)</f>
        <v>56.944710695294141</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0"/>
        <v xml:space="preserve"> </v>
      </c>
      <c r="W17" s="8" t="str">
        <f t="shared" si="1"/>
        <v xml:space="preserve"> </v>
      </c>
      <c r="X17" s="27" t="str">
        <f t="shared" si="2"/>
        <v xml:space="preserve"> </v>
      </c>
      <c r="Y17" s="27" t="str">
        <f t="shared" si="3"/>
        <v xml:space="preserve"> </v>
      </c>
      <c r="Z17" s="35" t="str">
        <f t="shared" si="4"/>
        <v xml:space="preserve"> </v>
      </c>
      <c r="AA17" s="8" t="str">
        <f t="shared" si="5"/>
        <v xml:space="preserve"> </v>
      </c>
      <c r="AB17" s="36" t="str">
        <f t="shared" si="6"/>
        <v xml:space="preserve"> </v>
      </c>
      <c r="AC17" s="36" t="str">
        <f t="shared" si="7"/>
        <v xml:space="preserve"> </v>
      </c>
      <c r="AD17" s="36" t="str">
        <f t="shared" si="8"/>
        <v xml:space="preserve"> </v>
      </c>
      <c r="AE17" s="8" t="str">
        <f t="shared" si="9"/>
        <v xml:space="preserve"> </v>
      </c>
      <c r="AF17" s="36" t="str">
        <f t="shared" si="10"/>
        <v xml:space="preserve"> </v>
      </c>
      <c r="AG17" s="36" t="str">
        <f t="shared" si="11"/>
        <v xml:space="preserve"> </v>
      </c>
      <c r="AH17" s="8" t="str">
        <f t="shared" si="12"/>
        <v xml:space="preserve"> </v>
      </c>
      <c r="AI17" s="37" t="str">
        <f t="shared" si="13"/>
        <v xml:space="preserve"> </v>
      </c>
      <c r="AJ17" s="38" t="str">
        <f t="shared" si="14"/>
        <v xml:space="preserve"> </v>
      </c>
      <c r="AK17" s="27"/>
      <c r="AL17" s="27"/>
      <c r="AM17" s="27"/>
      <c r="AN17" s="27"/>
      <c r="AO17" s="58" t="s">
        <v>228</v>
      </c>
      <c r="AP17" s="27"/>
      <c r="AR17">
        <f>IF(AR16&gt;100, 100, IF(AR16&lt;0, 0, AR16))</f>
        <v>43.629779673274683</v>
      </c>
      <c r="AS17">
        <f t="shared" ref="AS17:AV17" si="15">IF(AS16&gt;100, 100, IF(AS16&lt;0, 0, AS16))</f>
        <v>64.373239040934038</v>
      </c>
      <c r="AT17">
        <f t="shared" si="15"/>
        <v>64.482771788355734</v>
      </c>
      <c r="AU17">
        <f t="shared" si="15"/>
        <v>28.344383870550359</v>
      </c>
      <c r="AV17">
        <f t="shared" si="15"/>
        <v>56.944710695294141</v>
      </c>
      <c r="AW17" s="59">
        <f>AVERAGE(AR17:AV17)</f>
        <v>51.554977013681786</v>
      </c>
      <c r="AX17" s="43"/>
      <c r="AY17" s="43" t="str">
        <f>IF(AW17&lt;35, "Poor", IF(AW17&lt;65, "Fair", IF(AW17&gt;65, "Excellent")))</f>
        <v>Fair</v>
      </c>
      <c r="AZ17" s="43" t="str">
        <f>IF(AY17="Excellent", "Acceptable; Ongoing Protection is Required", "Unacceptable; Immediate Restoration is Required")</f>
        <v>Unacceptable; Immediate Restoration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0"/>
        <v xml:space="preserve"> </v>
      </c>
      <c r="W18" s="8" t="str">
        <f t="shared" si="1"/>
        <v xml:space="preserve"> </v>
      </c>
      <c r="X18" s="27" t="str">
        <f t="shared" si="2"/>
        <v xml:space="preserve"> </v>
      </c>
      <c r="Y18" s="27" t="str">
        <f t="shared" si="3"/>
        <v xml:space="preserve"> </v>
      </c>
      <c r="Z18" s="35" t="str">
        <f t="shared" si="4"/>
        <v xml:space="preserve"> </v>
      </c>
      <c r="AA18" s="8" t="str">
        <f t="shared" si="5"/>
        <v xml:space="preserve"> </v>
      </c>
      <c r="AB18" s="36" t="str">
        <f t="shared" si="6"/>
        <v xml:space="preserve"> </v>
      </c>
      <c r="AC18" s="36" t="str">
        <f t="shared" si="7"/>
        <v xml:space="preserve"> </v>
      </c>
      <c r="AD18" s="36" t="str">
        <f t="shared" si="8"/>
        <v xml:space="preserve"> </v>
      </c>
      <c r="AE18" s="8" t="str">
        <f t="shared" si="9"/>
        <v xml:space="preserve"> </v>
      </c>
      <c r="AF18" s="36" t="str">
        <f t="shared" si="10"/>
        <v xml:space="preserve"> </v>
      </c>
      <c r="AG18" s="36" t="str">
        <f t="shared" si="11"/>
        <v xml:space="preserve"> </v>
      </c>
      <c r="AH18" s="8" t="str">
        <f t="shared" si="12"/>
        <v xml:space="preserve"> </v>
      </c>
      <c r="AI18" s="37" t="str">
        <f t="shared" si="13"/>
        <v xml:space="preserve"> </v>
      </c>
      <c r="AJ18" s="38" t="str">
        <f t="shared" si="14"/>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0"/>
        <v xml:space="preserve"> </v>
      </c>
      <c r="W19" s="8" t="str">
        <f t="shared" si="1"/>
        <v xml:space="preserve"> </v>
      </c>
      <c r="X19" s="27" t="str">
        <f t="shared" si="2"/>
        <v xml:space="preserve"> </v>
      </c>
      <c r="Y19" s="27" t="str">
        <f t="shared" si="3"/>
        <v xml:space="preserve"> </v>
      </c>
      <c r="Z19" s="35" t="str">
        <f t="shared" si="4"/>
        <v xml:space="preserve"> </v>
      </c>
      <c r="AA19" s="8" t="str">
        <f t="shared" si="5"/>
        <v xml:space="preserve"> </v>
      </c>
      <c r="AB19" s="36" t="str">
        <f t="shared" si="6"/>
        <v xml:space="preserve"> </v>
      </c>
      <c r="AC19" s="36" t="str">
        <f t="shared" si="7"/>
        <v xml:space="preserve"> </v>
      </c>
      <c r="AD19" s="36" t="str">
        <f t="shared" si="8"/>
        <v xml:space="preserve"> </v>
      </c>
      <c r="AE19" s="8" t="str">
        <f t="shared" si="9"/>
        <v xml:space="preserve"> </v>
      </c>
      <c r="AF19" s="36" t="str">
        <f t="shared" si="10"/>
        <v xml:space="preserve"> </v>
      </c>
      <c r="AG19" s="36" t="str">
        <f t="shared" si="11"/>
        <v xml:space="preserve"> </v>
      </c>
      <c r="AH19" s="8" t="str">
        <f t="shared" si="12"/>
        <v xml:space="preserve"> </v>
      </c>
      <c r="AI19" s="37" t="str">
        <f t="shared" si="13"/>
        <v xml:space="preserve"> </v>
      </c>
      <c r="AJ19" s="38" t="str">
        <f t="shared" si="14"/>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0.56979213207550483</v>
      </c>
      <c r="AB20" s="43">
        <f>_xlfn.AGGREGATE(1, 6,AB7:AB19)</f>
        <v>1.7562500000000001</v>
      </c>
      <c r="AE20" s="43">
        <f>_xlfn.AGGREGATE(1, 6,AE7:AE19)</f>
        <v>2.2655428571428575</v>
      </c>
      <c r="AH20" s="43">
        <f>_xlfn.AGGREGATE(1, 6,AH7:AH19)</f>
        <v>7.1087499999999997</v>
      </c>
      <c r="AJ20" s="43">
        <f>_xlfn.AGGREGATE(1, 6,AJ7:AJ19)</f>
        <v>27.807525000000002</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3</v>
      </c>
      <c r="B24" s="173">
        <v>2017</v>
      </c>
      <c r="C24" s="173">
        <v>5</v>
      </c>
      <c r="D24" s="173">
        <v>27</v>
      </c>
      <c r="E24" s="176">
        <v>16</v>
      </c>
      <c r="F24" s="176">
        <v>29.2</v>
      </c>
      <c r="G24" s="176">
        <v>71.599999999999994</v>
      </c>
      <c r="H24" s="173">
        <v>5.85</v>
      </c>
      <c r="I24" s="177">
        <v>1.44</v>
      </c>
      <c r="J24" s="177">
        <v>2.0699999999999998</v>
      </c>
      <c r="K24" s="177">
        <v>1.03</v>
      </c>
      <c r="L24" s="176">
        <v>1.5409999999999999</v>
      </c>
      <c r="M24" s="177">
        <v>0.318</v>
      </c>
      <c r="N24" s="177">
        <v>5.1349999999999998</v>
      </c>
      <c r="O24" s="177">
        <v>0.20499999999999999</v>
      </c>
      <c r="P24" s="177">
        <v>34.942</v>
      </c>
      <c r="Q24" s="177">
        <v>16.236000000000001</v>
      </c>
      <c r="R24" s="177"/>
      <c r="S24" s="177">
        <v>18.706</v>
      </c>
      <c r="T24" s="177">
        <v>51.24</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3</v>
      </c>
      <c r="B25" s="173">
        <v>2017</v>
      </c>
      <c r="C25" s="173">
        <v>6</v>
      </c>
      <c r="D25" s="173">
        <v>17</v>
      </c>
      <c r="E25" s="176">
        <v>20.2</v>
      </c>
      <c r="F25" s="176">
        <v>28.5</v>
      </c>
      <c r="G25" s="176">
        <v>63.7</v>
      </c>
      <c r="H25" s="173">
        <v>4.8899999999999997</v>
      </c>
      <c r="I25" s="177">
        <v>1.1100000000000001</v>
      </c>
      <c r="J25" s="177">
        <v>3.09</v>
      </c>
      <c r="K25" s="177">
        <v>1.43</v>
      </c>
      <c r="L25" s="176">
        <v>1.8779999999999999</v>
      </c>
      <c r="M25" s="177">
        <v>0.19500000000000001</v>
      </c>
      <c r="N25" s="177">
        <v>5.63</v>
      </c>
      <c r="O25" s="177">
        <v>0.37</v>
      </c>
      <c r="P25" s="177">
        <v>38.564</v>
      </c>
      <c r="Q25" s="177">
        <v>23.518000000000001</v>
      </c>
      <c r="R25" s="177"/>
      <c r="S25" s="177">
        <v>15.045999999999999</v>
      </c>
      <c r="T25" s="177">
        <v>41.33</v>
      </c>
      <c r="U25" s="27"/>
      <c r="V25" s="27">
        <f t="shared" ref="V25:V36" si="16">IF(C25&lt;6," ",IF(C25&lt;=9,E25, IF(C25&gt;=10," ")))</f>
        <v>20.2</v>
      </c>
      <c r="W25" s="8">
        <f t="shared" ref="W25:W36" si="17">IF(V25=" ", " ", IF(V25&gt;0, V25+273.15))</f>
        <v>293.34999999999997</v>
      </c>
      <c r="X25" s="27">
        <f t="shared" ref="X25:X36" si="18">IF(C25&lt;6," ",IF(C25&lt;=9,F25, IF(C25&gt;=10," ")))</f>
        <v>28.5</v>
      </c>
      <c r="Y25" s="27">
        <f t="shared" ref="Y25:Y36" si="19">IF(C25&lt;6," ",IF(C25&lt;=9,H25, IF(C25&gt;=10," ")))</f>
        <v>4.8899999999999997</v>
      </c>
      <c r="Z25" s="35">
        <f t="shared" ref="Z25:Z36" si="20">IF(V25=" "," ",IF(V25&gt;0,EXP(-173.4292+249.6339*100/W25+143.3483*LN(+W25/100)-21.8492*W25/100+X25*(-0.033096+0.014259*W25/100-0.0017*(W25/100)^2))*1.4276))</f>
        <v>7.6343024079653032</v>
      </c>
      <c r="AA25" s="8">
        <f t="shared" ref="AA25:AA36" si="21">IF(V25=" "," ",IF(V25&gt;0,Y25/Z25))</f>
        <v>0.64053003649658724</v>
      </c>
      <c r="AB25" s="36">
        <f t="shared" ref="AB25:AB36" si="22">IF(C25&lt;6," ",IF(C25&lt;=9,I25, IF(C25&gt;=10," ")))</f>
        <v>1.1100000000000001</v>
      </c>
      <c r="AC25" s="36">
        <f t="shared" ref="AC25:AC36" si="23">IF(C25&lt;6," ",IF(C25&lt;=9,M25, IF(C25&gt;=10," ")))</f>
        <v>0.19500000000000001</v>
      </c>
      <c r="AD25" s="36">
        <f t="shared" ref="AD25:AD36" si="24">IF(C25&lt;6," ",IF(C25&lt;=9,L25, IF(C25&gt;=10," ")))</f>
        <v>1.8779999999999999</v>
      </c>
      <c r="AE25" s="8">
        <f t="shared" ref="AE25:AE36" si="25">IF(V25=" "," ",IF(V25&gt;0,SUM(AC25:AD25)))</f>
        <v>2.073</v>
      </c>
      <c r="AF25" s="36">
        <f t="shared" ref="AF25:AF36" si="26">IF(C25&lt;6," ",IF(C25&lt;=9,J25, IF(C25&gt;=10," ")))</f>
        <v>3.09</v>
      </c>
      <c r="AG25" s="36">
        <f t="shared" ref="AG25:AG36" si="27">IF(C25&lt;6," ",IF(C25&lt;=9,K25, IF(C25&gt;=10," ")))</f>
        <v>1.43</v>
      </c>
      <c r="AH25" s="8">
        <f t="shared" ref="AH25:AH36" si="28">IF(V25=" ", " ", IF(V25&gt;0, SUM(AF25:AG25)))</f>
        <v>4.5199999999999996</v>
      </c>
      <c r="AI25" s="37">
        <f t="shared" ref="AI25:AI36" si="29">IF(C25&lt;6," ",IF(C25&lt;=9,P25, IF(C25&gt;=10," ")))</f>
        <v>38.564</v>
      </c>
      <c r="AJ25" s="38">
        <f t="shared" ref="AJ25:AJ36" si="30">IF(V25=" ", " ", IF(V25&gt;0, AI25-AE25))</f>
        <v>36.491</v>
      </c>
      <c r="AK25" s="27"/>
      <c r="AL25" s="27"/>
      <c r="AM25" s="27"/>
      <c r="AN25" s="27"/>
      <c r="AO25" s="27"/>
      <c r="AP25" s="27"/>
      <c r="AQ25" s="27"/>
      <c r="AR25" s="27"/>
      <c r="AS25" s="27"/>
      <c r="AT25" s="27"/>
      <c r="AU25" s="27"/>
      <c r="AV25" s="27"/>
      <c r="AW25" s="27"/>
      <c r="AX25" s="27"/>
      <c r="AY25" s="27"/>
    </row>
    <row r="26" spans="1:52" ht="16" x14ac:dyDescent="0.2">
      <c r="A26" s="172">
        <v>3</v>
      </c>
      <c r="B26" s="173">
        <v>2017</v>
      </c>
      <c r="C26" s="173">
        <v>7</v>
      </c>
      <c r="D26" s="173">
        <v>1</v>
      </c>
      <c r="E26" s="176">
        <v>22.7</v>
      </c>
      <c r="F26" s="176">
        <v>22.7</v>
      </c>
      <c r="G26" s="176">
        <v>63.2</v>
      </c>
      <c r="H26" s="173">
        <v>4.62</v>
      </c>
      <c r="I26" s="177">
        <v>0.95</v>
      </c>
      <c r="J26" s="177">
        <v>1.63</v>
      </c>
      <c r="K26" s="177">
        <v>0.88</v>
      </c>
      <c r="L26" s="176">
        <v>1.5081</v>
      </c>
      <c r="M26" s="177">
        <v>6.5000000000000002E-2</v>
      </c>
      <c r="N26" s="177">
        <v>9.8680000000000003</v>
      </c>
      <c r="O26" s="177">
        <v>0.39900000000000002</v>
      </c>
      <c r="P26" s="177">
        <v>64.052000000000007</v>
      </c>
      <c r="Q26" s="177">
        <v>26.7</v>
      </c>
      <c r="R26" s="177"/>
      <c r="S26" s="177">
        <v>37.351999999999997</v>
      </c>
      <c r="T26" s="177">
        <v>25.91</v>
      </c>
      <c r="U26" s="27"/>
      <c r="V26" s="27">
        <f t="shared" si="16"/>
        <v>22.7</v>
      </c>
      <c r="W26" s="8">
        <f t="shared" si="17"/>
        <v>295.84999999999997</v>
      </c>
      <c r="X26" s="27">
        <f t="shared" si="18"/>
        <v>22.7</v>
      </c>
      <c r="Y26" s="27">
        <f t="shared" si="19"/>
        <v>4.62</v>
      </c>
      <c r="Z26" s="35">
        <f t="shared" si="20"/>
        <v>7.5413940548017315</v>
      </c>
      <c r="AA26" s="8">
        <f t="shared" si="21"/>
        <v>0.61261882967889325</v>
      </c>
      <c r="AB26" s="36">
        <f t="shared" si="22"/>
        <v>0.95</v>
      </c>
      <c r="AC26" s="36">
        <f t="shared" si="23"/>
        <v>6.5000000000000002E-2</v>
      </c>
      <c r="AD26" s="36">
        <f t="shared" si="24"/>
        <v>1.5081</v>
      </c>
      <c r="AE26" s="8">
        <f t="shared" si="25"/>
        <v>1.5730999999999999</v>
      </c>
      <c r="AF26" s="36">
        <f t="shared" si="26"/>
        <v>1.63</v>
      </c>
      <c r="AG26" s="36">
        <f t="shared" si="27"/>
        <v>0.88</v>
      </c>
      <c r="AH26" s="8">
        <f t="shared" si="28"/>
        <v>2.5099999999999998</v>
      </c>
      <c r="AI26" s="37">
        <f t="shared" si="29"/>
        <v>64.052000000000007</v>
      </c>
      <c r="AJ26" s="38">
        <f t="shared" si="30"/>
        <v>62.47890000000001</v>
      </c>
      <c r="AL26" s="27"/>
      <c r="AM26" s="27"/>
      <c r="AN26" s="27"/>
      <c r="AO26" s="27"/>
      <c r="AP26" s="27"/>
      <c r="AQ26" s="39" t="s">
        <v>221</v>
      </c>
      <c r="AR26" s="40"/>
      <c r="AS26" s="40"/>
      <c r="AT26" s="40"/>
      <c r="AU26" s="40"/>
      <c r="AV26" s="40"/>
      <c r="AW26" s="40"/>
      <c r="AX26" s="40"/>
      <c r="AY26" s="40"/>
      <c r="AZ26" s="19"/>
    </row>
    <row r="27" spans="1:52" ht="16" x14ac:dyDescent="0.2">
      <c r="A27" s="172">
        <v>3</v>
      </c>
      <c r="B27" s="173">
        <v>2017</v>
      </c>
      <c r="C27" s="173">
        <v>7</v>
      </c>
      <c r="D27" s="173">
        <v>13</v>
      </c>
      <c r="E27" s="176">
        <v>26.1</v>
      </c>
      <c r="F27" s="176">
        <v>26.6</v>
      </c>
      <c r="G27" s="176">
        <v>53.4</v>
      </c>
      <c r="H27" s="173">
        <v>3.88</v>
      </c>
      <c r="I27" s="177">
        <v>1.42</v>
      </c>
      <c r="J27" s="177">
        <v>8.59</v>
      </c>
      <c r="K27" s="177">
        <v>2.1</v>
      </c>
      <c r="L27" s="176">
        <v>0.60619999999999996</v>
      </c>
      <c r="M27" t="s">
        <v>0</v>
      </c>
      <c r="N27" s="177">
        <v>17.361999999999998</v>
      </c>
      <c r="O27" s="177">
        <v>1.2270000000000001</v>
      </c>
      <c r="P27" s="177">
        <v>52.72</v>
      </c>
      <c r="Q27" s="177">
        <v>25.6</v>
      </c>
      <c r="R27" s="177"/>
      <c r="S27" s="177">
        <v>27.12</v>
      </c>
      <c r="T27" s="177">
        <v>96.85</v>
      </c>
      <c r="U27" s="27"/>
      <c r="V27" s="27">
        <f t="shared" si="16"/>
        <v>26.1</v>
      </c>
      <c r="W27" s="8">
        <f t="shared" si="17"/>
        <v>299.25</v>
      </c>
      <c r="X27" s="27">
        <f t="shared" si="18"/>
        <v>26.6</v>
      </c>
      <c r="Y27" s="27">
        <f t="shared" si="19"/>
        <v>3.88</v>
      </c>
      <c r="Z27" s="35">
        <f t="shared" si="20"/>
        <v>6.9449869753562341</v>
      </c>
      <c r="AA27" s="8">
        <f t="shared" si="21"/>
        <v>0.55867635371641289</v>
      </c>
      <c r="AB27" s="36">
        <f t="shared" si="22"/>
        <v>1.42</v>
      </c>
      <c r="AC27" s="36" t="str">
        <f t="shared" si="23"/>
        <v xml:space="preserve"> </v>
      </c>
      <c r="AD27" s="36">
        <f t="shared" si="24"/>
        <v>0.60619999999999996</v>
      </c>
      <c r="AE27" s="8">
        <f t="shared" si="25"/>
        <v>0.60619999999999996</v>
      </c>
      <c r="AF27" s="36">
        <f t="shared" si="26"/>
        <v>8.59</v>
      </c>
      <c r="AG27" s="36">
        <f t="shared" si="27"/>
        <v>2.1</v>
      </c>
      <c r="AH27" s="8">
        <f t="shared" si="28"/>
        <v>10.69</v>
      </c>
      <c r="AI27" s="37">
        <f t="shared" si="29"/>
        <v>52.72</v>
      </c>
      <c r="AJ27" s="38">
        <f t="shared" si="30"/>
        <v>52.113799999999998</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3</v>
      </c>
      <c r="B28" s="173">
        <v>2017</v>
      </c>
      <c r="C28" s="173">
        <v>7</v>
      </c>
      <c r="D28" s="173">
        <v>29</v>
      </c>
      <c r="E28" s="176">
        <v>23.9</v>
      </c>
      <c r="F28" s="176">
        <v>28.3</v>
      </c>
      <c r="G28" s="176">
        <v>86.7</v>
      </c>
      <c r="H28" s="173">
        <v>6.23</v>
      </c>
      <c r="I28" s="177">
        <v>1.66</v>
      </c>
      <c r="J28" s="177">
        <v>4.0999999999999996</v>
      </c>
      <c r="K28" s="177">
        <v>2.17</v>
      </c>
      <c r="L28" s="176">
        <v>2.3184999999999998</v>
      </c>
      <c r="M28" s="177">
        <v>0.214</v>
      </c>
      <c r="N28" s="177">
        <v>16.84</v>
      </c>
      <c r="O28" s="177">
        <v>0.316</v>
      </c>
      <c r="P28" s="177">
        <v>21.08</v>
      </c>
      <c r="Q28" s="177">
        <v>21.08</v>
      </c>
      <c r="R28" s="177"/>
      <c r="S28" s="177">
        <v>0</v>
      </c>
      <c r="T28" s="177">
        <v>66.56</v>
      </c>
      <c r="U28" s="27"/>
      <c r="V28" s="27">
        <f t="shared" si="16"/>
        <v>23.9</v>
      </c>
      <c r="W28" s="8">
        <f t="shared" si="17"/>
        <v>297.04999999999995</v>
      </c>
      <c r="X28" s="27">
        <f t="shared" si="18"/>
        <v>28.3</v>
      </c>
      <c r="Y28" s="27">
        <f t="shared" si="19"/>
        <v>6.23</v>
      </c>
      <c r="Z28" s="35">
        <f t="shared" si="20"/>
        <v>7.1463688499976499</v>
      </c>
      <c r="AA28" s="8">
        <f t="shared" si="21"/>
        <v>0.87177140317939916</v>
      </c>
      <c r="AB28" s="36">
        <f t="shared" si="22"/>
        <v>1.66</v>
      </c>
      <c r="AC28" s="36">
        <f t="shared" si="23"/>
        <v>0.214</v>
      </c>
      <c r="AD28" s="36">
        <f t="shared" si="24"/>
        <v>2.3184999999999998</v>
      </c>
      <c r="AE28" s="8">
        <f t="shared" si="25"/>
        <v>2.5324999999999998</v>
      </c>
      <c r="AF28" s="36">
        <f t="shared" si="26"/>
        <v>4.0999999999999996</v>
      </c>
      <c r="AG28" s="36">
        <f t="shared" si="27"/>
        <v>2.17</v>
      </c>
      <c r="AH28" s="8">
        <f t="shared" si="28"/>
        <v>6.27</v>
      </c>
      <c r="AI28" s="37">
        <f t="shared" si="29"/>
        <v>21.08</v>
      </c>
      <c r="AJ28" s="38">
        <f t="shared" si="30"/>
        <v>18.547499999999999</v>
      </c>
      <c r="AL28" s="43" t="s">
        <v>222</v>
      </c>
      <c r="AQ28" s="44" t="s">
        <v>1</v>
      </c>
      <c r="AR28" s="41"/>
      <c r="AS28" s="41"/>
      <c r="AT28" s="41"/>
      <c r="AU28" s="41"/>
      <c r="AV28" s="41"/>
      <c r="AW28" s="45"/>
      <c r="AX28" s="40"/>
      <c r="AY28" s="40"/>
      <c r="AZ28" s="19"/>
    </row>
    <row r="29" spans="1:52" ht="18" x14ac:dyDescent="0.25">
      <c r="A29" s="172">
        <v>3</v>
      </c>
      <c r="B29" s="173">
        <v>2017</v>
      </c>
      <c r="C29" s="173">
        <v>8</v>
      </c>
      <c r="D29" s="173">
        <v>11</v>
      </c>
      <c r="E29" s="176">
        <v>23.5</v>
      </c>
      <c r="F29" s="176">
        <v>28</v>
      </c>
      <c r="G29" s="176">
        <v>91.2</v>
      </c>
      <c r="H29" s="173">
        <v>6.5</v>
      </c>
      <c r="I29" s="177">
        <v>1.45</v>
      </c>
      <c r="J29" s="177">
        <v>7.03</v>
      </c>
      <c r="K29" s="177">
        <v>1.67</v>
      </c>
      <c r="L29" s="176">
        <v>0.66510000000000002</v>
      </c>
      <c r="M29" s="177">
        <v>6.0999999999999999E-2</v>
      </c>
      <c r="N29" s="177">
        <v>24.853000000000002</v>
      </c>
      <c r="O29" s="177">
        <v>0.31900000000000001</v>
      </c>
      <c r="P29" s="177">
        <v>41.19</v>
      </c>
      <c r="Q29" s="177">
        <v>33.817</v>
      </c>
      <c r="R29" s="177"/>
      <c r="S29" s="177">
        <v>7.3730000000000002</v>
      </c>
      <c r="T29" s="177">
        <v>86.75</v>
      </c>
      <c r="U29" s="27"/>
      <c r="V29" s="27">
        <f t="shared" si="16"/>
        <v>23.5</v>
      </c>
      <c r="W29" s="8">
        <f t="shared" si="17"/>
        <v>296.64999999999998</v>
      </c>
      <c r="X29" s="27">
        <f t="shared" si="18"/>
        <v>28</v>
      </c>
      <c r="Y29" s="27">
        <f t="shared" si="19"/>
        <v>6.5</v>
      </c>
      <c r="Z29" s="35">
        <f t="shared" si="20"/>
        <v>7.2095962710206676</v>
      </c>
      <c r="AA29" s="8">
        <f t="shared" si="21"/>
        <v>0.90157614319224433</v>
      </c>
      <c r="AB29" s="36">
        <f t="shared" si="22"/>
        <v>1.45</v>
      </c>
      <c r="AC29" s="36">
        <f t="shared" si="23"/>
        <v>6.0999999999999999E-2</v>
      </c>
      <c r="AD29" s="36">
        <f t="shared" si="24"/>
        <v>0.66510000000000002</v>
      </c>
      <c r="AE29" s="8">
        <f t="shared" si="25"/>
        <v>0.72609999999999997</v>
      </c>
      <c r="AF29" s="36">
        <f t="shared" si="26"/>
        <v>7.03</v>
      </c>
      <c r="AG29" s="36">
        <f t="shared" si="27"/>
        <v>1.67</v>
      </c>
      <c r="AH29" s="8">
        <f t="shared" si="28"/>
        <v>8.6999999999999993</v>
      </c>
      <c r="AI29" s="37">
        <f t="shared" si="29"/>
        <v>41.19</v>
      </c>
      <c r="AJ29" s="38">
        <f t="shared" si="30"/>
        <v>40.463899999999995</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3</v>
      </c>
      <c r="B30" s="173">
        <v>2017</v>
      </c>
      <c r="C30" s="173">
        <v>9</v>
      </c>
      <c r="D30" s="173">
        <v>8</v>
      </c>
      <c r="E30" s="176">
        <v>21.2</v>
      </c>
      <c r="F30" s="176">
        <v>26.5</v>
      </c>
      <c r="G30" s="176">
        <v>53.4</v>
      </c>
      <c r="H30" s="173">
        <v>4.08</v>
      </c>
      <c r="I30" s="177">
        <v>1.08</v>
      </c>
      <c r="J30" s="177">
        <v>4.0999999999999996</v>
      </c>
      <c r="K30" s="177">
        <v>1.63</v>
      </c>
      <c r="L30" s="176">
        <v>1.4895</v>
      </c>
      <c r="M30" s="177">
        <v>7.8E-2</v>
      </c>
      <c r="N30" s="177">
        <v>11.266999999999999</v>
      </c>
      <c r="O30" s="177">
        <v>0.55400000000000005</v>
      </c>
      <c r="P30" s="177">
        <v>26.164999999999999</v>
      </c>
      <c r="Q30" s="177">
        <v>18.824999999999999</v>
      </c>
      <c r="R30" s="177"/>
      <c r="S30" s="177">
        <v>7.34</v>
      </c>
      <c r="T30" s="177">
        <v>56.92</v>
      </c>
      <c r="U30" s="27"/>
      <c r="V30" s="27">
        <f t="shared" si="16"/>
        <v>21.2</v>
      </c>
      <c r="W30" s="8">
        <f t="shared" si="17"/>
        <v>294.34999999999997</v>
      </c>
      <c r="X30" s="27">
        <f t="shared" si="18"/>
        <v>26.5</v>
      </c>
      <c r="Y30" s="27">
        <f t="shared" si="19"/>
        <v>4.08</v>
      </c>
      <c r="Z30" s="35">
        <f t="shared" si="20"/>
        <v>7.582239142619362</v>
      </c>
      <c r="AA30" s="8">
        <f t="shared" si="21"/>
        <v>0.53809961981633336</v>
      </c>
      <c r="AB30" s="36">
        <f t="shared" si="22"/>
        <v>1.08</v>
      </c>
      <c r="AC30" s="36">
        <f t="shared" si="23"/>
        <v>7.8E-2</v>
      </c>
      <c r="AD30" s="36">
        <f t="shared" si="24"/>
        <v>1.4895</v>
      </c>
      <c r="AE30" s="8">
        <f t="shared" si="25"/>
        <v>1.5675000000000001</v>
      </c>
      <c r="AF30" s="36">
        <f t="shared" si="26"/>
        <v>4.0999999999999996</v>
      </c>
      <c r="AG30" s="36">
        <f t="shared" si="27"/>
        <v>1.63</v>
      </c>
      <c r="AH30" s="8">
        <f t="shared" si="28"/>
        <v>5.7299999999999995</v>
      </c>
      <c r="AI30" s="37">
        <f t="shared" si="29"/>
        <v>26.164999999999999</v>
      </c>
      <c r="AJ30" s="38">
        <f t="shared" si="30"/>
        <v>24.5975</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3</v>
      </c>
      <c r="B31" s="173">
        <v>2017</v>
      </c>
      <c r="C31" s="173">
        <v>9</v>
      </c>
      <c r="D31" s="173">
        <v>24</v>
      </c>
      <c r="E31" s="176">
        <v>17.600000000000001</v>
      </c>
      <c r="F31" s="176">
        <v>27.6</v>
      </c>
      <c r="G31" s="176">
        <v>92.6</v>
      </c>
      <c r="H31" s="173">
        <v>7.48</v>
      </c>
      <c r="I31" s="177">
        <v>0.72</v>
      </c>
      <c r="J31" s="177">
        <v>1.65</v>
      </c>
      <c r="K31" s="177">
        <v>1.21</v>
      </c>
      <c r="L31" s="176">
        <v>2.6095999999999999</v>
      </c>
      <c r="M31" s="177">
        <v>0.55400000000000005</v>
      </c>
      <c r="N31" s="177">
        <v>16.137</v>
      </c>
      <c r="O31" s="177">
        <v>0.254</v>
      </c>
      <c r="P31" s="177">
        <v>49.673999999999999</v>
      </c>
      <c r="Q31" s="177">
        <v>19.047000000000001</v>
      </c>
      <c r="R31" s="177"/>
      <c r="S31" s="177">
        <v>30.626999999999999</v>
      </c>
      <c r="T31" s="177">
        <v>92</v>
      </c>
      <c r="U31" s="27"/>
      <c r="V31" s="27">
        <f t="shared" si="16"/>
        <v>17.600000000000001</v>
      </c>
      <c r="W31" s="8">
        <f t="shared" si="17"/>
        <v>290.75</v>
      </c>
      <c r="X31" s="27">
        <f t="shared" si="18"/>
        <v>27.6</v>
      </c>
      <c r="Y31" s="27">
        <f t="shared" si="19"/>
        <v>7.48</v>
      </c>
      <c r="Z31" s="35">
        <f t="shared" si="20"/>
        <v>8.0665688114330489</v>
      </c>
      <c r="AA31" s="8">
        <f t="shared" si="21"/>
        <v>0.92728397598224377</v>
      </c>
      <c r="AB31" s="36">
        <f t="shared" si="22"/>
        <v>0.72</v>
      </c>
      <c r="AC31" s="36">
        <f t="shared" si="23"/>
        <v>0.55400000000000005</v>
      </c>
      <c r="AD31" s="36">
        <f t="shared" si="24"/>
        <v>2.6095999999999999</v>
      </c>
      <c r="AE31" s="8">
        <f t="shared" si="25"/>
        <v>3.1635999999999997</v>
      </c>
      <c r="AF31" s="36">
        <f t="shared" si="26"/>
        <v>1.65</v>
      </c>
      <c r="AG31" s="36">
        <f t="shared" si="27"/>
        <v>1.21</v>
      </c>
      <c r="AH31" s="8">
        <f t="shared" si="28"/>
        <v>2.86</v>
      </c>
      <c r="AI31" s="37">
        <f t="shared" si="29"/>
        <v>49.673999999999999</v>
      </c>
      <c r="AJ31" s="38">
        <f t="shared" si="30"/>
        <v>46.510399999999997</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172">
        <v>3</v>
      </c>
      <c r="B32" s="173">
        <v>2017</v>
      </c>
      <c r="C32" s="173">
        <v>10</v>
      </c>
      <c r="D32" s="173">
        <v>7</v>
      </c>
      <c r="E32" s="176">
        <v>19.399999999999999</v>
      </c>
      <c r="F32" s="176">
        <v>28.2</v>
      </c>
      <c r="G32" s="176">
        <v>75.2</v>
      </c>
      <c r="H32" s="173">
        <v>5.85</v>
      </c>
      <c r="I32" s="177">
        <v>0.81</v>
      </c>
      <c r="J32" s="177">
        <v>3.03</v>
      </c>
      <c r="K32" s="177">
        <v>0.7</v>
      </c>
      <c r="L32" s="176">
        <v>1.4677</v>
      </c>
      <c r="M32" s="177">
        <v>0.182</v>
      </c>
      <c r="N32" s="177">
        <v>7.5609999999999999</v>
      </c>
      <c r="O32" s="177">
        <v>0.24</v>
      </c>
      <c r="P32" s="177">
        <v>36.106000000000002</v>
      </c>
      <c r="Q32" s="177">
        <v>19.454999999999998</v>
      </c>
      <c r="R32" s="177"/>
      <c r="S32" s="177">
        <v>16.651</v>
      </c>
      <c r="T32" s="177">
        <v>49.95</v>
      </c>
      <c r="U32" s="27"/>
      <c r="V32" s="27" t="str">
        <f t="shared" si="16"/>
        <v xml:space="preserve"> </v>
      </c>
      <c r="W32" s="8" t="str">
        <f t="shared" si="17"/>
        <v xml:space="preserve"> </v>
      </c>
      <c r="X32" s="27" t="str">
        <f t="shared" si="18"/>
        <v xml:space="preserve"> </v>
      </c>
      <c r="Y32" s="27" t="str">
        <f t="shared" si="19"/>
        <v xml:space="preserve"> </v>
      </c>
      <c r="Z32" s="35" t="str">
        <f t="shared" si="20"/>
        <v xml:space="preserve"> </v>
      </c>
      <c r="AA32" s="8" t="str">
        <f t="shared" si="21"/>
        <v xml:space="preserve"> </v>
      </c>
      <c r="AB32" s="36" t="str">
        <f t="shared" si="22"/>
        <v xml:space="preserve"> </v>
      </c>
      <c r="AC32" s="36" t="str">
        <f t="shared" si="23"/>
        <v xml:space="preserve"> </v>
      </c>
      <c r="AD32" s="36" t="str">
        <f t="shared" si="24"/>
        <v xml:space="preserve"> </v>
      </c>
      <c r="AE32" s="8" t="str">
        <f t="shared" si="25"/>
        <v xml:space="preserve"> </v>
      </c>
      <c r="AF32" s="36" t="str">
        <f t="shared" si="26"/>
        <v xml:space="preserve"> </v>
      </c>
      <c r="AG32" s="36" t="str">
        <f t="shared" si="27"/>
        <v xml:space="preserve"> </v>
      </c>
      <c r="AH32" s="8" t="str">
        <f t="shared" si="28"/>
        <v xml:space="preserve"> </v>
      </c>
      <c r="AI32" s="37" t="str">
        <f t="shared" si="29"/>
        <v xml:space="preserve"> </v>
      </c>
      <c r="AJ32" s="38" t="str">
        <f t="shared" si="30"/>
        <v xml:space="preserve"> </v>
      </c>
      <c r="AL32">
        <f>AA37</f>
        <v>0.72150805172315913</v>
      </c>
      <c r="AM32">
        <f>AB37</f>
        <v>1.1985714285714286</v>
      </c>
      <c r="AN32">
        <f>AE37</f>
        <v>1.7488571428571429</v>
      </c>
      <c r="AO32">
        <f>AH37</f>
        <v>5.8971428571428559</v>
      </c>
      <c r="AP32" s="11">
        <f>AJ37</f>
        <v>40.171857142857149</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16"/>
        <v xml:space="preserve"> </v>
      </c>
      <c r="W33" s="8" t="str">
        <f t="shared" si="17"/>
        <v xml:space="preserve"> </v>
      </c>
      <c r="X33" s="27" t="str">
        <f t="shared" si="18"/>
        <v xml:space="preserve"> </v>
      </c>
      <c r="Y33" s="27" t="str">
        <f t="shared" si="19"/>
        <v xml:space="preserve"> </v>
      </c>
      <c r="Z33" s="35" t="str">
        <f t="shared" si="20"/>
        <v xml:space="preserve"> </v>
      </c>
      <c r="AA33" s="8" t="str">
        <f t="shared" si="21"/>
        <v xml:space="preserve"> </v>
      </c>
      <c r="AB33" s="36" t="str">
        <f t="shared" si="22"/>
        <v xml:space="preserve"> </v>
      </c>
      <c r="AC33" s="36" t="str">
        <f t="shared" si="23"/>
        <v xml:space="preserve"> </v>
      </c>
      <c r="AD33" s="36" t="str">
        <f t="shared" si="24"/>
        <v xml:space="preserve"> </v>
      </c>
      <c r="AE33" s="8" t="str">
        <f t="shared" si="25"/>
        <v xml:space="preserve"> </v>
      </c>
      <c r="AF33" s="36" t="str">
        <f t="shared" si="26"/>
        <v xml:space="preserve"> </v>
      </c>
      <c r="AG33" s="36" t="str">
        <f t="shared" si="27"/>
        <v xml:space="preserve"> </v>
      </c>
      <c r="AH33" s="8" t="str">
        <f t="shared" si="28"/>
        <v xml:space="preserve"> </v>
      </c>
      <c r="AI33" s="37" t="str">
        <f t="shared" si="29"/>
        <v xml:space="preserve"> </v>
      </c>
      <c r="AJ33" s="38" t="str">
        <f t="shared" si="30"/>
        <v xml:space="preserve"> </v>
      </c>
      <c r="AK33" s="27"/>
      <c r="AO33" s="27"/>
      <c r="AR33" s="41">
        <f>((LN(AL32)-LN(0.4))/(LN(0.9)-LN(0.4))*100)</f>
        <v>72.741029862645163</v>
      </c>
      <c r="AS33" s="57">
        <f>((LN(AM32)-LN(17))/(LN(0.5)-LN(17))*100)</f>
        <v>75.207369017411779</v>
      </c>
      <c r="AT33" s="41">
        <f>((LN(AN32)-LN(10))/(LN(1)-LN(10))*100)</f>
        <v>75.724566485108824</v>
      </c>
      <c r="AU33" s="41">
        <f>((LN(AO32)-LN(10))/(LN(3)-LN(10))*100)</f>
        <v>43.864539047601433</v>
      </c>
      <c r="AV33" s="41">
        <f>((LN(AP32)-LN(43))/(LN(20)-LN(43))*100)</f>
        <v>8.88782422470066</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16"/>
        <v xml:space="preserve"> </v>
      </c>
      <c r="W34" s="8" t="str">
        <f t="shared" si="17"/>
        <v xml:space="preserve"> </v>
      </c>
      <c r="X34" s="27" t="str">
        <f t="shared" si="18"/>
        <v xml:space="preserve"> </v>
      </c>
      <c r="Y34" s="27" t="str">
        <f t="shared" si="19"/>
        <v xml:space="preserve"> </v>
      </c>
      <c r="Z34" s="35" t="str">
        <f t="shared" si="20"/>
        <v xml:space="preserve"> </v>
      </c>
      <c r="AA34" s="8" t="str">
        <f t="shared" si="21"/>
        <v xml:space="preserve"> </v>
      </c>
      <c r="AB34" s="36" t="str">
        <f t="shared" si="22"/>
        <v xml:space="preserve"> </v>
      </c>
      <c r="AC34" s="36" t="str">
        <f t="shared" si="23"/>
        <v xml:space="preserve"> </v>
      </c>
      <c r="AD34" s="36" t="str">
        <f t="shared" si="24"/>
        <v xml:space="preserve"> </v>
      </c>
      <c r="AE34" s="8" t="str">
        <f t="shared" si="25"/>
        <v xml:space="preserve"> </v>
      </c>
      <c r="AF34" s="36" t="str">
        <f t="shared" si="26"/>
        <v xml:space="preserve"> </v>
      </c>
      <c r="AG34" s="36" t="str">
        <f t="shared" si="27"/>
        <v xml:space="preserve"> </v>
      </c>
      <c r="AH34" s="8" t="str">
        <f t="shared" si="28"/>
        <v xml:space="preserve"> </v>
      </c>
      <c r="AI34" s="37" t="str">
        <f t="shared" si="29"/>
        <v xml:space="preserve"> </v>
      </c>
      <c r="AJ34" s="38" t="str">
        <f t="shared" si="30"/>
        <v xml:space="preserve"> </v>
      </c>
      <c r="AK34" s="27"/>
      <c r="AL34" s="27"/>
      <c r="AM34" s="27"/>
      <c r="AN34" s="27"/>
      <c r="AO34" s="58" t="s">
        <v>228</v>
      </c>
      <c r="AP34" s="27"/>
      <c r="AR34">
        <f>IF(AR33&gt;100, 100, IF(AR33&lt;0, 0, AR33))</f>
        <v>72.741029862645163</v>
      </c>
      <c r="AS34">
        <f t="shared" ref="AS34:AV34" si="31">IF(AS33&gt;100, 100, IF(AS33&lt;0, 0, AS33))</f>
        <v>75.207369017411779</v>
      </c>
      <c r="AT34">
        <f t="shared" si="31"/>
        <v>75.724566485108824</v>
      </c>
      <c r="AU34">
        <f t="shared" si="31"/>
        <v>43.864539047601433</v>
      </c>
      <c r="AV34">
        <f t="shared" si="31"/>
        <v>8.88782422470066</v>
      </c>
      <c r="AW34" s="59">
        <f>AVERAGE(AR34:AV34)</f>
        <v>55.285065727493567</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16"/>
        <v xml:space="preserve"> </v>
      </c>
      <c r="W35" s="8" t="str">
        <f t="shared" si="17"/>
        <v xml:space="preserve"> </v>
      </c>
      <c r="X35" s="27" t="str">
        <f t="shared" si="18"/>
        <v xml:space="preserve"> </v>
      </c>
      <c r="Y35" s="27" t="str">
        <f t="shared" si="19"/>
        <v xml:space="preserve"> </v>
      </c>
      <c r="Z35" s="35" t="str">
        <f t="shared" si="20"/>
        <v xml:space="preserve"> </v>
      </c>
      <c r="AA35" s="8" t="str">
        <f t="shared" si="21"/>
        <v xml:space="preserve"> </v>
      </c>
      <c r="AB35" s="36" t="str">
        <f t="shared" si="22"/>
        <v xml:space="preserve"> </v>
      </c>
      <c r="AC35" s="36" t="str">
        <f t="shared" si="23"/>
        <v xml:space="preserve"> </v>
      </c>
      <c r="AD35" s="36" t="str">
        <f t="shared" si="24"/>
        <v xml:space="preserve"> </v>
      </c>
      <c r="AE35" s="8" t="str">
        <f t="shared" si="25"/>
        <v xml:space="preserve"> </v>
      </c>
      <c r="AF35" s="36" t="str">
        <f t="shared" si="26"/>
        <v xml:space="preserve"> </v>
      </c>
      <c r="AG35" s="36" t="str">
        <f t="shared" si="27"/>
        <v xml:space="preserve"> </v>
      </c>
      <c r="AH35" s="8" t="str">
        <f t="shared" si="28"/>
        <v xml:space="preserve"> </v>
      </c>
      <c r="AI35" s="37" t="str">
        <f t="shared" si="29"/>
        <v xml:space="preserve"> </v>
      </c>
      <c r="AJ35" s="38" t="str">
        <f t="shared" si="3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16"/>
        <v xml:space="preserve"> </v>
      </c>
      <c r="W36" s="8" t="str">
        <f t="shared" si="17"/>
        <v xml:space="preserve"> </v>
      </c>
      <c r="X36" s="27" t="str">
        <f t="shared" si="18"/>
        <v xml:space="preserve"> </v>
      </c>
      <c r="Y36" s="27" t="str">
        <f t="shared" si="19"/>
        <v xml:space="preserve"> </v>
      </c>
      <c r="Z36" s="35" t="str">
        <f t="shared" si="20"/>
        <v xml:space="preserve"> </v>
      </c>
      <c r="AA36" s="8" t="str">
        <f t="shared" si="21"/>
        <v xml:space="preserve"> </v>
      </c>
      <c r="AB36" s="36" t="str">
        <f t="shared" si="22"/>
        <v xml:space="preserve"> </v>
      </c>
      <c r="AC36" s="36" t="str">
        <f t="shared" si="23"/>
        <v xml:space="preserve"> </v>
      </c>
      <c r="AD36" s="36" t="str">
        <f t="shared" si="24"/>
        <v xml:space="preserve"> </v>
      </c>
      <c r="AE36" s="8" t="str">
        <f t="shared" si="25"/>
        <v xml:space="preserve"> </v>
      </c>
      <c r="AF36" s="36" t="str">
        <f t="shared" si="26"/>
        <v xml:space="preserve"> </v>
      </c>
      <c r="AG36" s="36" t="str">
        <f t="shared" si="27"/>
        <v xml:space="preserve"> </v>
      </c>
      <c r="AH36" s="8" t="str">
        <f t="shared" si="28"/>
        <v xml:space="preserve"> </v>
      </c>
      <c r="AI36" s="37" t="str">
        <f t="shared" si="29"/>
        <v xml:space="preserve"> </v>
      </c>
      <c r="AJ36" s="38" t="str">
        <f t="shared" si="30"/>
        <v xml:space="preserve"> </v>
      </c>
    </row>
    <row r="37" spans="1:52" ht="16" x14ac:dyDescent="0.2">
      <c r="AA37" s="43">
        <f>_xlfn.AGGREGATE(1, 6,AA24:AA36)</f>
        <v>0.72150805172315913</v>
      </c>
      <c r="AB37" s="43">
        <f>_xlfn.AGGREGATE(1, 6,AB24:AB36)</f>
        <v>1.1985714285714286</v>
      </c>
      <c r="AE37" s="43">
        <f>_xlfn.AGGREGATE(1, 6,AE24:AE36)</f>
        <v>1.7488571428571429</v>
      </c>
      <c r="AH37" s="43">
        <f>_xlfn.AGGREGATE(1, 6,AH24:AH36)</f>
        <v>5.8971428571428559</v>
      </c>
      <c r="AJ37" s="43">
        <f>_xlfn.AGGREGATE(1, 6,AJ24:AJ36)</f>
        <v>40.171857142857149</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3</v>
      </c>
      <c r="B41" s="173">
        <v>2018</v>
      </c>
      <c r="C41" s="173">
        <v>5</v>
      </c>
      <c r="D41" s="173">
        <v>18</v>
      </c>
      <c r="E41" s="176">
        <v>16.3</v>
      </c>
      <c r="F41" s="176">
        <v>29.2</v>
      </c>
      <c r="G41" s="176">
        <v>70.3</v>
      </c>
      <c r="H41" s="173">
        <v>5.77</v>
      </c>
      <c r="I41" s="177">
        <v>3.51</v>
      </c>
      <c r="J41" s="177">
        <v>2.72</v>
      </c>
      <c r="K41" s="177">
        <v>1.41</v>
      </c>
      <c r="L41" s="176">
        <v>0.86050000000000004</v>
      </c>
      <c r="M41" s="177">
        <v>0.151</v>
      </c>
      <c r="N41" s="177">
        <v>5.7720000000000002</v>
      </c>
      <c r="O41" s="177">
        <v>0.22600000000000001</v>
      </c>
      <c r="P41" s="177">
        <v>24.895600000000002</v>
      </c>
      <c r="Q41" s="177">
        <v>15.058999999999999</v>
      </c>
      <c r="R41" s="177"/>
      <c r="S41" s="177">
        <v>9.8366000000000007</v>
      </c>
      <c r="T41" s="177">
        <v>96.900899999999993</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3</v>
      </c>
      <c r="B42" s="173">
        <v>2018</v>
      </c>
      <c r="C42" s="173">
        <v>6</v>
      </c>
      <c r="D42" s="173">
        <v>16</v>
      </c>
      <c r="E42" s="176">
        <v>19.100000000000001</v>
      </c>
      <c r="F42" s="176">
        <v>29.5</v>
      </c>
      <c r="G42" s="176">
        <v>55.5</v>
      </c>
      <c r="H42" s="173">
        <v>4.3</v>
      </c>
      <c r="I42" s="177">
        <v>0.93</v>
      </c>
      <c r="J42" s="177">
        <v>0.94</v>
      </c>
      <c r="K42" s="177">
        <v>0.59</v>
      </c>
      <c r="L42" s="176">
        <v>4.7500999999999998</v>
      </c>
      <c r="M42" s="177">
        <v>0.47699999999999998</v>
      </c>
      <c r="N42" s="177">
        <v>5.056</v>
      </c>
      <c r="O42" s="177">
        <v>0.27500000000000002</v>
      </c>
      <c r="P42" s="177">
        <v>29.0335</v>
      </c>
      <c r="Q42" s="177">
        <v>28.129000000000001</v>
      </c>
      <c r="R42" s="177"/>
      <c r="S42" s="177">
        <v>0.90449999999999997</v>
      </c>
      <c r="T42" s="177">
        <v>25.759499999999999</v>
      </c>
      <c r="U42" s="27"/>
      <c r="V42" s="27">
        <f t="shared" ref="V42:V53" si="32">IF(C42&lt;6," ",IF(C42&lt;=9,E42, IF(C42&gt;=10," ")))</f>
        <v>19.100000000000001</v>
      </c>
      <c r="W42" s="8">
        <f t="shared" ref="W42:W53" si="33">IF(V42=" ", " ", IF(V42&gt;0, V42+273.15))</f>
        <v>292.25</v>
      </c>
      <c r="X42" s="27">
        <f t="shared" ref="X42:X53" si="34">IF(C42&lt;6," ",IF(C42&lt;=9,F42, IF(C42&gt;=10," ")))</f>
        <v>29.5</v>
      </c>
      <c r="Y42" s="27">
        <f t="shared" ref="Y42:Y53" si="35">IF(C42&lt;6," ",IF(C42&lt;=9,H42, IF(C42&gt;=10," ")))</f>
        <v>4.3</v>
      </c>
      <c r="Z42" s="35">
        <f t="shared" ref="Z42:Z53" si="36">IF(V42=" "," ",IF(V42&gt;0,EXP(-173.4292+249.6339*100/W42+143.3483*LN(+W42/100)-21.8492*W42/100+X42*(-0.033096+0.014259*W42/100-0.0017*(W42/100)^2))*1.4276))</f>
        <v>7.748217888953242</v>
      </c>
      <c r="AA42" s="8">
        <f t="shared" ref="AA42:AA53" si="37">IF(V42=" "," ",IF(V42&gt;0,Y42/Z42))</f>
        <v>0.55496632407957691</v>
      </c>
      <c r="AB42" s="36">
        <f t="shared" ref="AB42:AB53" si="38">IF(C42&lt;6," ",IF(C42&lt;=9,I42, IF(C42&gt;=10," ")))</f>
        <v>0.93</v>
      </c>
      <c r="AC42" s="36">
        <f t="shared" ref="AC42:AC53" si="39">IF(C42&lt;6," ",IF(C42&lt;=9,M42, IF(C42&gt;=10," ")))</f>
        <v>0.47699999999999998</v>
      </c>
      <c r="AD42" s="36">
        <f t="shared" ref="AD42:AD53" si="40">IF(C42&lt;6," ",IF(C42&lt;=9,L42, IF(C42&gt;=10," ")))</f>
        <v>4.7500999999999998</v>
      </c>
      <c r="AE42" s="8">
        <f t="shared" ref="AE42:AE53" si="41">IF(V42=" "," ",IF(V42&gt;0,SUM(AC42:AD42)))</f>
        <v>5.2271000000000001</v>
      </c>
      <c r="AF42" s="36">
        <f t="shared" ref="AF42:AF53" si="42">IF(C42&lt;6," ",IF(C42&lt;=9,J42, IF(C42&gt;=10," ")))</f>
        <v>0.94</v>
      </c>
      <c r="AG42" s="36">
        <f t="shared" ref="AG42:AG53" si="43">IF(C42&lt;6," ",IF(C42&lt;=9,K42, IF(C42&gt;=10," ")))</f>
        <v>0.59</v>
      </c>
      <c r="AH42" s="8">
        <f t="shared" ref="AH42:AH53" si="44">IF(V42=" ", " ", IF(V42&gt;0, SUM(AF42:AG42)))</f>
        <v>1.5299999999999998</v>
      </c>
      <c r="AI42" s="37">
        <f t="shared" ref="AI42:AI53" si="45">IF(C42&lt;6," ",IF(C42&lt;=9,P42, IF(C42&gt;=10," ")))</f>
        <v>29.0335</v>
      </c>
      <c r="AJ42" s="38">
        <f t="shared" ref="AJ42:AJ53" si="46">IF(V42=" ", " ", IF(V42&gt;0, AI42-AE42))</f>
        <v>23.8064</v>
      </c>
      <c r="AK42" s="27"/>
      <c r="AL42" s="27"/>
      <c r="AM42" s="27"/>
      <c r="AN42" s="27"/>
      <c r="AO42" s="27"/>
      <c r="AP42" s="27"/>
      <c r="AQ42" s="27"/>
      <c r="AR42" s="27"/>
      <c r="AS42" s="27"/>
      <c r="AT42" s="27"/>
      <c r="AU42" s="27"/>
      <c r="AV42" s="27"/>
      <c r="AW42" s="27"/>
      <c r="AX42" s="27"/>
      <c r="AY42" s="27"/>
    </row>
    <row r="43" spans="1:52" ht="16" x14ac:dyDescent="0.2">
      <c r="A43" s="172">
        <v>3</v>
      </c>
      <c r="B43" s="173">
        <v>2018</v>
      </c>
      <c r="C43" s="173">
        <v>6</v>
      </c>
      <c r="D43" s="173">
        <v>30</v>
      </c>
      <c r="E43" s="176">
        <v>24</v>
      </c>
      <c r="F43" s="176">
        <v>27.7</v>
      </c>
      <c r="G43" s="176">
        <v>86.1</v>
      </c>
      <c r="H43" s="173">
        <v>6.2</v>
      </c>
      <c r="I43" s="177">
        <v>1.18</v>
      </c>
      <c r="J43" s="177">
        <v>4.92</v>
      </c>
      <c r="K43" s="177">
        <v>1.1599999999999999</v>
      </c>
      <c r="L43" s="176">
        <v>2.2201</v>
      </c>
      <c r="M43" s="177">
        <v>0.46800000000000003</v>
      </c>
      <c r="N43" s="177">
        <v>14.688000000000001</v>
      </c>
      <c r="O43" s="177">
        <v>0.29299999999999998</v>
      </c>
      <c r="P43" s="177">
        <v>30.004300000000001</v>
      </c>
      <c r="Q43" s="177">
        <v>23.462</v>
      </c>
      <c r="R43" s="177"/>
      <c r="S43" s="177">
        <v>6.5423</v>
      </c>
      <c r="T43" s="177">
        <v>74.128699999999995</v>
      </c>
      <c r="U43" s="27"/>
      <c r="V43" s="27">
        <f t="shared" si="32"/>
        <v>24</v>
      </c>
      <c r="W43" s="8">
        <f t="shared" si="33"/>
        <v>297.14999999999998</v>
      </c>
      <c r="X43" s="27">
        <f t="shared" si="34"/>
        <v>27.7</v>
      </c>
      <c r="Y43" s="27">
        <f t="shared" si="35"/>
        <v>6.2</v>
      </c>
      <c r="Z43" s="35">
        <f t="shared" si="36"/>
        <v>7.1583708443052192</v>
      </c>
      <c r="AA43" s="8">
        <f t="shared" si="37"/>
        <v>0.86611886068075916</v>
      </c>
      <c r="AB43" s="36">
        <f t="shared" si="38"/>
        <v>1.18</v>
      </c>
      <c r="AC43" s="36">
        <f t="shared" si="39"/>
        <v>0.46800000000000003</v>
      </c>
      <c r="AD43" s="36">
        <f t="shared" si="40"/>
        <v>2.2201</v>
      </c>
      <c r="AE43" s="8">
        <f t="shared" si="41"/>
        <v>2.6880999999999999</v>
      </c>
      <c r="AF43" s="36">
        <f t="shared" si="42"/>
        <v>4.92</v>
      </c>
      <c r="AG43" s="36">
        <f t="shared" si="43"/>
        <v>1.1599999999999999</v>
      </c>
      <c r="AH43" s="8">
        <f t="shared" si="44"/>
        <v>6.08</v>
      </c>
      <c r="AI43" s="37">
        <f t="shared" si="45"/>
        <v>30.004300000000001</v>
      </c>
      <c r="AJ43" s="38">
        <f t="shared" si="46"/>
        <v>27.316200000000002</v>
      </c>
      <c r="AL43" s="27"/>
      <c r="AM43" s="27"/>
      <c r="AN43" s="27"/>
      <c r="AO43" s="27"/>
      <c r="AP43" s="27"/>
      <c r="AQ43" s="39" t="s">
        <v>221</v>
      </c>
      <c r="AR43" s="40"/>
      <c r="AS43" s="40"/>
      <c r="AT43" s="40"/>
      <c r="AU43" s="40"/>
      <c r="AV43" s="40"/>
      <c r="AW43" s="40"/>
      <c r="AX43" s="40"/>
      <c r="AY43" s="40"/>
      <c r="AZ43" s="19"/>
    </row>
    <row r="44" spans="1:52" ht="16" x14ac:dyDescent="0.2">
      <c r="A44" s="172">
        <v>3</v>
      </c>
      <c r="B44" s="173">
        <v>2018</v>
      </c>
      <c r="C44" s="173">
        <v>7</v>
      </c>
      <c r="D44" s="173">
        <v>13</v>
      </c>
      <c r="E44" s="176">
        <v>24.5</v>
      </c>
      <c r="F44" s="176">
        <v>28.3</v>
      </c>
      <c r="G44" s="176">
        <v>56</v>
      </c>
      <c r="H44" s="173">
        <v>3.96</v>
      </c>
      <c r="I44" s="177">
        <v>1.66</v>
      </c>
      <c r="J44" s="177">
        <v>4.28</v>
      </c>
      <c r="K44" s="177">
        <v>1.78</v>
      </c>
      <c r="L44" s="176">
        <v>0.47660000000000002</v>
      </c>
      <c r="M44" s="177">
        <v>9.2999999999999999E-2</v>
      </c>
      <c r="N44" s="177">
        <v>18.472000000000001</v>
      </c>
      <c r="O44" s="177">
        <v>0.58099999999999996</v>
      </c>
      <c r="P44" s="177">
        <v>31.0869</v>
      </c>
      <c r="Q44" s="177">
        <v>24.96</v>
      </c>
      <c r="R44" s="177"/>
      <c r="S44" s="177">
        <v>6.1269</v>
      </c>
      <c r="T44" s="177">
        <v>60.551900000000003</v>
      </c>
      <c r="U44" s="27"/>
      <c r="V44" s="27">
        <f t="shared" si="32"/>
        <v>24.5</v>
      </c>
      <c r="W44" s="8">
        <f t="shared" si="33"/>
        <v>297.64999999999998</v>
      </c>
      <c r="X44" s="27">
        <f t="shared" si="34"/>
        <v>28.3</v>
      </c>
      <c r="Y44" s="27">
        <f t="shared" si="35"/>
        <v>3.96</v>
      </c>
      <c r="Z44" s="35">
        <f t="shared" si="36"/>
        <v>7.0714328137385296</v>
      </c>
      <c r="AA44" s="8">
        <f t="shared" si="37"/>
        <v>0.55999966404353418</v>
      </c>
      <c r="AB44" s="36">
        <f t="shared" si="38"/>
        <v>1.66</v>
      </c>
      <c r="AC44" s="36">
        <f t="shared" si="39"/>
        <v>9.2999999999999999E-2</v>
      </c>
      <c r="AD44" s="36">
        <f t="shared" si="40"/>
        <v>0.47660000000000002</v>
      </c>
      <c r="AE44" s="8">
        <f t="shared" si="41"/>
        <v>0.5696</v>
      </c>
      <c r="AF44" s="36">
        <f t="shared" si="42"/>
        <v>4.28</v>
      </c>
      <c r="AG44" s="36">
        <f t="shared" si="43"/>
        <v>1.78</v>
      </c>
      <c r="AH44" s="8">
        <f t="shared" si="44"/>
        <v>6.0600000000000005</v>
      </c>
      <c r="AI44" s="37">
        <f t="shared" si="45"/>
        <v>31.0869</v>
      </c>
      <c r="AJ44" s="38">
        <f t="shared" si="46"/>
        <v>30.517299999999999</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3</v>
      </c>
      <c r="B45" s="173">
        <v>2018</v>
      </c>
      <c r="C45" s="173">
        <v>7</v>
      </c>
      <c r="D45" s="173">
        <v>27</v>
      </c>
      <c r="E45" s="176">
        <v>26.1</v>
      </c>
      <c r="F45" s="176">
        <v>30.4</v>
      </c>
      <c r="G45" s="176">
        <v>41.7</v>
      </c>
      <c r="H45" s="173">
        <v>2.87</v>
      </c>
      <c r="I45" s="177">
        <v>0.91</v>
      </c>
      <c r="J45" s="177">
        <v>1.27</v>
      </c>
      <c r="K45" s="177">
        <v>0.91</v>
      </c>
      <c r="L45" s="176">
        <v>8.9536999999999995</v>
      </c>
      <c r="M45" s="177">
        <v>0.24299999999999999</v>
      </c>
      <c r="N45" s="177">
        <v>29.423999999999999</v>
      </c>
      <c r="O45" s="177">
        <v>1.1679999999999999</v>
      </c>
      <c r="P45" s="177">
        <v>43.262599999999999</v>
      </c>
      <c r="Q45" s="177">
        <v>34.347000000000001</v>
      </c>
      <c r="R45" s="177"/>
      <c r="S45" s="177">
        <v>8.9155999999999995</v>
      </c>
      <c r="T45" s="177">
        <v>80.1023</v>
      </c>
      <c r="U45" s="27"/>
      <c r="V45" s="27">
        <f t="shared" si="32"/>
        <v>26.1</v>
      </c>
      <c r="W45" s="8">
        <f t="shared" si="33"/>
        <v>299.25</v>
      </c>
      <c r="X45" s="27">
        <f t="shared" si="34"/>
        <v>30.4</v>
      </c>
      <c r="Y45" s="27">
        <f t="shared" si="35"/>
        <v>2.87</v>
      </c>
      <c r="Z45" s="35">
        <f t="shared" si="36"/>
        <v>6.7974793247988732</v>
      </c>
      <c r="AA45" s="8">
        <f t="shared" si="37"/>
        <v>0.42221533348833229</v>
      </c>
      <c r="AB45" s="36">
        <f t="shared" si="38"/>
        <v>0.91</v>
      </c>
      <c r="AC45" s="36">
        <f t="shared" si="39"/>
        <v>0.24299999999999999</v>
      </c>
      <c r="AD45" s="36">
        <f t="shared" si="40"/>
        <v>8.9536999999999995</v>
      </c>
      <c r="AE45" s="8">
        <f t="shared" si="41"/>
        <v>9.1966999999999999</v>
      </c>
      <c r="AF45" s="36">
        <f t="shared" si="42"/>
        <v>1.27</v>
      </c>
      <c r="AG45" s="36">
        <f t="shared" si="43"/>
        <v>0.91</v>
      </c>
      <c r="AH45" s="8">
        <f t="shared" si="44"/>
        <v>2.1800000000000002</v>
      </c>
      <c r="AI45" s="37">
        <f t="shared" si="45"/>
        <v>43.262599999999999</v>
      </c>
      <c r="AJ45" s="38">
        <f t="shared" si="46"/>
        <v>34.065899999999999</v>
      </c>
      <c r="AL45" s="43" t="s">
        <v>222</v>
      </c>
      <c r="AQ45" s="44" t="s">
        <v>1</v>
      </c>
      <c r="AR45" s="41"/>
      <c r="AS45" s="41"/>
      <c r="AT45" s="41"/>
      <c r="AU45" s="41"/>
      <c r="AV45" s="41"/>
      <c r="AW45" s="45"/>
      <c r="AX45" s="40"/>
      <c r="AY45" s="40"/>
      <c r="AZ45" s="19"/>
    </row>
    <row r="46" spans="1:52" ht="18" x14ac:dyDescent="0.25">
      <c r="A46" s="172">
        <v>3</v>
      </c>
      <c r="B46" s="173">
        <v>2018</v>
      </c>
      <c r="C46" s="173">
        <v>8</v>
      </c>
      <c r="D46" s="173">
        <v>11</v>
      </c>
      <c r="E46" s="176">
        <v>27.8</v>
      </c>
      <c r="F46" s="176">
        <v>29.3</v>
      </c>
      <c r="G46" s="176">
        <v>58.6</v>
      </c>
      <c r="H46" s="173">
        <v>3.87</v>
      </c>
      <c r="I46" s="177">
        <v>2.5099999999999998</v>
      </c>
      <c r="J46" s="177">
        <v>19.899999999999999</v>
      </c>
      <c r="K46" s="177">
        <v>5.35</v>
      </c>
      <c r="L46" s="176">
        <v>0.54710000000000003</v>
      </c>
      <c r="M46" s="177">
        <v>0.153</v>
      </c>
      <c r="N46" s="177">
        <v>23.166</v>
      </c>
      <c r="O46" s="177">
        <v>0.92300000000000004</v>
      </c>
      <c r="P46" s="177">
        <v>47.7973</v>
      </c>
      <c r="Q46" s="177">
        <v>25.832000000000001</v>
      </c>
      <c r="R46" s="177"/>
      <c r="S46" s="177">
        <v>21.965299999999999</v>
      </c>
      <c r="T46" s="177">
        <v>186.613</v>
      </c>
      <c r="U46" s="27"/>
      <c r="V46" s="27">
        <f t="shared" si="32"/>
        <v>27.8</v>
      </c>
      <c r="W46" s="8">
        <f t="shared" si="33"/>
        <v>300.95</v>
      </c>
      <c r="X46" s="27">
        <f t="shared" si="34"/>
        <v>29.3</v>
      </c>
      <c r="Y46" s="27">
        <f t="shared" si="35"/>
        <v>3.87</v>
      </c>
      <c r="Z46" s="35">
        <f t="shared" si="36"/>
        <v>6.6470176783244126</v>
      </c>
      <c r="AA46" s="8">
        <f t="shared" si="37"/>
        <v>0.58221599328972351</v>
      </c>
      <c r="AB46" s="36">
        <f t="shared" si="38"/>
        <v>2.5099999999999998</v>
      </c>
      <c r="AC46" s="36">
        <f t="shared" si="39"/>
        <v>0.153</v>
      </c>
      <c r="AD46" s="36">
        <f t="shared" si="40"/>
        <v>0.54710000000000003</v>
      </c>
      <c r="AE46" s="8">
        <f t="shared" si="41"/>
        <v>0.70010000000000006</v>
      </c>
      <c r="AF46" s="36">
        <f t="shared" si="42"/>
        <v>19.899999999999999</v>
      </c>
      <c r="AG46" s="36">
        <f t="shared" si="43"/>
        <v>5.35</v>
      </c>
      <c r="AH46" s="8">
        <f t="shared" si="44"/>
        <v>25.25</v>
      </c>
      <c r="AI46" s="37">
        <f t="shared" si="45"/>
        <v>47.7973</v>
      </c>
      <c r="AJ46" s="38">
        <f t="shared" si="46"/>
        <v>47.097200000000001</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3</v>
      </c>
      <c r="B47" s="173">
        <v>2018</v>
      </c>
      <c r="C47" s="173">
        <v>8</v>
      </c>
      <c r="D47" s="173">
        <v>25</v>
      </c>
      <c r="E47" s="176">
        <v>23.6</v>
      </c>
      <c r="F47" s="176">
        <v>29.7</v>
      </c>
      <c r="G47" s="176">
        <v>62.6</v>
      </c>
      <c r="H47" s="173">
        <v>4.38</v>
      </c>
      <c r="I47" s="177">
        <v>1.74</v>
      </c>
      <c r="J47" s="177">
        <v>3.36</v>
      </c>
      <c r="K47" s="177">
        <v>2.19</v>
      </c>
      <c r="L47" s="176">
        <v>3.0125999999999999</v>
      </c>
      <c r="M47" s="177">
        <v>0.39300000000000002</v>
      </c>
      <c r="N47" s="177">
        <v>24.539000000000001</v>
      </c>
      <c r="O47" s="177">
        <v>0.76300000000000001</v>
      </c>
      <c r="P47" s="177">
        <v>42.104399999999998</v>
      </c>
      <c r="Q47" s="177">
        <v>29.41</v>
      </c>
      <c r="R47" s="177"/>
      <c r="S47" s="177">
        <v>12.6944</v>
      </c>
      <c r="T47" s="177">
        <v>106.07769999999999</v>
      </c>
      <c r="U47" s="27"/>
      <c r="V47" s="27">
        <f t="shared" si="32"/>
        <v>23.6</v>
      </c>
      <c r="W47" s="8">
        <f t="shared" si="33"/>
        <v>296.75</v>
      </c>
      <c r="X47" s="27">
        <f t="shared" si="34"/>
        <v>29.7</v>
      </c>
      <c r="Y47" s="27">
        <f t="shared" si="35"/>
        <v>4.38</v>
      </c>
      <c r="Z47" s="35">
        <f t="shared" si="36"/>
        <v>7.126766488204888</v>
      </c>
      <c r="AA47" s="8">
        <f t="shared" si="37"/>
        <v>0.61458446930302724</v>
      </c>
      <c r="AB47" s="36">
        <f t="shared" si="38"/>
        <v>1.74</v>
      </c>
      <c r="AC47" s="36">
        <f t="shared" si="39"/>
        <v>0.39300000000000002</v>
      </c>
      <c r="AD47" s="36">
        <f t="shared" si="40"/>
        <v>3.0125999999999999</v>
      </c>
      <c r="AE47" s="8">
        <f t="shared" si="41"/>
        <v>3.4055999999999997</v>
      </c>
      <c r="AF47" s="36">
        <f t="shared" si="42"/>
        <v>3.36</v>
      </c>
      <c r="AG47" s="36">
        <f t="shared" si="43"/>
        <v>2.19</v>
      </c>
      <c r="AH47" s="8">
        <f t="shared" si="44"/>
        <v>5.55</v>
      </c>
      <c r="AI47" s="37">
        <f t="shared" si="45"/>
        <v>42.104399999999998</v>
      </c>
      <c r="AJ47" s="38">
        <f t="shared" si="46"/>
        <v>38.698799999999999</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3</v>
      </c>
      <c r="B48" s="173">
        <v>2018</v>
      </c>
      <c r="C48" s="173">
        <v>9</v>
      </c>
      <c r="D48" s="173">
        <v>14</v>
      </c>
      <c r="E48" s="176">
        <v>21.5</v>
      </c>
      <c r="F48" s="176">
        <v>30.3</v>
      </c>
      <c r="G48" s="176">
        <v>53.3</v>
      </c>
      <c r="H48" s="173">
        <v>4.0599999999999996</v>
      </c>
      <c r="I48" s="177">
        <v>1.28</v>
      </c>
      <c r="J48" s="177">
        <v>3.73</v>
      </c>
      <c r="K48" s="177">
        <v>1.38</v>
      </c>
      <c r="L48" s="176">
        <v>3.5127000000000002</v>
      </c>
      <c r="M48" s="177">
        <v>0.29899999999999999</v>
      </c>
      <c r="N48" s="177">
        <v>13.571999999999999</v>
      </c>
      <c r="O48" s="177">
        <v>0.95799999999999996</v>
      </c>
      <c r="P48" s="177">
        <v>25.137899999999998</v>
      </c>
      <c r="Q48" s="177">
        <v>21.425000000000001</v>
      </c>
      <c r="R48" s="177"/>
      <c r="S48" s="177">
        <v>3.7128999999999999</v>
      </c>
      <c r="T48" s="177">
        <v>54.218200000000003</v>
      </c>
      <c r="U48" s="27"/>
      <c r="V48" s="27">
        <f t="shared" si="32"/>
        <v>21.5</v>
      </c>
      <c r="W48" s="8">
        <f t="shared" si="33"/>
        <v>294.64999999999998</v>
      </c>
      <c r="X48" s="27">
        <f t="shared" si="34"/>
        <v>30.3</v>
      </c>
      <c r="Y48" s="27">
        <f t="shared" si="35"/>
        <v>4.0599999999999996</v>
      </c>
      <c r="Z48" s="35">
        <f t="shared" si="36"/>
        <v>7.3748802733412244</v>
      </c>
      <c r="AA48" s="8">
        <f t="shared" si="37"/>
        <v>0.55051741174377022</v>
      </c>
      <c r="AB48" s="36">
        <f t="shared" si="38"/>
        <v>1.28</v>
      </c>
      <c r="AC48" s="36">
        <f t="shared" si="39"/>
        <v>0.29899999999999999</v>
      </c>
      <c r="AD48" s="36">
        <f t="shared" si="40"/>
        <v>3.5127000000000002</v>
      </c>
      <c r="AE48" s="8">
        <f t="shared" si="41"/>
        <v>3.8117000000000001</v>
      </c>
      <c r="AF48" s="36">
        <f t="shared" si="42"/>
        <v>3.73</v>
      </c>
      <c r="AG48" s="36">
        <f t="shared" si="43"/>
        <v>1.38</v>
      </c>
      <c r="AH48" s="8">
        <f t="shared" si="44"/>
        <v>5.1099999999999994</v>
      </c>
      <c r="AI48" s="37">
        <f t="shared" si="45"/>
        <v>25.137899999999998</v>
      </c>
      <c r="AJ48" s="38">
        <f t="shared" si="46"/>
        <v>21.3262</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3</v>
      </c>
      <c r="B49" s="173">
        <v>2018</v>
      </c>
      <c r="C49" s="173">
        <v>9</v>
      </c>
      <c r="D49" s="173">
        <v>29</v>
      </c>
      <c r="E49" s="176">
        <v>18.100000000000001</v>
      </c>
      <c r="F49" s="176">
        <v>28.8</v>
      </c>
      <c r="G49" s="176">
        <v>61.2</v>
      </c>
      <c r="H49" s="173">
        <v>4.84</v>
      </c>
      <c r="I49" s="177">
        <v>0.67</v>
      </c>
      <c r="J49" s="177">
        <v>2.97</v>
      </c>
      <c r="K49" s="177">
        <v>1.19</v>
      </c>
      <c r="L49" s="176">
        <v>2.9384000000000001</v>
      </c>
      <c r="M49" s="177">
        <v>0.34200000000000003</v>
      </c>
      <c r="N49" s="177">
        <v>7.1219999999999999</v>
      </c>
      <c r="O49" s="177">
        <v>0.59899999999999998</v>
      </c>
      <c r="P49" s="177">
        <v>22.8674</v>
      </c>
      <c r="Q49" s="177">
        <v>20.018999999999998</v>
      </c>
      <c r="R49" s="177"/>
      <c r="S49" s="177">
        <v>2.8483999999999998</v>
      </c>
      <c r="T49" s="177">
        <v>42.299599999999998</v>
      </c>
      <c r="U49" s="27"/>
      <c r="V49" s="27">
        <f t="shared" si="32"/>
        <v>18.100000000000001</v>
      </c>
      <c r="W49" s="8">
        <f t="shared" si="33"/>
        <v>291.25</v>
      </c>
      <c r="X49" s="27">
        <f t="shared" si="34"/>
        <v>28.8</v>
      </c>
      <c r="Y49" s="27">
        <f t="shared" si="35"/>
        <v>4.84</v>
      </c>
      <c r="Z49" s="35">
        <f t="shared" si="36"/>
        <v>7.9312146951709552</v>
      </c>
      <c r="AA49" s="8">
        <f t="shared" si="37"/>
        <v>0.61024700326759662</v>
      </c>
      <c r="AB49" s="36">
        <f t="shared" si="38"/>
        <v>0.67</v>
      </c>
      <c r="AC49" s="36">
        <f t="shared" si="39"/>
        <v>0.34200000000000003</v>
      </c>
      <c r="AD49" s="36">
        <f t="shared" si="40"/>
        <v>2.9384000000000001</v>
      </c>
      <c r="AE49" s="8">
        <f t="shared" si="41"/>
        <v>3.2804000000000002</v>
      </c>
      <c r="AF49" s="36">
        <f t="shared" si="42"/>
        <v>2.97</v>
      </c>
      <c r="AG49" s="36">
        <f t="shared" si="43"/>
        <v>1.19</v>
      </c>
      <c r="AH49" s="8">
        <f t="shared" si="44"/>
        <v>4.16</v>
      </c>
      <c r="AI49" s="37">
        <f t="shared" si="45"/>
        <v>22.8674</v>
      </c>
      <c r="AJ49" s="38">
        <f t="shared" si="46"/>
        <v>19.587</v>
      </c>
      <c r="AL49">
        <f>AA54</f>
        <v>0.59510813248703998</v>
      </c>
      <c r="AM49">
        <f>AB54</f>
        <v>1.3599999999999999</v>
      </c>
      <c r="AN49">
        <f>AE54</f>
        <v>3.6099125000000001</v>
      </c>
      <c r="AO49">
        <f>AH54</f>
        <v>6.99</v>
      </c>
      <c r="AP49" s="11">
        <f>AJ54</f>
        <v>30.301874999999999</v>
      </c>
      <c r="AQ49" s="45"/>
      <c r="AR49" s="41" t="s">
        <v>77</v>
      </c>
      <c r="AS49" s="41" t="s">
        <v>77</v>
      </c>
      <c r="AT49" s="41" t="s">
        <v>77</v>
      </c>
      <c r="AU49" s="41" t="s">
        <v>77</v>
      </c>
      <c r="AV49" s="41" t="s">
        <v>77</v>
      </c>
      <c r="AW49" s="42" t="s">
        <v>78</v>
      </c>
      <c r="AX49" s="23"/>
      <c r="AY49" s="23"/>
      <c r="AZ49" s="19"/>
    </row>
    <row r="50" spans="1:52" ht="16" x14ac:dyDescent="0.2">
      <c r="A50" s="172">
        <v>3</v>
      </c>
      <c r="B50" s="173">
        <v>2018</v>
      </c>
      <c r="C50" s="173">
        <v>10</v>
      </c>
      <c r="D50" s="173">
        <v>13</v>
      </c>
      <c r="E50" s="176">
        <v>17.7</v>
      </c>
      <c r="F50" s="176">
        <v>27.8</v>
      </c>
      <c r="G50" s="176">
        <v>60.9</v>
      </c>
      <c r="H50" s="173">
        <v>4.92</v>
      </c>
      <c r="I50" s="177">
        <v>0.69</v>
      </c>
      <c r="J50" s="177">
        <v>2.62</v>
      </c>
      <c r="K50" s="177">
        <v>1.53</v>
      </c>
      <c r="L50" s="176">
        <v>1.2341</v>
      </c>
      <c r="M50" s="177">
        <v>0.17399999999999999</v>
      </c>
      <c r="N50" s="177">
        <v>6.601</v>
      </c>
      <c r="O50" s="177">
        <v>0.70899999999999996</v>
      </c>
      <c r="P50" s="177">
        <v>25.631</v>
      </c>
      <c r="Q50" s="177">
        <v>21.911000000000001</v>
      </c>
      <c r="R50" s="177"/>
      <c r="S50" s="177">
        <v>3.72</v>
      </c>
      <c r="T50" s="177">
        <v>48.990200000000002</v>
      </c>
      <c r="U50" s="27"/>
      <c r="V50" s="27" t="str">
        <f t="shared" si="32"/>
        <v xml:space="preserve"> </v>
      </c>
      <c r="W50" s="8" t="str">
        <f t="shared" si="33"/>
        <v xml:space="preserve"> </v>
      </c>
      <c r="X50" s="27" t="str">
        <f t="shared" si="34"/>
        <v xml:space="preserve"> </v>
      </c>
      <c r="Y50" s="27" t="str">
        <f t="shared" si="35"/>
        <v xml:space="preserve"> </v>
      </c>
      <c r="Z50" s="35" t="str">
        <f t="shared" si="36"/>
        <v xml:space="preserve"> </v>
      </c>
      <c r="AA50" s="8" t="str">
        <f t="shared" si="37"/>
        <v xml:space="preserve"> </v>
      </c>
      <c r="AB50" s="36" t="str">
        <f t="shared" si="38"/>
        <v xml:space="preserve"> </v>
      </c>
      <c r="AC50" s="36" t="str">
        <f t="shared" si="39"/>
        <v xml:space="preserve"> </v>
      </c>
      <c r="AD50" s="36" t="str">
        <f t="shared" si="40"/>
        <v xml:space="preserve"> </v>
      </c>
      <c r="AE50" s="8" t="str">
        <f t="shared" si="41"/>
        <v xml:space="preserve"> </v>
      </c>
      <c r="AF50" s="36" t="str">
        <f t="shared" si="42"/>
        <v xml:space="preserve"> </v>
      </c>
      <c r="AG50" s="36" t="str">
        <f t="shared" si="43"/>
        <v xml:space="preserve"> </v>
      </c>
      <c r="AH50" s="8" t="str">
        <f t="shared" si="44"/>
        <v xml:space="preserve"> </v>
      </c>
      <c r="AI50" s="37" t="str">
        <f t="shared" si="45"/>
        <v xml:space="preserve"> </v>
      </c>
      <c r="AJ50" s="38" t="str">
        <f t="shared" si="46"/>
        <v xml:space="preserve"> </v>
      </c>
      <c r="AK50" s="27"/>
      <c r="AO50" s="27"/>
      <c r="AR50" s="41">
        <f>((LN(AL49)-LN(0.4))/(LN(0.9)-LN(0.4))*100)</f>
        <v>48.990476523586487</v>
      </c>
      <c r="AS50" s="57">
        <f>((LN(AM49)-LN(17))/(LN(0.5)-LN(17))*100)</f>
        <v>71.624232028379382</v>
      </c>
      <c r="AT50" s="41">
        <f>((LN(AN49)-LN(10))/(LN(1)-LN(10))*100)</f>
        <v>44.250332475021736</v>
      </c>
      <c r="AU50" s="41">
        <f>((LN(AO49)-LN(10))/(LN(3)-LN(10))*100)</f>
        <v>29.743573564256508</v>
      </c>
      <c r="AV50" s="41">
        <f>((LN(AP49)-LN(43))/(LN(20)-LN(43))*100)</f>
        <v>45.722433345654039</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si="32"/>
        <v xml:space="preserve"> </v>
      </c>
      <c r="W51" s="8" t="str">
        <f t="shared" si="33"/>
        <v xml:space="preserve"> </v>
      </c>
      <c r="X51" s="27" t="str">
        <f t="shared" si="34"/>
        <v xml:space="preserve"> </v>
      </c>
      <c r="Y51" s="27" t="str">
        <f t="shared" si="35"/>
        <v xml:space="preserve"> </v>
      </c>
      <c r="Z51" s="35" t="str">
        <f t="shared" si="36"/>
        <v xml:space="preserve"> </v>
      </c>
      <c r="AA51" s="8" t="str">
        <f t="shared" si="37"/>
        <v xml:space="preserve"> </v>
      </c>
      <c r="AB51" s="36" t="str">
        <f t="shared" si="38"/>
        <v xml:space="preserve"> </v>
      </c>
      <c r="AC51" s="36" t="str">
        <f t="shared" si="39"/>
        <v xml:space="preserve"> </v>
      </c>
      <c r="AD51" s="36" t="str">
        <f t="shared" si="40"/>
        <v xml:space="preserve"> </v>
      </c>
      <c r="AE51" s="8" t="str">
        <f t="shared" si="41"/>
        <v xml:space="preserve"> </v>
      </c>
      <c r="AF51" s="36" t="str">
        <f t="shared" si="42"/>
        <v xml:space="preserve"> </v>
      </c>
      <c r="AG51" s="36" t="str">
        <f t="shared" si="43"/>
        <v xml:space="preserve"> </v>
      </c>
      <c r="AH51" s="8" t="str">
        <f t="shared" si="44"/>
        <v xml:space="preserve"> </v>
      </c>
      <c r="AI51" s="37" t="str">
        <f t="shared" si="45"/>
        <v xml:space="preserve"> </v>
      </c>
      <c r="AJ51" s="38" t="str">
        <f t="shared" si="46"/>
        <v xml:space="preserve"> </v>
      </c>
      <c r="AK51" s="27"/>
      <c r="AL51" s="27"/>
      <c r="AM51" s="27"/>
      <c r="AN51" s="27"/>
      <c r="AO51" s="58" t="s">
        <v>228</v>
      </c>
      <c r="AP51" s="27"/>
      <c r="AR51">
        <f>IF(AR50&gt;100, 100, IF(AR50&lt;0, 0, AR50))</f>
        <v>48.990476523586487</v>
      </c>
      <c r="AS51">
        <f t="shared" ref="AS51:AV51" si="47">IF(AS50&gt;100, 100, IF(AS50&lt;0, 0, AS50))</f>
        <v>71.624232028379382</v>
      </c>
      <c r="AT51">
        <f t="shared" si="47"/>
        <v>44.250332475021736</v>
      </c>
      <c r="AU51">
        <f t="shared" si="47"/>
        <v>29.743573564256508</v>
      </c>
      <c r="AV51">
        <f t="shared" si="47"/>
        <v>45.722433345654039</v>
      </c>
      <c r="AW51" s="59">
        <f>AVERAGE(AR51:AV51)</f>
        <v>48.066209587379625</v>
      </c>
      <c r="AX51" s="43"/>
      <c r="AY51" s="43" t="str">
        <f>IF(AW51&lt;35, "Poor", IF(AW51&lt;65, "Fair", IF(AW51&gt;65, "Excellent")))</f>
        <v>Fair</v>
      </c>
      <c r="AZ51" s="43" t="str">
        <f>IF(AY51="Excellent", "Acceptable; Ongoing Protection is Required", "Unacceptable; Immediate Restoration is Required")</f>
        <v>Unacceptable; Immediate Restoration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A54" s="43">
        <f>_xlfn.AGGREGATE(1, 6,AA41:AA53)</f>
        <v>0.59510813248703998</v>
      </c>
      <c r="AB54" s="43">
        <f>_xlfn.AGGREGATE(1, 6,AB41:AB53)</f>
        <v>1.3599999999999999</v>
      </c>
      <c r="AE54" s="43">
        <f>_xlfn.AGGREGATE(1, 6,AE41:AE53)</f>
        <v>3.6099125000000001</v>
      </c>
      <c r="AH54" s="43">
        <f>_xlfn.AGGREGATE(1, 6,AH41:AH53)</f>
        <v>6.99</v>
      </c>
      <c r="AJ54" s="43">
        <f>_xlfn.AGGREGATE(1, 6,AJ41:AJ53)</f>
        <v>30.301874999999999</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3</v>
      </c>
      <c r="B58" s="173">
        <v>2019</v>
      </c>
      <c r="C58" s="173">
        <v>5</v>
      </c>
      <c r="D58" s="173">
        <v>24</v>
      </c>
      <c r="E58" s="176">
        <v>16.8</v>
      </c>
      <c r="F58" s="176">
        <v>28.1</v>
      </c>
      <c r="G58" s="176">
        <v>69.599999999999994</v>
      </c>
      <c r="H58" s="173">
        <v>5.71</v>
      </c>
      <c r="I58" s="177">
        <v>1.87</v>
      </c>
      <c r="J58" s="177">
        <v>1.55</v>
      </c>
      <c r="K58" s="177">
        <v>1.1599999999999999</v>
      </c>
      <c r="L58" s="176">
        <v>2.2469999999999999</v>
      </c>
      <c r="M58" s="177">
        <v>0.14899999999999999</v>
      </c>
      <c r="N58" s="177">
        <v>6.4779999999999998</v>
      </c>
      <c r="O58" s="177">
        <v>0.11799999999999999</v>
      </c>
      <c r="P58" s="177">
        <v>38.414900000000003</v>
      </c>
      <c r="Q58" s="177">
        <v>17.600000000000001</v>
      </c>
      <c r="R58" s="177"/>
      <c r="S58" s="177">
        <v>6.2149000000000001</v>
      </c>
      <c r="T58" s="177">
        <v>54.319800000000001</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3</v>
      </c>
      <c r="B59" s="173">
        <v>2019</v>
      </c>
      <c r="C59" s="173">
        <v>6</v>
      </c>
      <c r="D59" s="173">
        <v>8</v>
      </c>
      <c r="E59" s="176">
        <v>19.899999999999999</v>
      </c>
      <c r="F59" s="176">
        <v>29</v>
      </c>
      <c r="G59" s="176">
        <v>79.7</v>
      </c>
      <c r="H59" s="173">
        <v>6.12</v>
      </c>
      <c r="I59" s="177">
        <v>1.6</v>
      </c>
      <c r="J59" s="177">
        <v>1.47</v>
      </c>
      <c r="K59" s="177">
        <v>1.18</v>
      </c>
      <c r="L59" s="176">
        <v>0.78420000000000001</v>
      </c>
      <c r="M59" s="177">
        <v>0.16400000000000001</v>
      </c>
      <c r="N59" s="177">
        <v>7.8739999999999997</v>
      </c>
      <c r="O59" s="177">
        <v>6.2E-2</v>
      </c>
      <c r="P59" s="177">
        <v>23.7422</v>
      </c>
      <c r="Q59" s="177">
        <v>18.5</v>
      </c>
      <c r="R59" s="177"/>
      <c r="S59" s="177">
        <v>5.2422000000000004</v>
      </c>
      <c r="T59" s="177">
        <v>52.849299999999999</v>
      </c>
      <c r="U59" s="27"/>
      <c r="V59" s="27">
        <f t="shared" ref="V59:V70" si="48">IF(C59&lt;6," ",IF(C59&lt;=9,E59, IF(C59&gt;=10," ")))</f>
        <v>19.899999999999999</v>
      </c>
      <c r="W59" s="8">
        <f t="shared" ref="W59:W70" si="49">IF(V59=" ", " ", IF(V59&gt;0, V59+273.15))</f>
        <v>293.04999999999995</v>
      </c>
      <c r="X59" s="27">
        <f t="shared" ref="X59:X70" si="50">IF(C59&lt;6," ",IF(C59&lt;=9,F59, IF(C59&gt;=10," ")))</f>
        <v>29</v>
      </c>
      <c r="Y59" s="27">
        <f t="shared" ref="Y59:Y70" si="51">IF(C59&lt;6," ",IF(C59&lt;=9,H59, IF(C59&gt;=10," ")))</f>
        <v>6.12</v>
      </c>
      <c r="Z59" s="35">
        <f t="shared" ref="Z59:Z70" si="52">IF(V59=" "," ",IF(V59&gt;0,EXP(-173.4292+249.6339*100/W59+143.3483*LN(+W59/100)-21.8492*W59/100+X59*(-0.033096+0.014259*W59/100-0.0017*(W59/100)^2))*1.4276))</f>
        <v>7.6547059411878706</v>
      </c>
      <c r="AA59" s="8">
        <f t="shared" ref="AA59:AA70" si="53">IF(V59=" "," ",IF(V59&gt;0,Y59/Z59))</f>
        <v>0.79950817797845908</v>
      </c>
      <c r="AB59" s="36">
        <f t="shared" ref="AB59:AB70" si="54">IF(C59&lt;6," ",IF(C59&lt;=9,I59, IF(C59&gt;=10," ")))</f>
        <v>1.6</v>
      </c>
      <c r="AC59" s="36">
        <f t="shared" ref="AC59:AC70" si="55">IF(C59&lt;6," ",IF(C59&lt;=9,M59, IF(C59&gt;=10," ")))</f>
        <v>0.16400000000000001</v>
      </c>
      <c r="AD59" s="36">
        <f t="shared" ref="AD59:AD70" si="56">IF(C59&lt;6," ",IF(C59&lt;=9,L59, IF(C59&gt;=10," ")))</f>
        <v>0.78420000000000001</v>
      </c>
      <c r="AE59" s="8">
        <f t="shared" ref="AE59:AE70" si="57">IF(V59=" "," ",IF(V59&gt;0,SUM(AC59:AD59)))</f>
        <v>0.94820000000000004</v>
      </c>
      <c r="AF59" s="36">
        <f t="shared" ref="AF59:AF70" si="58">IF(C59&lt;6," ",IF(C59&lt;=9,J59, IF(C59&gt;=10," ")))</f>
        <v>1.47</v>
      </c>
      <c r="AG59" s="36">
        <f t="shared" ref="AG59:AG70" si="59">IF(C59&lt;6," ",IF(C59&lt;=9,K59, IF(C59&gt;=10," ")))</f>
        <v>1.18</v>
      </c>
      <c r="AH59" s="8">
        <f t="shared" ref="AH59:AH70" si="60">IF(V59=" ", " ", IF(V59&gt;0, SUM(AF59:AG59)))</f>
        <v>2.65</v>
      </c>
      <c r="AI59" s="37">
        <f t="shared" ref="AI59:AI70" si="61">IF(C59&lt;6," ",IF(C59&lt;=9,P59, IF(C59&gt;=10," ")))</f>
        <v>23.7422</v>
      </c>
      <c r="AJ59" s="38">
        <f t="shared" ref="AJ59:AJ70" si="62">IF(V59=" ", " ", IF(V59&gt;0, AI59-AE59))</f>
        <v>22.794</v>
      </c>
      <c r="AK59" s="27"/>
      <c r="AL59" s="27"/>
      <c r="AM59" s="27"/>
      <c r="AN59" s="27"/>
      <c r="AO59" s="27"/>
      <c r="AP59" s="27"/>
      <c r="AQ59" s="27"/>
      <c r="AR59" s="27"/>
      <c r="AS59" s="27"/>
      <c r="AT59" s="27"/>
      <c r="AU59" s="27"/>
      <c r="AV59" s="27"/>
      <c r="AW59" s="27"/>
      <c r="AX59" s="27"/>
      <c r="AY59" s="27"/>
    </row>
    <row r="60" spans="1:52" ht="16" x14ac:dyDescent="0.2">
      <c r="A60" s="172">
        <v>3</v>
      </c>
      <c r="B60" s="173">
        <v>2019</v>
      </c>
      <c r="C60" s="173">
        <v>7</v>
      </c>
      <c r="D60" s="173">
        <v>7</v>
      </c>
      <c r="E60" s="176">
        <v>26.5</v>
      </c>
      <c r="F60" s="176">
        <v>28.8</v>
      </c>
      <c r="G60" s="176">
        <v>49.6</v>
      </c>
      <c r="H60" s="173">
        <v>3.45</v>
      </c>
      <c r="I60" s="177">
        <v>2.13</v>
      </c>
      <c r="J60" s="177">
        <v>7.32</v>
      </c>
      <c r="K60" s="177">
        <v>2.1800000000000002</v>
      </c>
      <c r="L60" s="176">
        <v>0.65749999999999997</v>
      </c>
      <c r="M60" s="177">
        <v>0.19800000000000001</v>
      </c>
      <c r="N60" s="177">
        <v>17.747</v>
      </c>
      <c r="O60" s="177">
        <v>0.36399999999999999</v>
      </c>
      <c r="P60" s="177">
        <v>39.560499999999998</v>
      </c>
      <c r="Q60" s="177">
        <v>24.8</v>
      </c>
      <c r="R60" s="177"/>
      <c r="S60" s="177">
        <v>14.7605</v>
      </c>
      <c r="T60" s="177">
        <v>76.519400000000005</v>
      </c>
      <c r="U60" s="27"/>
      <c r="V60" s="27">
        <f t="shared" si="48"/>
        <v>26.5</v>
      </c>
      <c r="W60" s="8">
        <f t="shared" si="49"/>
        <v>299.64999999999998</v>
      </c>
      <c r="X60" s="27">
        <f t="shared" si="50"/>
        <v>28.8</v>
      </c>
      <c r="Y60" s="27">
        <f t="shared" si="51"/>
        <v>3.45</v>
      </c>
      <c r="Z60" s="35">
        <f t="shared" si="52"/>
        <v>6.8127089543249673</v>
      </c>
      <c r="AA60" s="8">
        <f t="shared" si="53"/>
        <v>0.50640648575040159</v>
      </c>
      <c r="AB60" s="36">
        <f t="shared" si="54"/>
        <v>2.13</v>
      </c>
      <c r="AC60" s="36">
        <f t="shared" si="55"/>
        <v>0.19800000000000001</v>
      </c>
      <c r="AD60" s="36">
        <f t="shared" si="56"/>
        <v>0.65749999999999997</v>
      </c>
      <c r="AE60" s="8">
        <f t="shared" si="57"/>
        <v>0.85549999999999993</v>
      </c>
      <c r="AF60" s="36">
        <f t="shared" si="58"/>
        <v>7.32</v>
      </c>
      <c r="AG60" s="36">
        <f t="shared" si="59"/>
        <v>2.1800000000000002</v>
      </c>
      <c r="AH60" s="8">
        <f t="shared" si="60"/>
        <v>9.5</v>
      </c>
      <c r="AI60" s="37">
        <f t="shared" si="61"/>
        <v>39.560499999999998</v>
      </c>
      <c r="AJ60" s="38">
        <f t="shared" si="62"/>
        <v>38.704999999999998</v>
      </c>
      <c r="AL60" s="27"/>
      <c r="AM60" s="27"/>
      <c r="AN60" s="27"/>
      <c r="AO60" s="27"/>
      <c r="AP60" s="27"/>
      <c r="AQ60" s="39" t="s">
        <v>221</v>
      </c>
      <c r="AR60" s="40"/>
      <c r="AS60" s="40"/>
      <c r="AT60" s="40"/>
      <c r="AU60" s="40"/>
      <c r="AV60" s="40"/>
      <c r="AW60" s="40"/>
      <c r="AX60" s="40"/>
      <c r="AY60" s="40"/>
      <c r="AZ60" s="19"/>
    </row>
    <row r="61" spans="1:52" ht="16" x14ac:dyDescent="0.2">
      <c r="A61" s="172">
        <v>3</v>
      </c>
      <c r="B61" s="173">
        <v>2019</v>
      </c>
      <c r="C61" s="173">
        <v>7</v>
      </c>
      <c r="D61" s="173">
        <v>19</v>
      </c>
      <c r="E61" s="176">
        <v>25.4</v>
      </c>
      <c r="F61" s="176">
        <v>27.9</v>
      </c>
      <c r="G61" s="176">
        <v>34.299999999999997</v>
      </c>
      <c r="H61" s="173">
        <v>2.38</v>
      </c>
      <c r="I61" s="177">
        <v>3.05</v>
      </c>
      <c r="J61" s="177">
        <v>27.28</v>
      </c>
      <c r="K61" s="177">
        <v>5.03</v>
      </c>
      <c r="L61" s="176">
        <v>1.5173000000000001</v>
      </c>
      <c r="M61" s="177">
        <v>0.159</v>
      </c>
      <c r="N61" s="177">
        <v>26.681000000000001</v>
      </c>
      <c r="O61" s="177">
        <v>0.61499999999999999</v>
      </c>
      <c r="P61" s="177">
        <v>61.101399999999998</v>
      </c>
      <c r="Q61" s="177">
        <v>33.200000000000003</v>
      </c>
      <c r="R61" s="177"/>
      <c r="S61" s="177">
        <v>27.901399999999999</v>
      </c>
      <c r="T61" s="177">
        <v>174.2672</v>
      </c>
      <c r="U61" s="27"/>
      <c r="V61" s="27">
        <f t="shared" si="48"/>
        <v>25.4</v>
      </c>
      <c r="W61" s="8">
        <f t="shared" si="49"/>
        <v>298.54999999999995</v>
      </c>
      <c r="X61" s="27">
        <f t="shared" si="50"/>
        <v>27.9</v>
      </c>
      <c r="Y61" s="27">
        <f t="shared" si="51"/>
        <v>2.38</v>
      </c>
      <c r="Z61" s="35">
        <f t="shared" si="52"/>
        <v>6.977574000713461</v>
      </c>
      <c r="AA61" s="8">
        <f t="shared" si="53"/>
        <v>0.34109276372513475</v>
      </c>
      <c r="AB61" s="36">
        <f t="shared" si="54"/>
        <v>3.05</v>
      </c>
      <c r="AC61" s="36">
        <f t="shared" si="55"/>
        <v>0.159</v>
      </c>
      <c r="AD61" s="36">
        <f t="shared" si="56"/>
        <v>1.5173000000000001</v>
      </c>
      <c r="AE61" s="8">
        <f t="shared" si="57"/>
        <v>1.6763000000000001</v>
      </c>
      <c r="AF61" s="36">
        <f t="shared" si="58"/>
        <v>27.28</v>
      </c>
      <c r="AG61" s="36">
        <f t="shared" si="59"/>
        <v>5.03</v>
      </c>
      <c r="AH61" s="8">
        <f t="shared" si="60"/>
        <v>32.31</v>
      </c>
      <c r="AI61" s="37">
        <f t="shared" si="61"/>
        <v>61.101399999999998</v>
      </c>
      <c r="AJ61" s="38">
        <f t="shared" si="62"/>
        <v>59.4251</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3</v>
      </c>
      <c r="B62" s="173">
        <v>2019</v>
      </c>
      <c r="C62" s="173">
        <v>8</v>
      </c>
      <c r="D62" s="173">
        <v>3</v>
      </c>
      <c r="E62" s="176">
        <v>26.5</v>
      </c>
      <c r="F62" s="176">
        <v>28.8</v>
      </c>
      <c r="G62" s="176">
        <v>90.9</v>
      </c>
      <c r="H62" s="173">
        <v>6.21</v>
      </c>
      <c r="I62" s="177">
        <v>3.97</v>
      </c>
      <c r="J62" s="177">
        <v>47.26</v>
      </c>
      <c r="K62" s="177">
        <v>1.1299999999999999</v>
      </c>
      <c r="L62" s="176">
        <v>0.60119999999999996</v>
      </c>
      <c r="M62" s="177">
        <v>0.214</v>
      </c>
      <c r="N62" s="177">
        <v>21.25</v>
      </c>
      <c r="O62" s="177">
        <v>0.159</v>
      </c>
      <c r="P62" s="177">
        <v>46.091999999999999</v>
      </c>
      <c r="Q62" s="177">
        <v>26.4</v>
      </c>
      <c r="R62" s="177"/>
      <c r="S62" s="177">
        <v>19.692</v>
      </c>
      <c r="T62" s="177">
        <v>185.1369</v>
      </c>
      <c r="U62" s="27"/>
      <c r="V62" s="27">
        <f t="shared" si="48"/>
        <v>26.5</v>
      </c>
      <c r="W62" s="8">
        <f t="shared" si="49"/>
        <v>299.64999999999998</v>
      </c>
      <c r="X62" s="27">
        <f t="shared" si="50"/>
        <v>28.8</v>
      </c>
      <c r="Y62" s="27">
        <f t="shared" si="51"/>
        <v>6.21</v>
      </c>
      <c r="Z62" s="35">
        <f t="shared" si="52"/>
        <v>6.8127089543249673</v>
      </c>
      <c r="AA62" s="8">
        <f t="shared" si="53"/>
        <v>0.91153167435072291</v>
      </c>
      <c r="AB62" s="36">
        <f t="shared" si="54"/>
        <v>3.97</v>
      </c>
      <c r="AC62" s="36">
        <f t="shared" si="55"/>
        <v>0.214</v>
      </c>
      <c r="AD62" s="36">
        <f t="shared" si="56"/>
        <v>0.60119999999999996</v>
      </c>
      <c r="AE62" s="8">
        <f t="shared" si="57"/>
        <v>0.81519999999999992</v>
      </c>
      <c r="AF62" s="36">
        <f t="shared" si="58"/>
        <v>47.26</v>
      </c>
      <c r="AG62" s="36">
        <f t="shared" si="59"/>
        <v>1.1299999999999999</v>
      </c>
      <c r="AH62" s="8">
        <f t="shared" si="60"/>
        <v>48.39</v>
      </c>
      <c r="AI62" s="37">
        <f t="shared" si="61"/>
        <v>46.091999999999999</v>
      </c>
      <c r="AJ62" s="38">
        <f t="shared" si="62"/>
        <v>45.276800000000001</v>
      </c>
      <c r="AL62" s="43" t="s">
        <v>222</v>
      </c>
      <c r="AQ62" s="44" t="s">
        <v>1</v>
      </c>
      <c r="AR62" s="41"/>
      <c r="AS62" s="41"/>
      <c r="AT62" s="41"/>
      <c r="AU62" s="41"/>
      <c r="AV62" s="41"/>
      <c r="AW62" s="45"/>
      <c r="AX62" s="40"/>
      <c r="AY62" s="40"/>
      <c r="AZ62" s="19"/>
    </row>
    <row r="63" spans="1:52" ht="18" x14ac:dyDescent="0.25">
      <c r="A63" s="172">
        <v>3</v>
      </c>
      <c r="B63" s="173">
        <v>2019</v>
      </c>
      <c r="C63" s="173">
        <v>8</v>
      </c>
      <c r="D63" s="173">
        <v>16</v>
      </c>
      <c r="E63" s="176">
        <v>24.4</v>
      </c>
      <c r="F63" s="176">
        <v>28.9</v>
      </c>
      <c r="G63" s="176">
        <v>45.4</v>
      </c>
      <c r="H63" s="173">
        <v>3.21</v>
      </c>
      <c r="I63" s="177">
        <v>3.22</v>
      </c>
      <c r="J63" s="177">
        <v>20.97</v>
      </c>
      <c r="K63" s="177">
        <v>5.66</v>
      </c>
      <c r="L63" s="176">
        <v>0.51270000000000004</v>
      </c>
      <c r="M63" s="177">
        <v>0.05</v>
      </c>
      <c r="N63" s="177">
        <v>36.590000000000003</v>
      </c>
      <c r="O63" s="177">
        <v>6.5000000000000002E-2</v>
      </c>
      <c r="P63" s="177">
        <v>45.687100000000001</v>
      </c>
      <c r="Q63" s="177">
        <v>23.3</v>
      </c>
      <c r="R63" s="177"/>
      <c r="S63" s="177">
        <v>22.3871</v>
      </c>
      <c r="T63" s="177">
        <v>172.60319999999999</v>
      </c>
      <c r="U63" s="27"/>
      <c r="V63" s="27">
        <f t="shared" si="48"/>
        <v>24.4</v>
      </c>
      <c r="W63" s="8">
        <f t="shared" si="49"/>
        <v>297.54999999999995</v>
      </c>
      <c r="X63" s="27">
        <f t="shared" si="50"/>
        <v>28.9</v>
      </c>
      <c r="Y63" s="27">
        <f t="shared" si="51"/>
        <v>3.21</v>
      </c>
      <c r="Z63" s="35">
        <f t="shared" si="52"/>
        <v>7.059552238551448</v>
      </c>
      <c r="AA63" s="8">
        <f t="shared" si="53"/>
        <v>0.45470305927768884</v>
      </c>
      <c r="AB63" s="36">
        <f t="shared" si="54"/>
        <v>3.22</v>
      </c>
      <c r="AC63" s="36">
        <f t="shared" si="55"/>
        <v>0.05</v>
      </c>
      <c r="AD63" s="36">
        <f t="shared" si="56"/>
        <v>0.51270000000000004</v>
      </c>
      <c r="AE63" s="8">
        <f t="shared" si="57"/>
        <v>0.56270000000000009</v>
      </c>
      <c r="AF63" s="36">
        <f t="shared" si="58"/>
        <v>20.97</v>
      </c>
      <c r="AG63" s="36">
        <f t="shared" si="59"/>
        <v>5.66</v>
      </c>
      <c r="AH63" s="8">
        <f t="shared" si="60"/>
        <v>26.63</v>
      </c>
      <c r="AI63" s="37">
        <f t="shared" si="61"/>
        <v>45.687100000000001</v>
      </c>
      <c r="AJ63" s="38">
        <f t="shared" si="62"/>
        <v>45.124400000000001</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3</v>
      </c>
      <c r="B64" s="173">
        <v>2019</v>
      </c>
      <c r="C64" s="173">
        <v>8</v>
      </c>
      <c r="D64" s="173">
        <v>31</v>
      </c>
      <c r="E64" s="176">
        <v>23.6</v>
      </c>
      <c r="F64" s="176">
        <v>28.8</v>
      </c>
      <c r="G64" s="176">
        <v>68.099999999999994</v>
      </c>
      <c r="H64" s="173">
        <v>4.9000000000000004</v>
      </c>
      <c r="I64" s="177">
        <v>1.33</v>
      </c>
      <c r="J64" s="177">
        <v>8.8699999999999992</v>
      </c>
      <c r="K64" s="177">
        <v>2.39</v>
      </c>
      <c r="L64" s="176">
        <v>0.67030000000000001</v>
      </c>
      <c r="M64" t="s">
        <v>0</v>
      </c>
      <c r="N64" s="177">
        <v>17.597000000000001</v>
      </c>
      <c r="O64" t="s">
        <v>0</v>
      </c>
      <c r="P64" s="177">
        <v>30.347200000000001</v>
      </c>
      <c r="Q64" s="177">
        <v>19.2</v>
      </c>
      <c r="R64" s="177"/>
      <c r="S64" s="177">
        <v>11.1472</v>
      </c>
      <c r="T64" s="177">
        <v>78.963300000000004</v>
      </c>
      <c r="U64" s="27"/>
      <c r="V64" s="27">
        <f t="shared" si="48"/>
        <v>23.6</v>
      </c>
      <c r="W64" s="8">
        <f t="shared" si="49"/>
        <v>296.75</v>
      </c>
      <c r="X64" s="27">
        <f t="shared" si="50"/>
        <v>28.8</v>
      </c>
      <c r="Y64" s="27">
        <f t="shared" si="51"/>
        <v>4.9000000000000004</v>
      </c>
      <c r="Z64" s="35">
        <f t="shared" si="52"/>
        <v>7.1637605917798473</v>
      </c>
      <c r="AA64" s="8">
        <f t="shared" si="53"/>
        <v>0.68399829073330154</v>
      </c>
      <c r="AB64" s="36">
        <f t="shared" si="54"/>
        <v>1.33</v>
      </c>
      <c r="AC64" s="36" t="str">
        <f t="shared" si="55"/>
        <v xml:space="preserve"> </v>
      </c>
      <c r="AD64" s="36">
        <f t="shared" si="56"/>
        <v>0.67030000000000001</v>
      </c>
      <c r="AE64" s="8">
        <f t="shared" si="57"/>
        <v>0.67030000000000001</v>
      </c>
      <c r="AF64" s="36">
        <f t="shared" si="58"/>
        <v>8.8699999999999992</v>
      </c>
      <c r="AG64" s="36">
        <f t="shared" si="59"/>
        <v>2.39</v>
      </c>
      <c r="AH64" s="8">
        <f t="shared" si="60"/>
        <v>11.26</v>
      </c>
      <c r="AI64" s="37">
        <f t="shared" si="61"/>
        <v>30.347200000000001</v>
      </c>
      <c r="AJ64" s="38">
        <f t="shared" si="62"/>
        <v>29.6769</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3</v>
      </c>
      <c r="B65" s="173">
        <v>2019</v>
      </c>
      <c r="C65" s="173">
        <v>9</v>
      </c>
      <c r="D65" s="173">
        <v>13</v>
      </c>
      <c r="E65" s="176">
        <v>19.399999999999999</v>
      </c>
      <c r="F65" s="176">
        <v>27.9</v>
      </c>
      <c r="G65" s="176">
        <v>58.9</v>
      </c>
      <c r="H65" s="173">
        <v>4.62</v>
      </c>
      <c r="I65" s="177">
        <v>2.63</v>
      </c>
      <c r="J65" s="177">
        <v>11.08</v>
      </c>
      <c r="K65" s="177">
        <v>4.62</v>
      </c>
      <c r="L65" s="176">
        <v>2.9514</v>
      </c>
      <c r="M65" s="177">
        <v>0.14899999999999999</v>
      </c>
      <c r="N65" s="177">
        <v>19.8</v>
      </c>
      <c r="O65" s="177">
        <v>0.17399999999999999</v>
      </c>
      <c r="P65" s="177">
        <v>35.999000000000002</v>
      </c>
      <c r="Q65" s="177">
        <v>21.2</v>
      </c>
      <c r="R65" s="177"/>
      <c r="S65" s="177">
        <v>14.798999999999999</v>
      </c>
      <c r="T65" s="177">
        <v>106.23390000000001</v>
      </c>
      <c r="U65" s="27"/>
      <c r="V65" s="27">
        <f t="shared" si="48"/>
        <v>19.399999999999999</v>
      </c>
      <c r="W65" s="8">
        <f t="shared" si="49"/>
        <v>292.54999999999995</v>
      </c>
      <c r="X65" s="27">
        <f t="shared" si="50"/>
        <v>27.9</v>
      </c>
      <c r="Y65" s="27">
        <f t="shared" si="51"/>
        <v>4.62</v>
      </c>
      <c r="Z65" s="35">
        <f t="shared" si="52"/>
        <v>7.7777548636291209</v>
      </c>
      <c r="AA65" s="8">
        <f t="shared" si="53"/>
        <v>0.59400174999142308</v>
      </c>
      <c r="AB65" s="36">
        <f t="shared" si="54"/>
        <v>2.63</v>
      </c>
      <c r="AC65" s="36">
        <f t="shared" si="55"/>
        <v>0.14899999999999999</v>
      </c>
      <c r="AD65" s="36">
        <f t="shared" si="56"/>
        <v>2.9514</v>
      </c>
      <c r="AE65" s="8">
        <f t="shared" si="57"/>
        <v>3.1004</v>
      </c>
      <c r="AF65" s="36">
        <f t="shared" si="58"/>
        <v>11.08</v>
      </c>
      <c r="AG65" s="36">
        <f t="shared" si="59"/>
        <v>4.62</v>
      </c>
      <c r="AH65" s="8">
        <f t="shared" si="60"/>
        <v>15.7</v>
      </c>
      <c r="AI65" s="37">
        <f t="shared" si="61"/>
        <v>35.999000000000002</v>
      </c>
      <c r="AJ65" s="38">
        <f t="shared" si="62"/>
        <v>32.898600000000002</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3</v>
      </c>
      <c r="B66" s="173">
        <v>2019</v>
      </c>
      <c r="C66" s="173">
        <v>9</v>
      </c>
      <c r="D66" s="173">
        <v>28</v>
      </c>
      <c r="E66" s="176">
        <v>21.1</v>
      </c>
      <c r="F66" s="176">
        <v>27.6</v>
      </c>
      <c r="G66" s="176">
        <v>56.9</v>
      </c>
      <c r="H66" s="173">
        <v>4.3099999999999996</v>
      </c>
      <c r="I66" s="177">
        <v>1.52</v>
      </c>
      <c r="J66" s="177">
        <v>6.91</v>
      </c>
      <c r="K66" s="177">
        <v>2.4500000000000002</v>
      </c>
      <c r="L66" s="176">
        <v>1.4489000000000001</v>
      </c>
      <c r="M66" s="177">
        <v>0.154</v>
      </c>
      <c r="N66" s="177">
        <v>10.693</v>
      </c>
      <c r="O66" s="177">
        <v>0.28199999999999997</v>
      </c>
      <c r="P66" s="177">
        <v>23.929099999999998</v>
      </c>
      <c r="Q66" s="177">
        <v>16.2</v>
      </c>
      <c r="R66" s="177"/>
      <c r="S66" s="177">
        <v>7.7290999999999999</v>
      </c>
      <c r="T66" s="177">
        <v>69.126000000000005</v>
      </c>
      <c r="U66" s="27"/>
      <c r="V66" s="27">
        <f t="shared" si="48"/>
        <v>21.1</v>
      </c>
      <c r="W66" s="8">
        <f t="shared" si="49"/>
        <v>294.25</v>
      </c>
      <c r="X66" s="27">
        <f t="shared" si="50"/>
        <v>27.6</v>
      </c>
      <c r="Y66" s="27">
        <f t="shared" si="51"/>
        <v>4.3099999999999996</v>
      </c>
      <c r="Z66" s="35">
        <f t="shared" si="52"/>
        <v>7.5474891861566791</v>
      </c>
      <c r="AA66" s="8">
        <f t="shared" si="53"/>
        <v>0.57105083474716856</v>
      </c>
      <c r="AB66" s="36">
        <f t="shared" si="54"/>
        <v>1.52</v>
      </c>
      <c r="AC66" s="36">
        <f t="shared" si="55"/>
        <v>0.154</v>
      </c>
      <c r="AD66" s="36">
        <f t="shared" si="56"/>
        <v>1.4489000000000001</v>
      </c>
      <c r="AE66" s="8">
        <f t="shared" si="57"/>
        <v>1.6029</v>
      </c>
      <c r="AF66" s="36">
        <f t="shared" si="58"/>
        <v>6.91</v>
      </c>
      <c r="AG66" s="36">
        <f t="shared" si="59"/>
        <v>2.4500000000000002</v>
      </c>
      <c r="AH66" s="8">
        <f t="shared" si="60"/>
        <v>9.36</v>
      </c>
      <c r="AI66" s="37">
        <f t="shared" si="61"/>
        <v>23.929099999999998</v>
      </c>
      <c r="AJ66" s="38">
        <f t="shared" si="62"/>
        <v>22.3262</v>
      </c>
      <c r="AL66">
        <f>AA71</f>
        <v>0.60778662956928764</v>
      </c>
      <c r="AM66">
        <f>AB71</f>
        <v>2.4312499999999999</v>
      </c>
      <c r="AN66">
        <f>AE71</f>
        <v>1.2789375000000001</v>
      </c>
      <c r="AO66">
        <f>AH71</f>
        <v>19.474999999999994</v>
      </c>
      <c r="AP66" s="11">
        <f>AJ71</f>
        <v>37.028374999999997</v>
      </c>
      <c r="AQ66" s="45"/>
      <c r="AR66" s="41" t="s">
        <v>77</v>
      </c>
      <c r="AS66" s="41" t="s">
        <v>77</v>
      </c>
      <c r="AT66" s="41" t="s">
        <v>77</v>
      </c>
      <c r="AU66" s="41" t="s">
        <v>77</v>
      </c>
      <c r="AV66" s="41" t="s">
        <v>77</v>
      </c>
      <c r="AW66" s="42" t="s">
        <v>78</v>
      </c>
      <c r="AX66" s="23"/>
      <c r="AY66" s="23"/>
      <c r="AZ66" s="19"/>
    </row>
    <row r="67" spans="1:52" ht="16" x14ac:dyDescent="0.2">
      <c r="A67" s="172">
        <v>3</v>
      </c>
      <c r="B67" s="173">
        <v>2019</v>
      </c>
      <c r="C67" s="173">
        <v>10</v>
      </c>
      <c r="D67" s="173">
        <v>14</v>
      </c>
      <c r="E67" s="176">
        <v>14.7</v>
      </c>
      <c r="F67" s="176">
        <v>28.2</v>
      </c>
      <c r="G67" s="176">
        <v>94.5</v>
      </c>
      <c r="H67" s="173">
        <v>8.0299999999999994</v>
      </c>
      <c r="I67" s="177">
        <v>0.73</v>
      </c>
      <c r="J67" s="177">
        <v>2.66</v>
      </c>
      <c r="K67" s="177">
        <v>1.23</v>
      </c>
      <c r="L67" s="176">
        <v>1.478</v>
      </c>
      <c r="M67" s="177">
        <v>0.35399999999999998</v>
      </c>
      <c r="N67" s="177">
        <v>6.7919999999999998</v>
      </c>
      <c r="O67" s="177">
        <v>0.128</v>
      </c>
      <c r="P67" s="177">
        <v>20.5322</v>
      </c>
      <c r="Q67" s="177">
        <v>16.8</v>
      </c>
      <c r="R67" s="177"/>
      <c r="S67" s="177">
        <v>3.7322000000000002</v>
      </c>
      <c r="T67" s="177">
        <v>45.456000000000003</v>
      </c>
      <c r="U67" s="27"/>
      <c r="V67" s="27" t="str">
        <f t="shared" si="48"/>
        <v xml:space="preserve"> </v>
      </c>
      <c r="W67" s="8" t="str">
        <f t="shared" si="49"/>
        <v xml:space="preserve"> </v>
      </c>
      <c r="X67" s="27" t="str">
        <f t="shared" si="50"/>
        <v xml:space="preserve"> </v>
      </c>
      <c r="Y67" s="27" t="str">
        <f t="shared" si="51"/>
        <v xml:space="preserve"> </v>
      </c>
      <c r="Z67" s="35" t="str">
        <f t="shared" si="52"/>
        <v xml:space="preserve"> </v>
      </c>
      <c r="AA67" s="8" t="str">
        <f t="shared" si="53"/>
        <v xml:space="preserve"> </v>
      </c>
      <c r="AB67" s="36" t="str">
        <f t="shared" si="54"/>
        <v xml:space="preserve"> </v>
      </c>
      <c r="AC67" s="36" t="str">
        <f t="shared" si="55"/>
        <v xml:space="preserve"> </v>
      </c>
      <c r="AD67" s="36" t="str">
        <f t="shared" si="56"/>
        <v xml:space="preserve"> </v>
      </c>
      <c r="AE67" s="8" t="str">
        <f t="shared" si="57"/>
        <v xml:space="preserve"> </v>
      </c>
      <c r="AF67" s="36" t="str">
        <f t="shared" si="58"/>
        <v xml:space="preserve"> </v>
      </c>
      <c r="AG67" s="36" t="str">
        <f t="shared" si="59"/>
        <v xml:space="preserve"> </v>
      </c>
      <c r="AH67" s="8" t="str">
        <f t="shared" si="60"/>
        <v xml:space="preserve"> </v>
      </c>
      <c r="AI67" s="37" t="str">
        <f t="shared" si="61"/>
        <v xml:space="preserve"> </v>
      </c>
      <c r="AJ67" s="38" t="str">
        <f t="shared" si="62"/>
        <v xml:space="preserve"> </v>
      </c>
      <c r="AK67" s="27"/>
      <c r="AO67" s="27"/>
      <c r="AR67" s="41">
        <f>((LN(AL66)-LN(0.4))/(LN(0.9)-LN(0.4))*100)</f>
        <v>51.590053828373883</v>
      </c>
      <c r="AS67" s="57">
        <f>((LN(AM66)-LN(17))/(LN(0.5)-LN(17))*100)</f>
        <v>55.1505667697799</v>
      </c>
      <c r="AT67" s="41">
        <f>((LN(AN66)-LN(10))/(LN(1)-LN(10))*100)</f>
        <v>89.315067840511418</v>
      </c>
      <c r="AU67" s="41">
        <f>((LN(AO66)-LN(10))/(LN(3)-LN(10))*100)</f>
        <v>-55.362255390473095</v>
      </c>
      <c r="AV67" s="41">
        <f>((LN(AP66)-LN(43))/(LN(20)-LN(43))*100)</f>
        <v>19.532578227043984</v>
      </c>
    </row>
    <row r="68" spans="1:52" ht="16" x14ac:dyDescent="0.2">
      <c r="A68" s="27"/>
      <c r="B68" s="27"/>
      <c r="C68" s="27"/>
      <c r="D68" s="50"/>
      <c r="E68" s="51"/>
      <c r="F68" s="52"/>
      <c r="G68" s="27"/>
      <c r="H68" s="27"/>
      <c r="I68" s="27"/>
      <c r="J68" s="27"/>
      <c r="K68" s="27"/>
      <c r="L68" s="27"/>
      <c r="M68" s="27"/>
      <c r="N68" s="27"/>
      <c r="O68" s="27"/>
      <c r="P68" s="27"/>
      <c r="Q68" s="27"/>
      <c r="R68" s="27"/>
      <c r="S68" s="27"/>
      <c r="T68" s="27"/>
      <c r="U68" s="27"/>
      <c r="V68" s="27" t="str">
        <f t="shared" si="48"/>
        <v xml:space="preserve"> </v>
      </c>
      <c r="W68" s="8" t="str">
        <f t="shared" si="49"/>
        <v xml:space="preserve"> </v>
      </c>
      <c r="X68" s="27" t="str">
        <f t="shared" si="50"/>
        <v xml:space="preserve"> </v>
      </c>
      <c r="Y68" s="27" t="str">
        <f t="shared" si="51"/>
        <v xml:space="preserve"> </v>
      </c>
      <c r="Z68" s="35" t="str">
        <f t="shared" si="52"/>
        <v xml:space="preserve"> </v>
      </c>
      <c r="AA68" s="8" t="str">
        <f t="shared" si="53"/>
        <v xml:space="preserve"> </v>
      </c>
      <c r="AB68" s="36" t="str">
        <f t="shared" si="54"/>
        <v xml:space="preserve"> </v>
      </c>
      <c r="AC68" s="36" t="str">
        <f t="shared" si="55"/>
        <v xml:space="preserve"> </v>
      </c>
      <c r="AD68" s="36" t="str">
        <f t="shared" si="56"/>
        <v xml:space="preserve"> </v>
      </c>
      <c r="AE68" s="8" t="str">
        <f t="shared" si="57"/>
        <v xml:space="preserve"> </v>
      </c>
      <c r="AF68" s="36" t="str">
        <f t="shared" si="58"/>
        <v xml:space="preserve"> </v>
      </c>
      <c r="AG68" s="36" t="str">
        <f t="shared" si="59"/>
        <v xml:space="preserve"> </v>
      </c>
      <c r="AH68" s="8" t="str">
        <f t="shared" si="60"/>
        <v xml:space="preserve"> </v>
      </c>
      <c r="AI68" s="37" t="str">
        <f t="shared" si="61"/>
        <v xml:space="preserve"> </v>
      </c>
      <c r="AJ68" s="38" t="str">
        <f t="shared" si="62"/>
        <v xml:space="preserve"> </v>
      </c>
      <c r="AK68" s="27"/>
      <c r="AL68" s="27"/>
      <c r="AM68" s="27"/>
      <c r="AN68" s="27"/>
      <c r="AO68" s="58" t="s">
        <v>228</v>
      </c>
      <c r="AP68" s="27"/>
      <c r="AR68">
        <f>IF(AR67&gt;100, 100, IF(AR67&lt;0, 0, AR67))</f>
        <v>51.590053828373883</v>
      </c>
      <c r="AS68">
        <f t="shared" ref="AS68:AV68" si="63">IF(AS67&gt;100, 100, IF(AS67&lt;0, 0, AS67))</f>
        <v>55.1505667697799</v>
      </c>
      <c r="AT68">
        <f t="shared" si="63"/>
        <v>89.315067840511418</v>
      </c>
      <c r="AU68">
        <f t="shared" si="63"/>
        <v>0</v>
      </c>
      <c r="AV68">
        <f t="shared" si="63"/>
        <v>19.532578227043984</v>
      </c>
      <c r="AW68" s="59">
        <f>AVERAGE(AR68:AV68)</f>
        <v>43.117653333141831</v>
      </c>
      <c r="AX68" s="43"/>
      <c r="AY68" s="43" t="str">
        <f>IF(AW68&lt;35, "Poor", IF(AW68&lt;65, "Fair", IF(AW68&gt;65, "Excellent")))</f>
        <v>Fair</v>
      </c>
      <c r="AZ68" s="43" t="str">
        <f>IF(AY68="Excellent", "Acceptable; Ongoing Protection is Required", "Unacceptable; Immediate Restoration is Required")</f>
        <v>Unacceptable; Immediate Restoration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48"/>
        <v xml:space="preserve"> </v>
      </c>
      <c r="W69" s="8" t="str">
        <f t="shared" si="49"/>
        <v xml:space="preserve"> </v>
      </c>
      <c r="X69" s="27" t="str">
        <f t="shared" si="50"/>
        <v xml:space="preserve"> </v>
      </c>
      <c r="Y69" s="27" t="str">
        <f t="shared" si="51"/>
        <v xml:space="preserve"> </v>
      </c>
      <c r="Z69" s="35" t="str">
        <f t="shared" si="52"/>
        <v xml:space="preserve"> </v>
      </c>
      <c r="AA69" s="8" t="str">
        <f t="shared" si="53"/>
        <v xml:space="preserve"> </v>
      </c>
      <c r="AB69" s="36" t="str">
        <f t="shared" si="54"/>
        <v xml:space="preserve"> </v>
      </c>
      <c r="AC69" s="36" t="str">
        <f t="shared" si="55"/>
        <v xml:space="preserve"> </v>
      </c>
      <c r="AD69" s="36" t="str">
        <f t="shared" si="56"/>
        <v xml:space="preserve"> </v>
      </c>
      <c r="AE69" s="8" t="str">
        <f t="shared" si="57"/>
        <v xml:space="preserve"> </v>
      </c>
      <c r="AF69" s="36" t="str">
        <f t="shared" si="58"/>
        <v xml:space="preserve"> </v>
      </c>
      <c r="AG69" s="36" t="str">
        <f t="shared" si="59"/>
        <v xml:space="preserve"> </v>
      </c>
      <c r="AH69" s="8" t="str">
        <f t="shared" si="60"/>
        <v xml:space="preserve"> </v>
      </c>
      <c r="AI69" s="37" t="str">
        <f t="shared" si="61"/>
        <v xml:space="preserve"> </v>
      </c>
      <c r="AJ69" s="38" t="str">
        <f t="shared" si="62"/>
        <v xml:space="preserve"> </v>
      </c>
      <c r="AK69" s="27"/>
      <c r="AL69" s="27"/>
      <c r="AM69" s="27"/>
      <c r="AN69" s="27"/>
      <c r="AO69" s="27"/>
      <c r="AP69" s="27"/>
      <c r="AQ69" s="27"/>
      <c r="AR69" s="27"/>
      <c r="AS69" s="27"/>
      <c r="AT69" s="27"/>
      <c r="AU69" s="27"/>
      <c r="AV69" s="27"/>
      <c r="AW69" s="27"/>
      <c r="AX69" s="27"/>
      <c r="AY69" s="27"/>
    </row>
    <row r="70" spans="1:52" ht="16" x14ac:dyDescent="0.2">
      <c r="V70" s="27" t="str">
        <f t="shared" si="48"/>
        <v xml:space="preserve"> </v>
      </c>
      <c r="W70" s="8" t="str">
        <f t="shared" si="49"/>
        <v xml:space="preserve"> </v>
      </c>
      <c r="X70" s="27" t="str">
        <f t="shared" si="50"/>
        <v xml:space="preserve"> </v>
      </c>
      <c r="Y70" s="27" t="str">
        <f t="shared" si="51"/>
        <v xml:space="preserve"> </v>
      </c>
      <c r="Z70" s="35" t="str">
        <f t="shared" si="52"/>
        <v xml:space="preserve"> </v>
      </c>
      <c r="AA70" s="8" t="str">
        <f t="shared" si="53"/>
        <v xml:space="preserve"> </v>
      </c>
      <c r="AB70" s="36" t="str">
        <f t="shared" si="54"/>
        <v xml:space="preserve"> </v>
      </c>
      <c r="AC70" s="36" t="str">
        <f t="shared" si="55"/>
        <v xml:space="preserve"> </v>
      </c>
      <c r="AD70" s="36" t="str">
        <f t="shared" si="56"/>
        <v xml:space="preserve"> </v>
      </c>
      <c r="AE70" s="8" t="str">
        <f t="shared" si="57"/>
        <v xml:space="preserve"> </v>
      </c>
      <c r="AF70" s="36" t="str">
        <f t="shared" si="58"/>
        <v xml:space="preserve"> </v>
      </c>
      <c r="AG70" s="36" t="str">
        <f t="shared" si="59"/>
        <v xml:space="preserve"> </v>
      </c>
      <c r="AH70" s="8" t="str">
        <f t="shared" si="60"/>
        <v xml:space="preserve"> </v>
      </c>
      <c r="AI70" s="37" t="str">
        <f t="shared" si="61"/>
        <v xml:space="preserve"> </v>
      </c>
      <c r="AJ70" s="38" t="str">
        <f t="shared" si="62"/>
        <v xml:space="preserve"> </v>
      </c>
    </row>
    <row r="71" spans="1:52" ht="16" x14ac:dyDescent="0.2">
      <c r="AA71" s="43">
        <f>_xlfn.AGGREGATE(1, 6,AA58:AA70)</f>
        <v>0.60778662956928764</v>
      </c>
      <c r="AB71" s="43">
        <f>_xlfn.AGGREGATE(1, 6,AB58:AB70)</f>
        <v>2.4312499999999999</v>
      </c>
      <c r="AE71" s="43">
        <f>_xlfn.AGGREGATE(1, 6,AE58:AE70)</f>
        <v>1.2789375000000001</v>
      </c>
      <c r="AH71" s="43">
        <f>_xlfn.AGGREGATE(1, 6,AH58:AH70)</f>
        <v>19.474999999999994</v>
      </c>
      <c r="AJ71" s="43">
        <f>_xlfn.AGGREGATE(1, 6,AJ58:AJ70)</f>
        <v>37.028374999999997</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3</v>
      </c>
      <c r="B75" s="173">
        <v>2020</v>
      </c>
      <c r="C75" s="173">
        <v>5</v>
      </c>
      <c r="D75" s="173">
        <v>22</v>
      </c>
      <c r="E75" s="176">
        <v>16.899999999999999</v>
      </c>
      <c r="F75" s="176">
        <v>28.29</v>
      </c>
      <c r="G75" s="176">
        <v>73.8</v>
      </c>
      <c r="H75" s="173">
        <v>6</v>
      </c>
      <c r="I75" s="177">
        <v>3.7</v>
      </c>
      <c r="J75" s="177">
        <v>8.35</v>
      </c>
      <c r="K75" s="177">
        <v>2.62</v>
      </c>
      <c r="L75" s="176">
        <v>0.34260000000000002</v>
      </c>
      <c r="M75" s="177">
        <v>0.11899999999999999</v>
      </c>
      <c r="N75" s="177">
        <v>1.0660000000000001</v>
      </c>
      <c r="O75" s="177">
        <v>0.02</v>
      </c>
      <c r="P75" s="177">
        <v>45.807299999999998</v>
      </c>
      <c r="Q75" s="177">
        <v>19.899999999999999</v>
      </c>
      <c r="R75" s="177"/>
      <c r="S75" s="177">
        <v>25.907299999999999</v>
      </c>
      <c r="T75" s="177">
        <v>194.87780000000001</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3</v>
      </c>
      <c r="B76" s="173">
        <v>2020</v>
      </c>
      <c r="C76" s="173">
        <v>6</v>
      </c>
      <c r="D76" s="173">
        <v>8</v>
      </c>
      <c r="E76" s="176">
        <v>20.100000000000001</v>
      </c>
      <c r="F76" s="176">
        <v>30.08</v>
      </c>
      <c r="G76" s="176">
        <v>78.5</v>
      </c>
      <c r="H76" s="173">
        <v>5.97</v>
      </c>
      <c r="I76" s="177">
        <v>1.75</v>
      </c>
      <c r="J76" s="177">
        <v>2.44</v>
      </c>
      <c r="K76" s="177">
        <v>1.67</v>
      </c>
      <c r="L76" s="176">
        <v>0.73070000000000002</v>
      </c>
      <c r="M76" s="177">
        <v>0.05</v>
      </c>
      <c r="N76" s="177">
        <v>8.6850000000000005</v>
      </c>
      <c r="O76" s="177">
        <v>9.0999999999999998E-2</v>
      </c>
      <c r="P76" s="177">
        <v>36.0379</v>
      </c>
      <c r="Q76" s="177">
        <v>25.2</v>
      </c>
      <c r="R76" s="177"/>
      <c r="S76" s="177">
        <v>10.837899999999999</v>
      </c>
      <c r="T76" s="177">
        <v>79.16</v>
      </c>
      <c r="U76" s="27"/>
      <c r="V76" s="27">
        <f t="shared" ref="V76:V87" si="64">IF(C76&lt;6," ",IF(C76&lt;=9,E76, IF(C76&gt;=10," ")))</f>
        <v>20.100000000000001</v>
      </c>
      <c r="W76" s="8">
        <f t="shared" ref="W76:W87" si="65">IF(V76=" ", " ", IF(V76&gt;0, V76+273.15))</f>
        <v>293.25</v>
      </c>
      <c r="X76" s="27">
        <f t="shared" ref="X76:X87" si="66">IF(C76&lt;6," ",IF(C76&lt;=9,F76, IF(C76&gt;=10," ")))</f>
        <v>30.08</v>
      </c>
      <c r="Y76" s="27">
        <f t="shared" ref="Y76:Y87" si="67">IF(C76&lt;6," ",IF(C76&lt;=9,H76, IF(C76&gt;=10," ")))</f>
        <v>5.97</v>
      </c>
      <c r="Z76" s="35">
        <f t="shared" ref="Z76:Z87" si="68">IF(V76=" "," ",IF(V76&gt;0,EXP(-173.4292+249.6339*100/W76+143.3483*LN(+W76/100)-21.8492*W76/100+X76*(-0.033096+0.014259*W76/100-0.0017*(W76/100)^2))*1.4276))</f>
        <v>7.577625935960822</v>
      </c>
      <c r="AA76" s="8">
        <f t="shared" ref="AA76:AA87" si="69">IF(V76=" "," ",IF(V76&gt;0,Y76/Z76))</f>
        <v>0.78784569869943311</v>
      </c>
      <c r="AB76" s="36">
        <f t="shared" ref="AB76:AB87" si="70">IF(C76&lt;6," ",IF(C76&lt;=9,I76, IF(C76&gt;=10," ")))</f>
        <v>1.75</v>
      </c>
      <c r="AC76" s="36">
        <f t="shared" ref="AC76:AC87" si="71">IF(C76&lt;6," ",IF(C76&lt;=9,M76, IF(C76&gt;=10," ")))</f>
        <v>0.05</v>
      </c>
      <c r="AD76" s="36">
        <f t="shared" ref="AD76:AD87" si="72">IF(C76&lt;6," ",IF(C76&lt;=9,L76, IF(C76&gt;=10," ")))</f>
        <v>0.73070000000000002</v>
      </c>
      <c r="AE76" s="8">
        <f t="shared" ref="AE76:AE87" si="73">IF(V76=" "," ",IF(V76&gt;0,SUM(AC76:AD76)))</f>
        <v>0.78070000000000006</v>
      </c>
      <c r="AF76" s="36">
        <f t="shared" ref="AF76:AF87" si="74">IF(C76&lt;6," ",IF(C76&lt;=9,J76, IF(C76&gt;=10," ")))</f>
        <v>2.44</v>
      </c>
      <c r="AG76" s="36">
        <f t="shared" ref="AG76:AG87" si="75">IF(C76&lt;6," ",IF(C76&lt;=9,K76, IF(C76&gt;=10," ")))</f>
        <v>1.67</v>
      </c>
      <c r="AH76" s="8">
        <f t="shared" ref="AH76:AH87" si="76">IF(V76=" ", " ", IF(V76&gt;0, SUM(AF76:AG76)))</f>
        <v>4.1099999999999994</v>
      </c>
      <c r="AI76" s="37">
        <f t="shared" ref="AI76:AI87" si="77">IF(C76&lt;6," ",IF(C76&lt;=9,P76, IF(C76&gt;=10," ")))</f>
        <v>36.0379</v>
      </c>
      <c r="AJ76" s="38">
        <f t="shared" ref="AJ76:AJ87" si="78">IF(V76=" ", " ", IF(V76&gt;0, AI76-AE76))</f>
        <v>35.257199999999997</v>
      </c>
      <c r="AK76" s="27"/>
      <c r="AL76" s="27"/>
      <c r="AM76" s="27"/>
      <c r="AN76" s="27"/>
      <c r="AO76" s="27"/>
      <c r="AP76" s="27"/>
      <c r="AQ76" s="27"/>
      <c r="AR76" s="27"/>
      <c r="AS76" s="27"/>
      <c r="AT76" s="27"/>
      <c r="AU76" s="27"/>
      <c r="AV76" s="27"/>
      <c r="AW76" s="27"/>
      <c r="AX76" s="27"/>
      <c r="AY76" s="27"/>
    </row>
    <row r="77" spans="1:52" ht="16" x14ac:dyDescent="0.2">
      <c r="A77" s="172">
        <v>3</v>
      </c>
      <c r="B77" s="173">
        <v>2020</v>
      </c>
      <c r="C77" s="173">
        <v>6</v>
      </c>
      <c r="D77" s="173">
        <v>22</v>
      </c>
      <c r="E77" s="176">
        <v>25.1</v>
      </c>
      <c r="F77" s="176">
        <v>29.43</v>
      </c>
      <c r="G77" s="176">
        <v>82.3</v>
      </c>
      <c r="H77" s="173">
        <v>5.74</v>
      </c>
      <c r="I77" s="177">
        <v>1.95</v>
      </c>
      <c r="J77" s="177">
        <v>6.7</v>
      </c>
      <c r="K77" s="177">
        <v>1.33</v>
      </c>
      <c r="L77" s="176">
        <v>0.31590000000000001</v>
      </c>
      <c r="M77" s="177">
        <v>0.222</v>
      </c>
      <c r="N77" s="177">
        <v>3.5649999999999999</v>
      </c>
      <c r="O77" s="177">
        <v>0.11700000000000001</v>
      </c>
      <c r="P77" s="177">
        <v>46.929499999999997</v>
      </c>
      <c r="Q77" s="177">
        <v>34.5</v>
      </c>
      <c r="R77" s="177"/>
      <c r="S77" s="177">
        <v>12.429500000000001</v>
      </c>
      <c r="T77" s="177">
        <v>81.456999999999994</v>
      </c>
      <c r="U77" s="27"/>
      <c r="V77" s="27">
        <f t="shared" si="64"/>
        <v>25.1</v>
      </c>
      <c r="W77" s="8">
        <f t="shared" si="65"/>
        <v>298.25</v>
      </c>
      <c r="X77" s="27">
        <f t="shared" si="66"/>
        <v>29.43</v>
      </c>
      <c r="Y77" s="27">
        <f t="shared" si="67"/>
        <v>5.74</v>
      </c>
      <c r="Z77" s="35">
        <f t="shared" si="68"/>
        <v>6.9530970455439629</v>
      </c>
      <c r="AA77" s="8">
        <f t="shared" si="69"/>
        <v>0.82553140886744836</v>
      </c>
      <c r="AB77" s="36">
        <f t="shared" si="70"/>
        <v>1.95</v>
      </c>
      <c r="AC77" s="36">
        <f t="shared" si="71"/>
        <v>0.222</v>
      </c>
      <c r="AD77" s="36">
        <f t="shared" si="72"/>
        <v>0.31590000000000001</v>
      </c>
      <c r="AE77" s="8">
        <f t="shared" si="73"/>
        <v>0.53790000000000004</v>
      </c>
      <c r="AF77" s="36">
        <f t="shared" si="74"/>
        <v>6.7</v>
      </c>
      <c r="AG77" s="36">
        <f t="shared" si="75"/>
        <v>1.33</v>
      </c>
      <c r="AH77" s="8">
        <f t="shared" si="76"/>
        <v>8.0300000000000011</v>
      </c>
      <c r="AI77" s="37">
        <f t="shared" si="77"/>
        <v>46.929499999999997</v>
      </c>
      <c r="AJ77" s="38">
        <f t="shared" si="78"/>
        <v>46.391599999999997</v>
      </c>
      <c r="AL77" s="27"/>
      <c r="AM77" s="27"/>
      <c r="AN77" s="27"/>
      <c r="AO77" s="27"/>
      <c r="AP77" s="27"/>
      <c r="AQ77" s="39" t="s">
        <v>221</v>
      </c>
      <c r="AR77" s="40"/>
      <c r="AS77" s="40"/>
      <c r="AT77" s="40"/>
      <c r="AU77" s="40"/>
      <c r="AV77" s="40"/>
      <c r="AW77" s="40"/>
      <c r="AX77" s="40"/>
      <c r="AY77" s="40"/>
      <c r="AZ77" s="19"/>
    </row>
    <row r="78" spans="1:52" ht="16" x14ac:dyDescent="0.2">
      <c r="A78" s="172">
        <v>3</v>
      </c>
      <c r="B78" s="173">
        <v>2020</v>
      </c>
      <c r="C78" s="173">
        <v>7</v>
      </c>
      <c r="D78" s="173">
        <v>8</v>
      </c>
      <c r="E78" s="176">
        <v>23.8</v>
      </c>
      <c r="F78" s="176">
        <v>31.06</v>
      </c>
      <c r="G78" s="176">
        <v>60.1</v>
      </c>
      <c r="H78" s="173">
        <v>4.25</v>
      </c>
      <c r="I78" s="177">
        <v>2.2999999999999998</v>
      </c>
      <c r="J78" s="177">
        <v>7.22</v>
      </c>
      <c r="K78" s="177">
        <v>2.79</v>
      </c>
      <c r="L78" s="176">
        <v>0.78339999999999999</v>
      </c>
      <c r="M78" s="177">
        <v>8.8999999999999996E-2</v>
      </c>
      <c r="N78" s="177">
        <v>16.71</v>
      </c>
      <c r="O78" s="177">
        <v>0.28199999999999997</v>
      </c>
      <c r="P78" s="177">
        <v>35.616999999999997</v>
      </c>
      <c r="Q78" s="177">
        <v>23.9</v>
      </c>
      <c r="R78" s="177"/>
      <c r="S78" s="177">
        <v>11.717000000000001</v>
      </c>
      <c r="T78" s="177">
        <v>186.07599999999999</v>
      </c>
      <c r="U78" s="27"/>
      <c r="V78" s="27">
        <f t="shared" si="64"/>
        <v>23.8</v>
      </c>
      <c r="W78" s="8">
        <f t="shared" si="65"/>
        <v>296.95</v>
      </c>
      <c r="X78" s="27">
        <f t="shared" si="66"/>
        <v>31.06</v>
      </c>
      <c r="Y78" s="27">
        <f t="shared" si="67"/>
        <v>4.25</v>
      </c>
      <c r="Z78" s="35">
        <f t="shared" si="68"/>
        <v>7.0463953053463459</v>
      </c>
      <c r="AA78" s="8">
        <f t="shared" si="69"/>
        <v>0.60314527014619468</v>
      </c>
      <c r="AB78" s="36">
        <f t="shared" si="70"/>
        <v>2.2999999999999998</v>
      </c>
      <c r="AC78" s="36">
        <f t="shared" si="71"/>
        <v>8.8999999999999996E-2</v>
      </c>
      <c r="AD78" s="36">
        <f t="shared" si="72"/>
        <v>0.78339999999999999</v>
      </c>
      <c r="AE78" s="8">
        <f t="shared" si="73"/>
        <v>0.87239999999999995</v>
      </c>
      <c r="AF78" s="36">
        <f t="shared" si="74"/>
        <v>7.22</v>
      </c>
      <c r="AG78" s="36">
        <f t="shared" si="75"/>
        <v>2.79</v>
      </c>
      <c r="AH78" s="8">
        <f t="shared" si="76"/>
        <v>10.01</v>
      </c>
      <c r="AI78" s="37">
        <f t="shared" si="77"/>
        <v>35.616999999999997</v>
      </c>
      <c r="AJ78" s="38">
        <f t="shared" si="78"/>
        <v>34.744599999999998</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3</v>
      </c>
      <c r="B79" s="173">
        <v>2020</v>
      </c>
      <c r="C79" s="173">
        <v>8</v>
      </c>
      <c r="D79" s="173">
        <v>7</v>
      </c>
      <c r="E79" s="176">
        <v>25.9</v>
      </c>
      <c r="F79" s="176">
        <v>30.7</v>
      </c>
      <c r="G79" s="176">
        <v>56.8</v>
      </c>
      <c r="H79" s="173">
        <v>3.75</v>
      </c>
      <c r="I79" s="177">
        <v>2.33</v>
      </c>
      <c r="J79" s="177">
        <v>14.62</v>
      </c>
      <c r="K79" s="177">
        <v>3.55</v>
      </c>
      <c r="L79" s="176">
        <v>0.23419999999999999</v>
      </c>
      <c r="M79" s="177">
        <v>0.74299999999999999</v>
      </c>
      <c r="N79" s="177">
        <v>25.87</v>
      </c>
      <c r="O79" s="177">
        <v>0.02</v>
      </c>
      <c r="P79" s="177">
        <v>40.273499999999999</v>
      </c>
      <c r="Q79" s="177">
        <v>21.8</v>
      </c>
      <c r="R79" s="177"/>
      <c r="S79" s="177">
        <v>18.473500000000001</v>
      </c>
      <c r="T79" s="177">
        <v>127.2839</v>
      </c>
      <c r="U79" s="27"/>
      <c r="V79" s="27">
        <f t="shared" si="64"/>
        <v>25.9</v>
      </c>
      <c r="W79" s="8">
        <f t="shared" si="65"/>
        <v>299.04999999999995</v>
      </c>
      <c r="X79" s="27">
        <f t="shared" si="66"/>
        <v>30.7</v>
      </c>
      <c r="Y79" s="27">
        <f t="shared" si="67"/>
        <v>3.75</v>
      </c>
      <c r="Z79" s="35">
        <f t="shared" si="68"/>
        <v>6.8090814140829021</v>
      </c>
      <c r="AA79" s="8">
        <f t="shared" si="69"/>
        <v>0.5507350803948462</v>
      </c>
      <c r="AB79" s="36">
        <f t="shared" si="70"/>
        <v>2.33</v>
      </c>
      <c r="AC79" s="36">
        <f t="shared" si="71"/>
        <v>0.74299999999999999</v>
      </c>
      <c r="AD79" s="36">
        <f t="shared" si="72"/>
        <v>0.23419999999999999</v>
      </c>
      <c r="AE79" s="8">
        <f t="shared" si="73"/>
        <v>0.97719999999999996</v>
      </c>
      <c r="AF79" s="36">
        <f t="shared" si="74"/>
        <v>14.62</v>
      </c>
      <c r="AG79" s="36">
        <f t="shared" si="75"/>
        <v>3.55</v>
      </c>
      <c r="AH79" s="8">
        <f t="shared" si="76"/>
        <v>18.169999999999998</v>
      </c>
      <c r="AI79" s="37">
        <f t="shared" si="77"/>
        <v>40.273499999999999</v>
      </c>
      <c r="AJ79" s="38">
        <f t="shared" si="78"/>
        <v>39.296299999999995</v>
      </c>
      <c r="AL79" s="43" t="s">
        <v>222</v>
      </c>
      <c r="AQ79" s="44" t="s">
        <v>1</v>
      </c>
      <c r="AR79" s="41"/>
      <c r="AS79" s="41"/>
      <c r="AT79" s="41"/>
      <c r="AU79" s="41"/>
      <c r="AV79" s="41"/>
      <c r="AW79" s="45"/>
      <c r="AX79" s="40"/>
      <c r="AY79" s="40"/>
      <c r="AZ79" s="19"/>
    </row>
    <row r="80" spans="1:52" ht="18" x14ac:dyDescent="0.25">
      <c r="A80" s="172">
        <v>3</v>
      </c>
      <c r="B80" s="173">
        <v>2020</v>
      </c>
      <c r="C80" s="173">
        <v>9</v>
      </c>
      <c r="D80" s="173">
        <v>5</v>
      </c>
      <c r="E80" s="176">
        <v>23.2</v>
      </c>
      <c r="F80" s="176">
        <v>30.3</v>
      </c>
      <c r="G80" s="176">
        <v>73.099999999999994</v>
      </c>
      <c r="H80" s="173">
        <v>5.26</v>
      </c>
      <c r="I80" s="177">
        <v>2.2200000000000002</v>
      </c>
      <c r="J80" s="177">
        <v>9.6999999999999993</v>
      </c>
      <c r="K80" s="177">
        <v>3.47</v>
      </c>
      <c r="L80" s="176">
        <v>0.2908</v>
      </c>
      <c r="M80" s="177">
        <v>0.10299999999999999</v>
      </c>
      <c r="N80" s="177">
        <v>14.192</v>
      </c>
      <c r="O80" s="177">
        <v>0.19400000000000001</v>
      </c>
      <c r="P80" s="177">
        <v>39.124600000000001</v>
      </c>
      <c r="Q80" s="177">
        <v>26.6</v>
      </c>
      <c r="R80" s="177"/>
      <c r="S80" s="177">
        <v>12.5246</v>
      </c>
      <c r="T80" s="177">
        <v>86.408600000000007</v>
      </c>
      <c r="U80" s="27"/>
      <c r="V80" s="27">
        <f t="shared" si="64"/>
        <v>23.2</v>
      </c>
      <c r="W80" s="8">
        <f t="shared" si="65"/>
        <v>296.34999999999997</v>
      </c>
      <c r="X80" s="27">
        <f t="shared" si="66"/>
        <v>30.3</v>
      </c>
      <c r="Y80" s="27">
        <f t="shared" si="67"/>
        <v>5.26</v>
      </c>
      <c r="Z80" s="35">
        <f t="shared" si="68"/>
        <v>7.1526786447364676</v>
      </c>
      <c r="AA80" s="8">
        <f t="shared" si="69"/>
        <v>0.73538883280751643</v>
      </c>
      <c r="AB80" s="36">
        <f t="shared" si="70"/>
        <v>2.2200000000000002</v>
      </c>
      <c r="AC80" s="36">
        <f t="shared" si="71"/>
        <v>0.10299999999999999</v>
      </c>
      <c r="AD80" s="36">
        <f t="shared" si="72"/>
        <v>0.2908</v>
      </c>
      <c r="AE80" s="8">
        <f t="shared" si="73"/>
        <v>0.39379999999999998</v>
      </c>
      <c r="AF80" s="36">
        <f t="shared" si="74"/>
        <v>9.6999999999999993</v>
      </c>
      <c r="AG80" s="36">
        <f t="shared" si="75"/>
        <v>3.47</v>
      </c>
      <c r="AH80" s="8">
        <f t="shared" si="76"/>
        <v>13.17</v>
      </c>
      <c r="AI80" s="37">
        <f t="shared" si="77"/>
        <v>39.124600000000001</v>
      </c>
      <c r="AJ80" s="38">
        <f t="shared" si="78"/>
        <v>38.730800000000002</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3</v>
      </c>
      <c r="B81" s="173">
        <v>2020</v>
      </c>
      <c r="C81" s="173">
        <v>9</v>
      </c>
      <c r="D81" s="173">
        <v>19</v>
      </c>
      <c r="E81" s="176">
        <v>16.899999999999999</v>
      </c>
      <c r="F81" s="176">
        <v>30.4</v>
      </c>
      <c r="G81" s="176">
        <v>74.7</v>
      </c>
      <c r="H81" s="173">
        <v>6.04</v>
      </c>
      <c r="I81" s="177">
        <v>1.72</v>
      </c>
      <c r="J81" s="177">
        <v>7.71</v>
      </c>
      <c r="K81" s="177">
        <v>2.74</v>
      </c>
      <c r="L81" s="176">
        <v>0.16520000000000001</v>
      </c>
      <c r="M81" s="177">
        <v>5.8000000000000003E-2</v>
      </c>
      <c r="N81" s="177">
        <v>7.516</v>
      </c>
      <c r="O81" s="177">
        <v>0.108</v>
      </c>
      <c r="P81" s="177">
        <v>29.439900000000002</v>
      </c>
      <c r="Q81" s="177">
        <v>20.7</v>
      </c>
      <c r="R81" s="177"/>
      <c r="S81" s="177">
        <v>8.7399000000000004</v>
      </c>
      <c r="T81" s="177">
        <v>63.151499999999999</v>
      </c>
      <c r="U81" s="27"/>
      <c r="V81" s="27">
        <f t="shared" si="64"/>
        <v>16.899999999999999</v>
      </c>
      <c r="W81" s="8">
        <f t="shared" si="65"/>
        <v>290.04999999999995</v>
      </c>
      <c r="X81" s="27">
        <f t="shared" si="66"/>
        <v>30.4</v>
      </c>
      <c r="Y81" s="27">
        <f t="shared" si="67"/>
        <v>6.04</v>
      </c>
      <c r="Z81" s="35">
        <f t="shared" si="68"/>
        <v>8.0412671497697534</v>
      </c>
      <c r="AA81" s="8">
        <f t="shared" si="69"/>
        <v>0.75112539945559997</v>
      </c>
      <c r="AB81" s="36">
        <f t="shared" si="70"/>
        <v>1.72</v>
      </c>
      <c r="AC81" s="36">
        <f t="shared" si="71"/>
        <v>5.8000000000000003E-2</v>
      </c>
      <c r="AD81" s="36">
        <f t="shared" si="72"/>
        <v>0.16520000000000001</v>
      </c>
      <c r="AE81" s="8">
        <f t="shared" si="73"/>
        <v>0.22320000000000001</v>
      </c>
      <c r="AF81" s="36">
        <f t="shared" si="74"/>
        <v>7.71</v>
      </c>
      <c r="AG81" s="36">
        <f t="shared" si="75"/>
        <v>2.74</v>
      </c>
      <c r="AH81" s="8">
        <f t="shared" si="76"/>
        <v>10.45</v>
      </c>
      <c r="AI81" s="37">
        <f t="shared" si="77"/>
        <v>29.439900000000002</v>
      </c>
      <c r="AJ81" s="38">
        <f t="shared" si="78"/>
        <v>29.216700000000003</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3</v>
      </c>
      <c r="B82" s="173">
        <v>2020</v>
      </c>
      <c r="C82" s="173">
        <v>10</v>
      </c>
      <c r="D82" s="173">
        <v>18</v>
      </c>
      <c r="E82" s="176">
        <v>13.8</v>
      </c>
      <c r="F82" s="176">
        <v>28.9</v>
      </c>
      <c r="G82" s="176">
        <v>80.599999999999994</v>
      </c>
      <c r="H82" s="173">
        <v>6.96</v>
      </c>
      <c r="I82" s="177">
        <v>1.5</v>
      </c>
      <c r="J82" s="177">
        <v>4.04</v>
      </c>
      <c r="K82" s="177">
        <v>2.2200000000000002</v>
      </c>
      <c r="L82" s="176">
        <v>1.6514</v>
      </c>
      <c r="M82" s="177">
        <v>0.20100000000000001</v>
      </c>
      <c r="N82" s="177">
        <v>4.63</v>
      </c>
      <c r="O82" s="177">
        <v>0.19</v>
      </c>
      <c r="P82" s="177">
        <v>21.641300000000001</v>
      </c>
      <c r="Q82" s="177">
        <v>15.9</v>
      </c>
      <c r="R82" s="177"/>
      <c r="S82" s="177">
        <v>5.7412999999999998</v>
      </c>
      <c r="T82" s="177">
        <v>59.685299999999998</v>
      </c>
      <c r="U82" s="27"/>
      <c r="V82" s="27" t="str">
        <f t="shared" si="64"/>
        <v xml:space="preserve"> </v>
      </c>
      <c r="W82" s="8" t="str">
        <f t="shared" si="65"/>
        <v xml:space="preserve"> </v>
      </c>
      <c r="X82" s="27" t="str">
        <f t="shared" si="66"/>
        <v xml:space="preserve"> </v>
      </c>
      <c r="Y82" s="27" t="str">
        <f t="shared" si="67"/>
        <v xml:space="preserve"> </v>
      </c>
      <c r="Z82" s="35" t="str">
        <f t="shared" si="68"/>
        <v xml:space="preserve"> </v>
      </c>
      <c r="AA82" s="8" t="str">
        <f t="shared" si="69"/>
        <v xml:space="preserve"> </v>
      </c>
      <c r="AB82" s="36" t="str">
        <f t="shared" si="70"/>
        <v xml:space="preserve"> </v>
      </c>
      <c r="AC82" s="36" t="str">
        <f t="shared" si="71"/>
        <v xml:space="preserve"> </v>
      </c>
      <c r="AD82" s="36" t="str">
        <f t="shared" si="72"/>
        <v xml:space="preserve"> </v>
      </c>
      <c r="AE82" s="8" t="str">
        <f t="shared" si="73"/>
        <v xml:space="preserve"> </v>
      </c>
      <c r="AF82" s="36" t="str">
        <f t="shared" si="74"/>
        <v xml:space="preserve"> </v>
      </c>
      <c r="AG82" s="36" t="str">
        <f t="shared" si="75"/>
        <v xml:space="preserve"> </v>
      </c>
      <c r="AH82" s="8" t="str">
        <f t="shared" si="76"/>
        <v xml:space="preserve"> </v>
      </c>
      <c r="AI82" s="37" t="str">
        <f t="shared" si="77"/>
        <v xml:space="preserve"> </v>
      </c>
      <c r="AJ82" s="38" t="str">
        <f t="shared" si="78"/>
        <v xml:space="preserve"> </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27"/>
      <c r="B83" s="27"/>
      <c r="C83" s="27"/>
      <c r="D83" s="50"/>
      <c r="E83" s="51"/>
      <c r="F83" s="52"/>
      <c r="G83" s="27"/>
      <c r="H83" s="27"/>
      <c r="I83" s="27"/>
      <c r="J83" s="27"/>
      <c r="K83" s="27"/>
      <c r="L83" s="27"/>
      <c r="M83" s="27"/>
      <c r="N83" s="27"/>
      <c r="O83" s="27"/>
      <c r="P83" s="27"/>
      <c r="Q83" s="27"/>
      <c r="R83" s="27"/>
      <c r="S83" s="27"/>
      <c r="T83" s="27"/>
      <c r="U83" s="27"/>
      <c r="V83" s="27" t="str">
        <f t="shared" si="64"/>
        <v xml:space="preserve"> </v>
      </c>
      <c r="W83" s="8" t="str">
        <f t="shared" si="65"/>
        <v xml:space="preserve"> </v>
      </c>
      <c r="X83" s="27" t="str">
        <f t="shared" si="66"/>
        <v xml:space="preserve"> </v>
      </c>
      <c r="Y83" s="27" t="str">
        <f t="shared" si="67"/>
        <v xml:space="preserve"> </v>
      </c>
      <c r="Z83" s="35" t="str">
        <f t="shared" si="68"/>
        <v xml:space="preserve"> </v>
      </c>
      <c r="AA83" s="8" t="str">
        <f t="shared" si="69"/>
        <v xml:space="preserve"> </v>
      </c>
      <c r="AB83" s="36" t="str">
        <f t="shared" si="70"/>
        <v xml:space="preserve"> </v>
      </c>
      <c r="AC83" s="36" t="str">
        <f t="shared" si="71"/>
        <v xml:space="preserve"> </v>
      </c>
      <c r="AD83" s="36" t="str">
        <f t="shared" si="72"/>
        <v xml:space="preserve"> </v>
      </c>
      <c r="AE83" s="8" t="str">
        <f t="shared" si="73"/>
        <v xml:space="preserve"> </v>
      </c>
      <c r="AF83" s="36" t="str">
        <f t="shared" si="74"/>
        <v xml:space="preserve"> </v>
      </c>
      <c r="AG83" s="36" t="str">
        <f t="shared" si="75"/>
        <v xml:space="preserve"> </v>
      </c>
      <c r="AH83" s="8" t="str">
        <f t="shared" si="76"/>
        <v xml:space="preserve"> </v>
      </c>
      <c r="AI83" s="37" t="str">
        <f t="shared" si="77"/>
        <v xml:space="preserve"> </v>
      </c>
      <c r="AJ83" s="38" t="str">
        <f t="shared" si="78"/>
        <v xml:space="preserve"> </v>
      </c>
      <c r="AL83">
        <f>AA88</f>
        <v>0.70896194839517312</v>
      </c>
      <c r="AM83">
        <f>AB88</f>
        <v>2.0450000000000004</v>
      </c>
      <c r="AN83">
        <f>AE88</f>
        <v>0.63086666666666658</v>
      </c>
      <c r="AO83">
        <f>AH88</f>
        <v>10.656666666666666</v>
      </c>
      <c r="AP83" s="11">
        <f>AJ88</f>
        <v>37.272866666666665</v>
      </c>
      <c r="AQ83" s="45"/>
      <c r="AR83" s="41" t="s">
        <v>77</v>
      </c>
      <c r="AS83" s="41" t="s">
        <v>77</v>
      </c>
      <c r="AT83" s="41" t="s">
        <v>77</v>
      </c>
      <c r="AU83" s="41" t="s">
        <v>77</v>
      </c>
      <c r="AV83" s="41" t="s">
        <v>77</v>
      </c>
      <c r="AW83" s="42" t="s">
        <v>78</v>
      </c>
      <c r="AX83" s="23"/>
      <c r="AY83" s="23"/>
      <c r="AZ83" s="19"/>
    </row>
    <row r="84" spans="1:52" ht="16" x14ac:dyDescent="0.2">
      <c r="A84" s="27"/>
      <c r="B84" s="27"/>
      <c r="C84" s="27"/>
      <c r="D84" s="50"/>
      <c r="E84" s="51"/>
      <c r="F84" s="52"/>
      <c r="G84" s="27"/>
      <c r="H84" s="27"/>
      <c r="I84" s="27"/>
      <c r="J84" s="27"/>
      <c r="K84" s="27"/>
      <c r="L84" s="27"/>
      <c r="M84" s="27"/>
      <c r="N84" s="27"/>
      <c r="O84" s="27"/>
      <c r="P84" s="27"/>
      <c r="Q84" s="27"/>
      <c r="R84" s="27"/>
      <c r="S84" s="27"/>
      <c r="T84" s="27"/>
      <c r="U84" s="27"/>
      <c r="V84" s="27" t="str">
        <f t="shared" si="64"/>
        <v xml:space="preserve"> </v>
      </c>
      <c r="W84" s="8" t="str">
        <f t="shared" si="65"/>
        <v xml:space="preserve"> </v>
      </c>
      <c r="X84" s="27" t="str">
        <f t="shared" si="66"/>
        <v xml:space="preserve"> </v>
      </c>
      <c r="Y84" s="27" t="str">
        <f t="shared" si="67"/>
        <v xml:space="preserve"> </v>
      </c>
      <c r="Z84" s="35" t="str">
        <f t="shared" si="68"/>
        <v xml:space="preserve"> </v>
      </c>
      <c r="AA84" s="8" t="str">
        <f t="shared" si="69"/>
        <v xml:space="preserve"> </v>
      </c>
      <c r="AB84" s="36" t="str">
        <f t="shared" si="70"/>
        <v xml:space="preserve"> </v>
      </c>
      <c r="AC84" s="36" t="str">
        <f t="shared" si="71"/>
        <v xml:space="preserve"> </v>
      </c>
      <c r="AD84" s="36" t="str">
        <f t="shared" si="72"/>
        <v xml:space="preserve"> </v>
      </c>
      <c r="AE84" s="8" t="str">
        <f t="shared" si="73"/>
        <v xml:space="preserve"> </v>
      </c>
      <c r="AF84" s="36" t="str">
        <f t="shared" si="74"/>
        <v xml:space="preserve"> </v>
      </c>
      <c r="AG84" s="36" t="str">
        <f t="shared" si="75"/>
        <v xml:space="preserve"> </v>
      </c>
      <c r="AH84" s="8" t="str">
        <f t="shared" si="76"/>
        <v xml:space="preserve"> </v>
      </c>
      <c r="AI84" s="37" t="str">
        <f t="shared" si="77"/>
        <v xml:space="preserve"> </v>
      </c>
      <c r="AJ84" s="38" t="str">
        <f t="shared" si="78"/>
        <v xml:space="preserve"> </v>
      </c>
      <c r="AK84" s="27"/>
      <c r="AO84" s="27"/>
      <c r="AR84" s="41">
        <f>((LN(AL83)-LN(0.4))/(LN(0.9)-LN(0.4))*100)</f>
        <v>70.577874290343559</v>
      </c>
      <c r="AS84" s="57">
        <f>((LN(AM83)-LN(17))/(LN(0.5)-LN(17))*100)</f>
        <v>60.056694140539456</v>
      </c>
      <c r="AT84" s="41">
        <f>((LN(AN83)-LN(10))/(LN(1)-LN(10))*100)</f>
        <v>120.00624189645555</v>
      </c>
      <c r="AU84" s="41">
        <f>((LN(AO83)-LN(10))/(LN(3)-LN(10))*100)</f>
        <v>-5.2825596376491388</v>
      </c>
      <c r="AV84" s="41">
        <f>((LN(AP83)-LN(43))/(LN(20)-LN(43))*100)</f>
        <v>18.672827399731879</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64"/>
        <v xml:space="preserve"> </v>
      </c>
      <c r="W85" s="8" t="str">
        <f t="shared" si="65"/>
        <v xml:space="preserve"> </v>
      </c>
      <c r="X85" s="27" t="str">
        <f t="shared" si="66"/>
        <v xml:space="preserve"> </v>
      </c>
      <c r="Y85" s="27" t="str">
        <f t="shared" si="67"/>
        <v xml:space="preserve"> </v>
      </c>
      <c r="Z85" s="35" t="str">
        <f t="shared" si="68"/>
        <v xml:space="preserve"> </v>
      </c>
      <c r="AA85" s="8" t="str">
        <f t="shared" si="69"/>
        <v xml:space="preserve"> </v>
      </c>
      <c r="AB85" s="36" t="str">
        <f t="shared" si="70"/>
        <v xml:space="preserve"> </v>
      </c>
      <c r="AC85" s="36" t="str">
        <f t="shared" si="71"/>
        <v xml:space="preserve"> </v>
      </c>
      <c r="AD85" s="36" t="str">
        <f t="shared" si="72"/>
        <v xml:space="preserve"> </v>
      </c>
      <c r="AE85" s="8" t="str">
        <f t="shared" si="73"/>
        <v xml:space="preserve"> </v>
      </c>
      <c r="AF85" s="36" t="str">
        <f t="shared" si="74"/>
        <v xml:space="preserve"> </v>
      </c>
      <c r="AG85" s="36" t="str">
        <f t="shared" si="75"/>
        <v xml:space="preserve"> </v>
      </c>
      <c r="AH85" s="8" t="str">
        <f t="shared" si="76"/>
        <v xml:space="preserve"> </v>
      </c>
      <c r="AI85" s="37" t="str">
        <f t="shared" si="77"/>
        <v xml:space="preserve"> </v>
      </c>
      <c r="AJ85" s="38" t="str">
        <f t="shared" si="78"/>
        <v xml:space="preserve"> </v>
      </c>
      <c r="AK85" s="27"/>
      <c r="AL85" s="27"/>
      <c r="AM85" s="27"/>
      <c r="AN85" s="27"/>
      <c r="AO85" s="58" t="s">
        <v>228</v>
      </c>
      <c r="AP85" s="27"/>
      <c r="AR85">
        <f>IF(AR84&gt;100, 100, IF(AR84&lt;0, 0, AR84))</f>
        <v>70.577874290343559</v>
      </c>
      <c r="AS85">
        <f t="shared" ref="AS85:AV85" si="79">IF(AS84&gt;100, 100, IF(AS84&lt;0, 0, AS84))</f>
        <v>60.056694140539456</v>
      </c>
      <c r="AT85">
        <f t="shared" si="79"/>
        <v>100</v>
      </c>
      <c r="AU85">
        <f t="shared" si="79"/>
        <v>0</v>
      </c>
      <c r="AV85">
        <f t="shared" si="79"/>
        <v>18.672827399731879</v>
      </c>
      <c r="AW85" s="59">
        <f>AVERAGE(AR85:AV85)</f>
        <v>49.861479166122976</v>
      </c>
      <c r="AX85" s="43"/>
      <c r="AY85" s="43" t="str">
        <f>IF(AW85&lt;35, "Poor", IF(AW85&lt;65, "Fair", IF(AW85&gt;65, "Excellent")))</f>
        <v>Fair</v>
      </c>
      <c r="AZ85" s="43" t="str">
        <f>IF(AY85="Excellent", "Acceptable; Ongoing Protection is Required", "Unacceptable; Immediate Restoration is Required")</f>
        <v>Unacceptable; Immediate Restoration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64"/>
        <v xml:space="preserve"> </v>
      </c>
      <c r="W86" s="8" t="str">
        <f t="shared" si="65"/>
        <v xml:space="preserve"> </v>
      </c>
      <c r="X86" s="27" t="str">
        <f t="shared" si="66"/>
        <v xml:space="preserve"> </v>
      </c>
      <c r="Y86" s="27" t="str">
        <f t="shared" si="67"/>
        <v xml:space="preserve"> </v>
      </c>
      <c r="Z86" s="35" t="str">
        <f t="shared" si="68"/>
        <v xml:space="preserve"> </v>
      </c>
      <c r="AA86" s="8" t="str">
        <f t="shared" si="69"/>
        <v xml:space="preserve"> </v>
      </c>
      <c r="AB86" s="36" t="str">
        <f t="shared" si="70"/>
        <v xml:space="preserve"> </v>
      </c>
      <c r="AC86" s="36" t="str">
        <f t="shared" si="71"/>
        <v xml:space="preserve"> </v>
      </c>
      <c r="AD86" s="36" t="str">
        <f t="shared" si="72"/>
        <v xml:space="preserve"> </v>
      </c>
      <c r="AE86" s="8" t="str">
        <f t="shared" si="73"/>
        <v xml:space="preserve"> </v>
      </c>
      <c r="AF86" s="36" t="str">
        <f t="shared" si="74"/>
        <v xml:space="preserve"> </v>
      </c>
      <c r="AG86" s="36" t="str">
        <f t="shared" si="75"/>
        <v xml:space="preserve"> </v>
      </c>
      <c r="AH86" s="8" t="str">
        <f t="shared" si="76"/>
        <v xml:space="preserve"> </v>
      </c>
      <c r="AI86" s="37" t="str">
        <f t="shared" si="77"/>
        <v xml:space="preserve"> </v>
      </c>
      <c r="AJ86" s="38" t="str">
        <f t="shared" si="78"/>
        <v xml:space="preserve"> </v>
      </c>
      <c r="AK86" s="27"/>
      <c r="AL86" s="27"/>
      <c r="AM86" s="27"/>
      <c r="AN86" s="27"/>
      <c r="AO86" s="27"/>
      <c r="AP86" s="27"/>
      <c r="AQ86" s="27"/>
      <c r="AR86" s="27"/>
      <c r="AS86" s="27"/>
      <c r="AT86" s="27"/>
      <c r="AU86" s="27"/>
      <c r="AV86" s="27"/>
      <c r="AW86" s="27"/>
      <c r="AX86" s="27"/>
      <c r="AY86" s="27"/>
    </row>
    <row r="87" spans="1:52" ht="16" x14ac:dyDescent="0.2">
      <c r="V87" s="27" t="str">
        <f t="shared" si="64"/>
        <v xml:space="preserve"> </v>
      </c>
      <c r="W87" s="8" t="str">
        <f t="shared" si="65"/>
        <v xml:space="preserve"> </v>
      </c>
      <c r="X87" s="27" t="str">
        <f t="shared" si="66"/>
        <v xml:space="preserve"> </v>
      </c>
      <c r="Y87" s="27" t="str">
        <f t="shared" si="67"/>
        <v xml:space="preserve"> </v>
      </c>
      <c r="Z87" s="35" t="str">
        <f t="shared" si="68"/>
        <v xml:space="preserve"> </v>
      </c>
      <c r="AA87" s="8" t="str">
        <f t="shared" si="69"/>
        <v xml:space="preserve"> </v>
      </c>
      <c r="AB87" s="36" t="str">
        <f t="shared" si="70"/>
        <v xml:space="preserve"> </v>
      </c>
      <c r="AC87" s="36" t="str">
        <f t="shared" si="71"/>
        <v xml:space="preserve"> </v>
      </c>
      <c r="AD87" s="36" t="str">
        <f t="shared" si="72"/>
        <v xml:space="preserve"> </v>
      </c>
      <c r="AE87" s="8" t="str">
        <f t="shared" si="73"/>
        <v xml:space="preserve"> </v>
      </c>
      <c r="AF87" s="36" t="str">
        <f t="shared" si="74"/>
        <v xml:space="preserve"> </v>
      </c>
      <c r="AG87" s="36" t="str">
        <f t="shared" si="75"/>
        <v xml:space="preserve"> </v>
      </c>
      <c r="AH87" s="8" t="str">
        <f t="shared" si="76"/>
        <v xml:space="preserve"> </v>
      </c>
      <c r="AI87" s="37" t="str">
        <f t="shared" si="77"/>
        <v xml:space="preserve"> </v>
      </c>
      <c r="AJ87" s="38" t="str">
        <f t="shared" si="78"/>
        <v xml:space="preserve"> </v>
      </c>
    </row>
    <row r="88" spans="1:52" ht="16" x14ac:dyDescent="0.2">
      <c r="AA88" s="43">
        <f>_xlfn.AGGREGATE(1, 6,AA75:AA87)</f>
        <v>0.70896194839517312</v>
      </c>
      <c r="AB88" s="43">
        <f>_xlfn.AGGREGATE(1, 6,AB75:AB87)</f>
        <v>2.0450000000000004</v>
      </c>
      <c r="AE88" s="43">
        <f>_xlfn.AGGREGATE(1, 6,AE75:AE87)</f>
        <v>0.63086666666666658</v>
      </c>
      <c r="AH88" s="43">
        <f>_xlfn.AGGREGATE(1, 6,AH75:AH87)</f>
        <v>10.656666666666666</v>
      </c>
      <c r="AJ88" s="43">
        <f>_xlfn.AGGREGATE(1, 6,AJ75:AJ87)</f>
        <v>37.272866666666665</v>
      </c>
    </row>
    <row r="91" spans="1:52" ht="16" x14ac:dyDescent="0.2">
      <c r="AR91" s="43" t="s">
        <v>233</v>
      </c>
      <c r="AU91" s="43" t="s">
        <v>143</v>
      </c>
      <c r="AV91" s="43" t="s">
        <v>227</v>
      </c>
      <c r="AW91" s="43" t="s">
        <v>234</v>
      </c>
      <c r="AX91" s="43" t="s">
        <v>235</v>
      </c>
    </row>
    <row r="92" spans="1:52" x14ac:dyDescent="0.2">
      <c r="AS92" s="9">
        <f>B7</f>
        <v>2016</v>
      </c>
      <c r="AT92" s="12">
        <f>AW17</f>
        <v>51.554977013681786</v>
      </c>
    </row>
    <row r="93" spans="1:52" x14ac:dyDescent="0.2">
      <c r="AS93" s="9">
        <f>B24</f>
        <v>2017</v>
      </c>
      <c r="AT93" s="12">
        <f>AW34</f>
        <v>55.285065727493567</v>
      </c>
    </row>
    <row r="94" spans="1:52" x14ac:dyDescent="0.2">
      <c r="AS94" s="9">
        <f>B41</f>
        <v>2018</v>
      </c>
      <c r="AT94" s="12">
        <f>AW51</f>
        <v>48.066209587379625</v>
      </c>
    </row>
    <row r="95" spans="1:52" x14ac:dyDescent="0.2">
      <c r="AS95" s="9">
        <f>B58</f>
        <v>2019</v>
      </c>
      <c r="AT95" s="12">
        <f>AW68</f>
        <v>43.117653333141831</v>
      </c>
    </row>
    <row r="96" spans="1:52" x14ac:dyDescent="0.2">
      <c r="AS96" s="9">
        <f>B75</f>
        <v>2020</v>
      </c>
      <c r="AT96" s="12">
        <f>AW85</f>
        <v>49.861479166122976</v>
      </c>
    </row>
    <row r="97" spans="44:50" ht="16" x14ac:dyDescent="0.2">
      <c r="AR97" s="56" t="s">
        <v>236</v>
      </c>
      <c r="AS97" s="56"/>
      <c r="AT97" s="61">
        <f>_xlfn.AGGREGATE(1, 6, AT92:AT96)</f>
        <v>49.577076965563961</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row>
  </sheetData>
  <conditionalFormatting sqref="A20:AJ21 A37:AJ38 A54:AJ55 A71:AJ72 A88:AJ89 A7:U19 A24:U36 A41:U53 A58:U70 A75:U87">
    <cfRule type="expression" dxfId="56" priority="6">
      <formula>_xlfn.NUMBERVALUE($V7)&gt;0</formula>
    </cfRule>
  </conditionalFormatting>
  <conditionalFormatting sqref="V75:AJ87">
    <cfRule type="expression" dxfId="55" priority="1">
      <formula>_xlfn.NUMBERVALUE($V75)&gt;0</formula>
    </cfRule>
  </conditionalFormatting>
  <conditionalFormatting sqref="V7:AJ19">
    <cfRule type="expression" dxfId="54" priority="5">
      <formula>_xlfn.NUMBERVALUE($V7)&gt;0</formula>
    </cfRule>
  </conditionalFormatting>
  <conditionalFormatting sqref="V24:AJ36">
    <cfRule type="expression" dxfId="53" priority="4">
      <formula>_xlfn.NUMBERVALUE($V24)&gt;0</formula>
    </cfRule>
  </conditionalFormatting>
  <conditionalFormatting sqref="V41:AJ53">
    <cfRule type="expression" dxfId="52" priority="3">
      <formula>_xlfn.NUMBERVALUE($V41)&gt;0</formula>
    </cfRule>
  </conditionalFormatting>
  <conditionalFormatting sqref="V58:AJ70">
    <cfRule type="expression" dxfId="51" priority="2">
      <formula>_xlfn.NUMBERVALUE($V58)&gt;0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CCEB-51E9-A348-BA99-DF880AEF0C11}">
  <dimension ref="A1:AZ97"/>
  <sheetViews>
    <sheetView topLeftCell="AF75" zoomScale="89" workbookViewId="0">
      <selection activeCell="AW101" sqref="AW101"/>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4</v>
      </c>
      <c r="B7" s="173">
        <v>2016</v>
      </c>
      <c r="C7" s="173">
        <v>5</v>
      </c>
      <c r="D7" s="173">
        <v>28</v>
      </c>
      <c r="E7" s="176">
        <v>21.3</v>
      </c>
      <c r="F7" s="176">
        <v>27.5</v>
      </c>
      <c r="G7" s="176">
        <v>98.3</v>
      </c>
      <c r="H7" s="173">
        <v>7.43</v>
      </c>
      <c r="I7" s="177">
        <v>1.71</v>
      </c>
      <c r="J7" s="177">
        <v>3.61</v>
      </c>
      <c r="K7" s="177">
        <v>1.61</v>
      </c>
      <c r="L7" s="176">
        <v>0.47970000000000002</v>
      </c>
      <c r="M7" s="177">
        <v>0.45700000000000002</v>
      </c>
      <c r="N7" s="177">
        <v>6.8259999999999996</v>
      </c>
      <c r="O7" s="177">
        <v>5.0999999999999997E-2</v>
      </c>
      <c r="P7" s="177">
        <v>26.834</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4</v>
      </c>
      <c r="B8" s="173">
        <v>2016</v>
      </c>
      <c r="C8" s="173">
        <v>6</v>
      </c>
      <c r="D8" s="173">
        <v>11</v>
      </c>
      <c r="E8" s="176">
        <v>20.100000000000001</v>
      </c>
      <c r="F8" s="176">
        <v>29.2</v>
      </c>
      <c r="G8" s="176">
        <v>88.2</v>
      </c>
      <c r="H8" s="173">
        <v>6.75</v>
      </c>
      <c r="I8" s="177">
        <v>1.46</v>
      </c>
      <c r="J8" s="177">
        <v>2.7</v>
      </c>
      <c r="K8" s="177">
        <v>0.79</v>
      </c>
      <c r="L8" s="176">
        <v>0.18340000000000001</v>
      </c>
      <c r="M8" s="177">
        <v>0.05</v>
      </c>
      <c r="N8" s="177">
        <v>14.667999999999999</v>
      </c>
      <c r="O8" s="177">
        <v>0.06</v>
      </c>
      <c r="P8" s="177">
        <v>22.88</v>
      </c>
      <c r="U8" s="27"/>
      <c r="V8" s="27">
        <f>IF(C8&lt;6," ",IF(C8&lt;=9,E8, IF(C8&gt;=10," ")))</f>
        <v>20.100000000000001</v>
      </c>
      <c r="W8" s="8">
        <f t="shared" ref="W8:W19" si="0">IF(V8=" ", " ", IF(V8&gt;0, V8+273.15))</f>
        <v>293.25</v>
      </c>
      <c r="X8" s="27">
        <f t="shared" ref="X8:X15" si="1">IF(C8&lt;6," ",IF(C8&lt;=9,F8, IF(C8&gt;=10," ")))</f>
        <v>29.2</v>
      </c>
      <c r="Y8" s="27">
        <f t="shared" ref="Y8:Y15" si="2">IF(C8&lt;6," ",IF(C8&lt;=9,H8, IF(C8&gt;=10," ")))</f>
        <v>6.75</v>
      </c>
      <c r="Z8" s="35">
        <f t="shared" ref="Z8:Z19" si="3">IF(V8=" "," ",IF(V8&gt;0,EXP(-173.4292+249.6339*100/W8+143.3483*LN(+W8/100)-21.8492*W8/100+X8*(-0.033096+0.014259*W8/100-0.0017*(W8/100)^2))*1.4276))</f>
        <v>7.6170761619666933</v>
      </c>
      <c r="AA8" s="8">
        <f t="shared" ref="AA8:AA19" si="4">IF(V8=" "," ",IF(V8&gt;0,Y8/Z8))</f>
        <v>0.88616679897515716</v>
      </c>
      <c r="AB8" s="36">
        <f t="shared" ref="AB8:AB15" si="5">IF(C8&lt;6," ",IF(C8&lt;=9,I8, IF(C8&gt;=10," ")))</f>
        <v>1.46</v>
      </c>
      <c r="AC8" s="36">
        <f t="shared" ref="AC8:AC15" si="6">IF(C8&lt;6," ",IF(C8&lt;=9,M8, IF(C8&gt;=10," ")))</f>
        <v>0.05</v>
      </c>
      <c r="AD8" s="36">
        <f t="shared" ref="AD8:AD15" si="7">IF(C8&lt;6," ",IF(C8&lt;=9,L8, IF(C8&gt;=10," ")))</f>
        <v>0.18340000000000001</v>
      </c>
      <c r="AE8" s="8">
        <f t="shared" ref="AE8:AE19" si="8">IF(V8=" "," ",IF(V8&gt;0,SUM(AC8:AD8)))</f>
        <v>0.2334</v>
      </c>
      <c r="AF8" s="36">
        <f t="shared" ref="AF8:AF15" si="9">IF(C8&lt;6," ",IF(C8&lt;=9,J8, IF(C8&gt;=10," ")))</f>
        <v>2.7</v>
      </c>
      <c r="AG8" s="36">
        <f t="shared" ref="AG8:AG15" si="10">IF(C8&lt;6," ",IF(C8&lt;=9,K8, IF(C8&gt;=10," ")))</f>
        <v>0.79</v>
      </c>
      <c r="AH8" s="8">
        <f t="shared" ref="AH8:AH19" si="11">IF(V8=" ", " ", IF(V8&gt;0, SUM(AF8:AG8)))</f>
        <v>3.49</v>
      </c>
      <c r="AI8" s="37">
        <f t="shared" ref="AI8:AI15" si="12">IF(C8&lt;6," ",IF(C8&lt;=9,P8, IF(C8&gt;=10," ")))</f>
        <v>22.88</v>
      </c>
      <c r="AJ8" s="38">
        <f t="shared" ref="AJ8:AJ19" si="13">IF(V8=" ", " ", IF(V8&gt;0, AI8-AE8))</f>
        <v>22.646599999999999</v>
      </c>
      <c r="AK8" s="27"/>
      <c r="AL8" s="27"/>
      <c r="AM8" s="27"/>
      <c r="AN8" s="27"/>
      <c r="AO8" s="27"/>
      <c r="AP8" s="27"/>
      <c r="AQ8" s="27"/>
      <c r="AR8" s="27"/>
      <c r="AS8" s="27"/>
      <c r="AT8" s="27"/>
      <c r="AU8" s="27"/>
      <c r="AV8" s="27"/>
      <c r="AW8" s="27"/>
      <c r="AX8" s="27"/>
      <c r="AY8" s="27"/>
    </row>
    <row r="9" spans="1:52" ht="16" x14ac:dyDescent="0.2">
      <c r="A9" s="172">
        <v>4</v>
      </c>
      <c r="B9" s="173">
        <v>2016</v>
      </c>
      <c r="C9" s="173">
        <v>6</v>
      </c>
      <c r="D9" s="173">
        <v>26</v>
      </c>
      <c r="E9" s="176">
        <v>24.8</v>
      </c>
      <c r="F9" s="176">
        <v>27.8</v>
      </c>
      <c r="G9" s="176">
        <v>105.2</v>
      </c>
      <c r="H9" s="173">
        <v>7.46</v>
      </c>
      <c r="I9" s="177">
        <v>1.07</v>
      </c>
      <c r="J9" s="177">
        <v>0.5</v>
      </c>
      <c r="K9" s="177">
        <v>0.52</v>
      </c>
      <c r="L9" s="176">
        <v>0.74980000000000002</v>
      </c>
      <c r="M9" s="177">
        <v>8.3000000000000004E-2</v>
      </c>
      <c r="N9" s="177">
        <v>19.292999999999999</v>
      </c>
      <c r="O9" s="177">
        <v>0.17499999999999999</v>
      </c>
      <c r="P9" s="177">
        <v>29.132000000000001</v>
      </c>
      <c r="U9" s="27"/>
      <c r="V9" s="27">
        <f t="shared" ref="V9:V15" si="14">IF(C9&lt;6," ",IF(C9&lt;=9,E9, IF(C9&gt;=10," ")))</f>
        <v>24.8</v>
      </c>
      <c r="W9" s="8">
        <f t="shared" si="0"/>
        <v>297.95</v>
      </c>
      <c r="X9" s="27">
        <f t="shared" si="1"/>
        <v>27.8</v>
      </c>
      <c r="Y9" s="27">
        <f t="shared" si="2"/>
        <v>7.46</v>
      </c>
      <c r="Z9" s="35">
        <f t="shared" si="3"/>
        <v>7.0546003077752655</v>
      </c>
      <c r="AA9" s="8">
        <f t="shared" si="4"/>
        <v>1.0574660043855244</v>
      </c>
      <c r="AB9" s="36">
        <f t="shared" si="5"/>
        <v>1.07</v>
      </c>
      <c r="AC9" s="36">
        <f t="shared" si="6"/>
        <v>8.3000000000000004E-2</v>
      </c>
      <c r="AD9" s="36">
        <f t="shared" si="7"/>
        <v>0.74980000000000002</v>
      </c>
      <c r="AE9" s="8">
        <f t="shared" si="8"/>
        <v>0.83279999999999998</v>
      </c>
      <c r="AF9" s="36">
        <f t="shared" si="9"/>
        <v>0.5</v>
      </c>
      <c r="AG9" s="36">
        <f t="shared" si="10"/>
        <v>0.52</v>
      </c>
      <c r="AH9" s="8">
        <f t="shared" si="11"/>
        <v>1.02</v>
      </c>
      <c r="AI9" s="37">
        <f t="shared" si="12"/>
        <v>29.132000000000001</v>
      </c>
      <c r="AJ9" s="38">
        <f t="shared" si="13"/>
        <v>28.299200000000003</v>
      </c>
      <c r="AL9" s="27"/>
      <c r="AM9" s="27"/>
      <c r="AN9" s="27"/>
      <c r="AO9" s="27"/>
      <c r="AP9" s="27"/>
      <c r="AQ9" s="39" t="s">
        <v>221</v>
      </c>
      <c r="AR9" s="40"/>
      <c r="AS9" s="40"/>
      <c r="AT9" s="40"/>
      <c r="AU9" s="40"/>
      <c r="AV9" s="40"/>
      <c r="AW9" s="40"/>
      <c r="AX9" s="40"/>
      <c r="AY9" s="40"/>
      <c r="AZ9" s="19"/>
    </row>
    <row r="10" spans="1:52" ht="16" x14ac:dyDescent="0.2">
      <c r="A10" s="172">
        <v>4</v>
      </c>
      <c r="B10" s="173">
        <v>2016</v>
      </c>
      <c r="C10" s="173">
        <v>7</v>
      </c>
      <c r="D10" s="173">
        <v>8</v>
      </c>
      <c r="E10" s="176">
        <v>26.8</v>
      </c>
      <c r="F10" s="176">
        <v>27.6</v>
      </c>
      <c r="G10" s="176">
        <v>79.900000000000006</v>
      </c>
      <c r="H10" s="173">
        <v>5.47</v>
      </c>
      <c r="I10" s="177">
        <v>1.28</v>
      </c>
      <c r="J10" s="177">
        <v>4.4800000000000004</v>
      </c>
      <c r="K10" s="177">
        <v>2.69</v>
      </c>
      <c r="L10" s="176">
        <v>0.68359999999999999</v>
      </c>
      <c r="M10" s="177">
        <v>0.105</v>
      </c>
      <c r="N10" s="177">
        <v>16.957999999999998</v>
      </c>
      <c r="O10" s="177">
        <v>0.17</v>
      </c>
      <c r="P10" s="177">
        <v>29.591999999999999</v>
      </c>
      <c r="U10" s="27"/>
      <c r="V10" s="27">
        <f t="shared" si="14"/>
        <v>26.8</v>
      </c>
      <c r="W10" s="8">
        <f t="shared" si="0"/>
        <v>299.95</v>
      </c>
      <c r="X10" s="27">
        <f t="shared" si="1"/>
        <v>27.6</v>
      </c>
      <c r="Y10" s="27">
        <f t="shared" si="2"/>
        <v>5.47</v>
      </c>
      <c r="Z10" s="35">
        <f t="shared" si="3"/>
        <v>6.8240989726317354</v>
      </c>
      <c r="AA10" s="8">
        <f t="shared" si="4"/>
        <v>0.80157102379927481</v>
      </c>
      <c r="AB10" s="36">
        <f t="shared" si="5"/>
        <v>1.28</v>
      </c>
      <c r="AC10" s="36">
        <f t="shared" si="6"/>
        <v>0.105</v>
      </c>
      <c r="AD10" s="36">
        <f t="shared" si="7"/>
        <v>0.68359999999999999</v>
      </c>
      <c r="AE10" s="8">
        <f t="shared" si="8"/>
        <v>0.78859999999999997</v>
      </c>
      <c r="AF10" s="36">
        <f t="shared" si="9"/>
        <v>4.4800000000000004</v>
      </c>
      <c r="AG10" s="36">
        <f t="shared" si="10"/>
        <v>2.69</v>
      </c>
      <c r="AH10" s="8">
        <f t="shared" si="11"/>
        <v>7.17</v>
      </c>
      <c r="AI10" s="37">
        <f t="shared" si="12"/>
        <v>29.591999999999999</v>
      </c>
      <c r="AJ10" s="38">
        <f t="shared" si="13"/>
        <v>28.8034</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4</v>
      </c>
      <c r="B11" s="173">
        <v>2016</v>
      </c>
      <c r="C11" s="173">
        <v>7</v>
      </c>
      <c r="D11" s="173">
        <v>24</v>
      </c>
      <c r="E11" s="176">
        <v>26.7</v>
      </c>
      <c r="F11" s="176">
        <v>25.8</v>
      </c>
      <c r="G11" s="176">
        <v>80.900000000000006</v>
      </c>
      <c r="H11" s="173">
        <v>5.61</v>
      </c>
      <c r="I11" s="177">
        <v>1.28</v>
      </c>
      <c r="J11" s="177">
        <v>2.6</v>
      </c>
      <c r="K11" s="177">
        <v>2.38</v>
      </c>
      <c r="L11" s="176">
        <v>0.71960000000000002</v>
      </c>
      <c r="M11" s="177">
        <v>0.22</v>
      </c>
      <c r="N11" s="177">
        <v>13.723000000000001</v>
      </c>
      <c r="O11" s="177">
        <v>0.69599999999999995</v>
      </c>
      <c r="P11" s="177">
        <v>29.838999999999999</v>
      </c>
      <c r="U11" s="27"/>
      <c r="V11" s="27">
        <f t="shared" si="14"/>
        <v>26.7</v>
      </c>
      <c r="W11" s="8">
        <f t="shared" si="0"/>
        <v>299.84999999999997</v>
      </c>
      <c r="X11" s="27">
        <f t="shared" si="1"/>
        <v>25.8</v>
      </c>
      <c r="Y11" s="27">
        <f t="shared" si="2"/>
        <v>5.61</v>
      </c>
      <c r="Z11" s="35">
        <f t="shared" si="3"/>
        <v>6.9052325103825041</v>
      </c>
      <c r="AA11" s="8">
        <f t="shared" si="4"/>
        <v>0.81242738627047961</v>
      </c>
      <c r="AB11" s="36">
        <f t="shared" si="5"/>
        <v>1.28</v>
      </c>
      <c r="AC11" s="36">
        <f t="shared" si="6"/>
        <v>0.22</v>
      </c>
      <c r="AD11" s="36">
        <f t="shared" si="7"/>
        <v>0.71960000000000002</v>
      </c>
      <c r="AE11" s="8">
        <f t="shared" si="8"/>
        <v>0.93959999999999999</v>
      </c>
      <c r="AF11" s="36">
        <f t="shared" si="9"/>
        <v>2.6</v>
      </c>
      <c r="AG11" s="36">
        <f t="shared" si="10"/>
        <v>2.38</v>
      </c>
      <c r="AH11" s="8">
        <f t="shared" si="11"/>
        <v>4.9800000000000004</v>
      </c>
      <c r="AI11" s="37">
        <f t="shared" si="12"/>
        <v>29.838999999999999</v>
      </c>
      <c r="AJ11" s="38">
        <f t="shared" si="13"/>
        <v>28.8994</v>
      </c>
      <c r="AL11" s="43" t="s">
        <v>222</v>
      </c>
      <c r="AQ11" s="44" t="s">
        <v>1</v>
      </c>
      <c r="AR11" s="41"/>
      <c r="AS11" s="41"/>
      <c r="AT11" s="41"/>
      <c r="AU11" s="41"/>
      <c r="AV11" s="41"/>
      <c r="AW11" s="45"/>
      <c r="AX11" s="40"/>
      <c r="AY11" s="40"/>
      <c r="AZ11" s="19"/>
    </row>
    <row r="12" spans="1:52" ht="18" x14ac:dyDescent="0.25">
      <c r="A12" s="172">
        <v>4</v>
      </c>
      <c r="B12" s="173">
        <v>2016</v>
      </c>
      <c r="C12" s="173">
        <v>8</v>
      </c>
      <c r="D12" s="173">
        <v>5</v>
      </c>
      <c r="E12" s="176">
        <v>22.9</v>
      </c>
      <c r="F12" s="176">
        <v>25.5</v>
      </c>
      <c r="G12" s="176">
        <v>34.700000000000003</v>
      </c>
      <c r="H12" s="173">
        <v>2.61</v>
      </c>
      <c r="I12" s="177">
        <v>1.43</v>
      </c>
      <c r="J12" s="177">
        <v>1.42</v>
      </c>
      <c r="K12" s="177">
        <v>1.66</v>
      </c>
      <c r="L12" s="176">
        <v>2.2854000000000001</v>
      </c>
      <c r="M12" s="177">
        <v>0.65400000000000003</v>
      </c>
      <c r="N12" s="177">
        <v>42.234999999999999</v>
      </c>
      <c r="O12" s="177">
        <v>0.98799999999999999</v>
      </c>
      <c r="P12" s="177">
        <v>29.24</v>
      </c>
      <c r="U12" s="27"/>
      <c r="V12" s="27">
        <f t="shared" si="14"/>
        <v>22.9</v>
      </c>
      <c r="W12" s="8">
        <f t="shared" si="0"/>
        <v>296.04999999999995</v>
      </c>
      <c r="X12" s="27">
        <f t="shared" si="1"/>
        <v>25.5</v>
      </c>
      <c r="Y12" s="27">
        <f t="shared" si="2"/>
        <v>2.61</v>
      </c>
      <c r="Z12" s="35">
        <f t="shared" si="3"/>
        <v>7.3933434526933564</v>
      </c>
      <c r="AA12" s="8">
        <f t="shared" si="4"/>
        <v>0.35302025622104577</v>
      </c>
      <c r="AB12" s="36">
        <f t="shared" si="5"/>
        <v>1.43</v>
      </c>
      <c r="AC12" s="36">
        <f t="shared" si="6"/>
        <v>0.65400000000000003</v>
      </c>
      <c r="AD12" s="36">
        <f t="shared" si="7"/>
        <v>2.2854000000000001</v>
      </c>
      <c r="AE12" s="8">
        <f t="shared" si="8"/>
        <v>2.9394</v>
      </c>
      <c r="AF12" s="36">
        <f t="shared" si="9"/>
        <v>1.42</v>
      </c>
      <c r="AG12" s="36">
        <f t="shared" si="10"/>
        <v>1.66</v>
      </c>
      <c r="AH12" s="8">
        <f t="shared" si="11"/>
        <v>3.08</v>
      </c>
      <c r="AI12" s="37">
        <f t="shared" si="12"/>
        <v>29.24</v>
      </c>
      <c r="AJ12" s="38">
        <f t="shared" si="13"/>
        <v>26.300599999999999</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4</v>
      </c>
      <c r="B13" s="173">
        <v>2016</v>
      </c>
      <c r="C13" s="173">
        <v>8</v>
      </c>
      <c r="D13" s="173">
        <v>20</v>
      </c>
      <c r="E13" s="176">
        <v>26.1</v>
      </c>
      <c r="F13" s="176">
        <v>31.3</v>
      </c>
      <c r="G13" s="176">
        <v>37</v>
      </c>
      <c r="H13" s="173">
        <v>2.46</v>
      </c>
      <c r="I13" s="177">
        <v>3.09</v>
      </c>
      <c r="J13" s="177">
        <v>1.44</v>
      </c>
      <c r="K13" s="177">
        <v>1.08</v>
      </c>
      <c r="L13" s="176">
        <v>1.2608999999999999</v>
      </c>
      <c r="M13" s="177">
        <v>1.47</v>
      </c>
      <c r="N13" s="177">
        <v>50.273000000000003</v>
      </c>
      <c r="O13" s="177">
        <v>1.589</v>
      </c>
      <c r="P13" s="177">
        <v>31.788</v>
      </c>
      <c r="U13" s="27"/>
      <c r="V13" s="27">
        <f t="shared" si="14"/>
        <v>26.1</v>
      </c>
      <c r="W13" s="8">
        <f t="shared" si="0"/>
        <v>299.25</v>
      </c>
      <c r="X13" s="27">
        <f t="shared" si="1"/>
        <v>31.3</v>
      </c>
      <c r="Y13" s="27">
        <f t="shared" si="2"/>
        <v>2.46</v>
      </c>
      <c r="Z13" s="35">
        <f t="shared" si="3"/>
        <v>6.7630046869335878</v>
      </c>
      <c r="AA13" s="8">
        <f t="shared" si="4"/>
        <v>0.36374364855207397</v>
      </c>
      <c r="AB13" s="36">
        <f t="shared" si="5"/>
        <v>3.09</v>
      </c>
      <c r="AC13" s="36">
        <f t="shared" si="6"/>
        <v>1.47</v>
      </c>
      <c r="AD13" s="36">
        <f t="shared" si="7"/>
        <v>1.2608999999999999</v>
      </c>
      <c r="AE13" s="8">
        <f t="shared" si="8"/>
        <v>2.7309000000000001</v>
      </c>
      <c r="AF13" s="36">
        <f t="shared" si="9"/>
        <v>1.44</v>
      </c>
      <c r="AG13" s="36">
        <f t="shared" si="10"/>
        <v>1.08</v>
      </c>
      <c r="AH13" s="8">
        <f t="shared" si="11"/>
        <v>2.52</v>
      </c>
      <c r="AI13" s="37">
        <f t="shared" si="12"/>
        <v>31.788</v>
      </c>
      <c r="AJ13" s="38">
        <f t="shared" si="13"/>
        <v>29.057099999999998</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4</v>
      </c>
      <c r="B14" s="173">
        <v>2016</v>
      </c>
      <c r="C14" s="173">
        <v>9</v>
      </c>
      <c r="D14" s="173">
        <v>3</v>
      </c>
      <c r="E14" s="176">
        <v>23.9</v>
      </c>
      <c r="F14" s="176">
        <v>32.200000000000003</v>
      </c>
      <c r="G14" s="176">
        <v>64.900000000000006</v>
      </c>
      <c r="H14" s="173">
        <v>4.51</v>
      </c>
      <c r="I14" s="177">
        <v>1.41</v>
      </c>
      <c r="J14" s="177">
        <v>3.34</v>
      </c>
      <c r="K14" s="177">
        <v>2.37</v>
      </c>
      <c r="L14" s="176">
        <v>1.7559</v>
      </c>
      <c r="M14" s="177">
        <v>0.33300000000000002</v>
      </c>
      <c r="N14" s="177">
        <v>37.454000000000001</v>
      </c>
      <c r="O14" s="177">
        <v>1.49</v>
      </c>
      <c r="P14" s="177">
        <v>25.11</v>
      </c>
      <c r="U14" s="27"/>
      <c r="V14" s="27">
        <f t="shared" si="14"/>
        <v>23.9</v>
      </c>
      <c r="W14" s="8">
        <f t="shared" si="0"/>
        <v>297.04999999999995</v>
      </c>
      <c r="X14" s="27">
        <f t="shared" si="1"/>
        <v>32.200000000000003</v>
      </c>
      <c r="Y14" s="27">
        <f t="shared" si="2"/>
        <v>4.51</v>
      </c>
      <c r="Z14" s="35">
        <f t="shared" si="3"/>
        <v>6.9881615964218371</v>
      </c>
      <c r="AA14" s="8">
        <f t="shared" si="4"/>
        <v>0.64537717649650006</v>
      </c>
      <c r="AB14" s="36">
        <f t="shared" si="5"/>
        <v>1.41</v>
      </c>
      <c r="AC14" s="36">
        <f t="shared" si="6"/>
        <v>0.33300000000000002</v>
      </c>
      <c r="AD14" s="36">
        <f t="shared" si="7"/>
        <v>1.7559</v>
      </c>
      <c r="AE14" s="8">
        <f t="shared" si="8"/>
        <v>2.0889000000000002</v>
      </c>
      <c r="AF14" s="36">
        <f t="shared" si="9"/>
        <v>3.34</v>
      </c>
      <c r="AG14" s="36">
        <f t="shared" si="10"/>
        <v>2.37</v>
      </c>
      <c r="AH14" s="8">
        <f t="shared" si="11"/>
        <v>5.71</v>
      </c>
      <c r="AI14" s="37">
        <f t="shared" si="12"/>
        <v>25.11</v>
      </c>
      <c r="AJ14" s="38">
        <f t="shared" si="13"/>
        <v>23.021100000000001</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4</v>
      </c>
      <c r="B15" s="173">
        <v>2016</v>
      </c>
      <c r="C15" s="173">
        <v>9</v>
      </c>
      <c r="D15" s="173">
        <v>24</v>
      </c>
      <c r="E15" s="176">
        <v>21.8</v>
      </c>
      <c r="F15" s="176">
        <v>30.1</v>
      </c>
      <c r="G15" s="176">
        <v>55</v>
      </c>
      <c r="H15" s="173">
        <v>3.94</v>
      </c>
      <c r="I15" s="177">
        <v>2.58</v>
      </c>
      <c r="J15" s="177">
        <v>12.57</v>
      </c>
      <c r="K15" s="177">
        <v>5.16</v>
      </c>
      <c r="L15" s="176">
        <v>0.82850000000000001</v>
      </c>
      <c r="M15" s="177">
        <v>0.20300000000000001</v>
      </c>
      <c r="N15" s="177">
        <v>11.23</v>
      </c>
      <c r="O15" s="177">
        <v>0.68899999999999995</v>
      </c>
      <c r="P15" s="177">
        <v>34.692999999999998</v>
      </c>
      <c r="U15" s="27"/>
      <c r="V15" s="27">
        <f t="shared" si="14"/>
        <v>21.8</v>
      </c>
      <c r="W15" s="8">
        <f t="shared" si="0"/>
        <v>294.95</v>
      </c>
      <c r="X15" s="27">
        <f t="shared" si="1"/>
        <v>30.1</v>
      </c>
      <c r="Y15" s="27">
        <f t="shared" si="2"/>
        <v>3.94</v>
      </c>
      <c r="Z15" s="35">
        <f t="shared" si="3"/>
        <v>7.343289154711746</v>
      </c>
      <c r="AA15" s="8">
        <f t="shared" si="4"/>
        <v>0.53654430827797917</v>
      </c>
      <c r="AB15" s="36">
        <f t="shared" si="5"/>
        <v>2.58</v>
      </c>
      <c r="AC15" s="36">
        <f t="shared" si="6"/>
        <v>0.20300000000000001</v>
      </c>
      <c r="AD15" s="36">
        <f t="shared" si="7"/>
        <v>0.82850000000000001</v>
      </c>
      <c r="AE15" s="8">
        <f t="shared" si="8"/>
        <v>1.0315000000000001</v>
      </c>
      <c r="AF15" s="36">
        <f t="shared" si="9"/>
        <v>12.57</v>
      </c>
      <c r="AG15" s="36">
        <f t="shared" si="10"/>
        <v>5.16</v>
      </c>
      <c r="AH15" s="8">
        <f t="shared" si="11"/>
        <v>17.73</v>
      </c>
      <c r="AI15" s="37">
        <f t="shared" si="12"/>
        <v>34.692999999999998</v>
      </c>
      <c r="AJ15" s="38">
        <f t="shared" si="13"/>
        <v>33.661499999999997</v>
      </c>
      <c r="AL15">
        <f>AA20</f>
        <v>0.68203957537225435</v>
      </c>
      <c r="AM15">
        <f>AB20</f>
        <v>1.7</v>
      </c>
      <c r="AN15">
        <f>AE20</f>
        <v>1.4481375000000001</v>
      </c>
      <c r="AO15">
        <f>AH20</f>
        <v>5.7125000000000004</v>
      </c>
      <c r="AP15" s="11">
        <f>AJ20</f>
        <v>27.586112499999995</v>
      </c>
      <c r="AQ15" s="45"/>
      <c r="AR15" s="41" t="s">
        <v>77</v>
      </c>
      <c r="AS15" s="41" t="s">
        <v>77</v>
      </c>
      <c r="AT15" s="41" t="s">
        <v>77</v>
      </c>
      <c r="AU15" s="41" t="s">
        <v>77</v>
      </c>
      <c r="AV15" s="41" t="s">
        <v>77</v>
      </c>
      <c r="AW15" s="42" t="s">
        <v>78</v>
      </c>
      <c r="AX15" s="23"/>
      <c r="AY15" s="23"/>
      <c r="AZ15" s="19"/>
    </row>
    <row r="16" spans="1:52" ht="16" x14ac:dyDescent="0.2">
      <c r="A16" s="27"/>
      <c r="B16" s="27"/>
      <c r="C16" s="27"/>
      <c r="D16" s="50"/>
      <c r="E16" s="51"/>
      <c r="F16" s="52"/>
      <c r="G16" s="27"/>
      <c r="H16" s="27"/>
      <c r="I16" s="27"/>
      <c r="J16" s="27"/>
      <c r="K16" s="27"/>
      <c r="L16" s="27"/>
      <c r="M16" s="27"/>
      <c r="N16" s="27"/>
      <c r="O16" s="27"/>
      <c r="P16" s="27"/>
      <c r="Q16" s="27"/>
      <c r="R16" s="27"/>
      <c r="S16" s="27"/>
      <c r="T16" s="27"/>
      <c r="U16" s="27"/>
      <c r="V16" s="27" t="str">
        <f t="shared" ref="V16:V19" si="15">IF(C16&lt;6," ",IF(C16&lt;=9,C16, IF(C16&gt;=10," ")))</f>
        <v xml:space="preserve"> </v>
      </c>
      <c r="W16" s="8" t="str">
        <f t="shared" si="0"/>
        <v xml:space="preserve"> </v>
      </c>
      <c r="X16" s="27" t="str">
        <f t="shared" ref="X16:X19" si="16">IF(C16&lt;6," ",IF(C16&lt;=9,F16, IF(C16&gt;=10," ")))</f>
        <v xml:space="preserve"> </v>
      </c>
      <c r="Y16" s="27" t="str">
        <f t="shared" ref="Y16:Y19" si="17">IF(C16&lt;6," ",IF(C16&lt;=9,H16, IF(C16&gt;=10," ")))</f>
        <v xml:space="preserve"> </v>
      </c>
      <c r="Z16" s="35" t="str">
        <f t="shared" si="3"/>
        <v xml:space="preserve"> </v>
      </c>
      <c r="AA16" s="8" t="str">
        <f t="shared" si="4"/>
        <v xml:space="preserve"> </v>
      </c>
      <c r="AB16" s="36" t="str">
        <f t="shared" ref="AB16:AB19" si="18">IF(C16&lt;6," ",IF(C16&lt;=9,I16, IF(C16&gt;=10," ")))</f>
        <v xml:space="preserve"> </v>
      </c>
      <c r="AC16" s="36" t="str">
        <f t="shared" ref="AC16:AC19" si="19">IF(C16&lt;6," ",IF(C16&lt;=9,M16, IF(C16&gt;=10," ")))</f>
        <v xml:space="preserve"> </v>
      </c>
      <c r="AD16" s="36" t="str">
        <f t="shared" ref="AD16:AD19" si="20">IF(C16&lt;6," ",IF(C16&lt;=9,L16, IF(C16&gt;=10," ")))</f>
        <v xml:space="preserve"> </v>
      </c>
      <c r="AE16" s="8" t="str">
        <f t="shared" si="8"/>
        <v xml:space="preserve"> </v>
      </c>
      <c r="AF16" s="36" t="str">
        <f t="shared" ref="AF16:AF19" si="21">IF(C16&lt;6," ",IF(C16&lt;=9,J16, IF(C16&gt;=10," ")))</f>
        <v xml:space="preserve"> </v>
      </c>
      <c r="AG16" s="36" t="str">
        <f t="shared" ref="AG16:AG19" si="22">IF(C16&lt;6," ",IF(C16&lt;=9,K16, IF(C16&gt;=10," ")))</f>
        <v xml:space="preserve"> </v>
      </c>
      <c r="AH16" s="8" t="str">
        <f t="shared" si="11"/>
        <v xml:space="preserve"> </v>
      </c>
      <c r="AI16" s="37" t="str">
        <f t="shared" ref="AI16:AI19" si="23">IF(C16&lt;6," ",IF(C16&lt;=9,P16, IF(C16&gt;=10," ")))</f>
        <v xml:space="preserve"> </v>
      </c>
      <c r="AJ16" s="38" t="str">
        <f t="shared" si="13"/>
        <v xml:space="preserve"> </v>
      </c>
      <c r="AK16" s="27"/>
      <c r="AO16" s="27"/>
      <c r="AR16" s="41">
        <f>((LN(AL15)-LN(0.4))/(LN(0.9)-LN(0.4))*100)</f>
        <v>65.803829575714033</v>
      </c>
      <c r="AS16" s="57">
        <f>((LN(AM15)-LN(17))/(LN(0.5)-LN(17))*100)</f>
        <v>65.296360849113071</v>
      </c>
      <c r="AT16" s="41">
        <f>((LN(AN15)-LN(10))/(LN(1)-LN(10))*100)</f>
        <v>83.919020011663946</v>
      </c>
      <c r="AU16" s="41">
        <f>((LN(AO15)-LN(10))/(LN(3)-LN(10))*100)</f>
        <v>46.506726294968743</v>
      </c>
      <c r="AV16" s="41">
        <f>((LN(AP15)-LN(43))/(LN(20)-LN(43))*100)</f>
        <v>57.989064393906688</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15"/>
        <v xml:space="preserve"> </v>
      </c>
      <c r="W17" s="8" t="str">
        <f t="shared" si="0"/>
        <v xml:space="preserve"> </v>
      </c>
      <c r="X17" s="27" t="str">
        <f t="shared" si="16"/>
        <v xml:space="preserve"> </v>
      </c>
      <c r="Y17" s="27" t="str">
        <f t="shared" si="17"/>
        <v xml:space="preserve"> </v>
      </c>
      <c r="Z17" s="35" t="str">
        <f t="shared" si="3"/>
        <v xml:space="preserve"> </v>
      </c>
      <c r="AA17" s="8" t="str">
        <f t="shared" si="4"/>
        <v xml:space="preserve"> </v>
      </c>
      <c r="AB17" s="36" t="str">
        <f t="shared" si="18"/>
        <v xml:space="preserve"> </v>
      </c>
      <c r="AC17" s="36" t="str">
        <f t="shared" si="19"/>
        <v xml:space="preserve"> </v>
      </c>
      <c r="AD17" s="36" t="str">
        <f t="shared" si="20"/>
        <v xml:space="preserve"> </v>
      </c>
      <c r="AE17" s="8" t="str">
        <f t="shared" si="8"/>
        <v xml:space="preserve"> </v>
      </c>
      <c r="AF17" s="36" t="str">
        <f t="shared" si="21"/>
        <v xml:space="preserve"> </v>
      </c>
      <c r="AG17" s="36" t="str">
        <f t="shared" si="22"/>
        <v xml:space="preserve"> </v>
      </c>
      <c r="AH17" s="8" t="str">
        <f t="shared" si="11"/>
        <v xml:space="preserve"> </v>
      </c>
      <c r="AI17" s="37" t="str">
        <f t="shared" si="23"/>
        <v xml:space="preserve"> </v>
      </c>
      <c r="AJ17" s="38" t="str">
        <f t="shared" si="13"/>
        <v xml:space="preserve"> </v>
      </c>
      <c r="AK17" s="27"/>
      <c r="AL17" s="27"/>
      <c r="AM17" s="27"/>
      <c r="AN17" s="27"/>
      <c r="AO17" s="58" t="s">
        <v>228</v>
      </c>
      <c r="AP17" s="27"/>
      <c r="AR17">
        <f>IF(AR16&gt;100, 100, IF(AR16&lt;0, 0, AR16))</f>
        <v>65.803829575714033</v>
      </c>
      <c r="AS17">
        <f t="shared" ref="AS17:AV17" si="24">IF(AS16&gt;100, 100, IF(AS16&lt;0, 0, AS16))</f>
        <v>65.296360849113071</v>
      </c>
      <c r="AT17">
        <f t="shared" si="24"/>
        <v>83.919020011663946</v>
      </c>
      <c r="AU17">
        <f t="shared" si="24"/>
        <v>46.506726294968743</v>
      </c>
      <c r="AV17">
        <f t="shared" si="24"/>
        <v>57.989064393906688</v>
      </c>
      <c r="AW17" s="59">
        <f>AVERAGE(AR17:AV17)</f>
        <v>63.903000225073299</v>
      </c>
      <c r="AX17" s="43"/>
      <c r="AY17" s="43" t="str">
        <f>IF(AW17&lt;35, "Poor", IF(AW17&lt;65, "Fair", IF(AW17&gt;65, "Excellent")))</f>
        <v>Fair</v>
      </c>
      <c r="AZ17" s="43" t="str">
        <f>IF(AY17="Excellent", "Acceptable; Ongoing Protection is Required", "Unacceptable; Immediate Restoration is Required")</f>
        <v>Unacceptable; Immediate Restoration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15"/>
        <v xml:space="preserve"> </v>
      </c>
      <c r="W18" s="8" t="str">
        <f t="shared" si="0"/>
        <v xml:space="preserve"> </v>
      </c>
      <c r="X18" s="27" t="str">
        <f t="shared" si="16"/>
        <v xml:space="preserve"> </v>
      </c>
      <c r="Y18" s="27" t="str">
        <f t="shared" si="17"/>
        <v xml:space="preserve"> </v>
      </c>
      <c r="Z18" s="35" t="str">
        <f t="shared" si="3"/>
        <v xml:space="preserve"> </v>
      </c>
      <c r="AA18" s="8" t="str">
        <f t="shared" si="4"/>
        <v xml:space="preserve"> </v>
      </c>
      <c r="AB18" s="36" t="str">
        <f t="shared" si="18"/>
        <v xml:space="preserve"> </v>
      </c>
      <c r="AC18" s="36" t="str">
        <f t="shared" si="19"/>
        <v xml:space="preserve"> </v>
      </c>
      <c r="AD18" s="36" t="str">
        <f t="shared" si="20"/>
        <v xml:space="preserve"> </v>
      </c>
      <c r="AE18" s="8" t="str">
        <f t="shared" si="8"/>
        <v xml:space="preserve"> </v>
      </c>
      <c r="AF18" s="36" t="str">
        <f t="shared" si="21"/>
        <v xml:space="preserve"> </v>
      </c>
      <c r="AG18" s="36" t="str">
        <f t="shared" si="22"/>
        <v xml:space="preserve"> </v>
      </c>
      <c r="AH18" s="8" t="str">
        <f t="shared" si="11"/>
        <v xml:space="preserve"> </v>
      </c>
      <c r="AI18" s="37" t="str">
        <f t="shared" si="23"/>
        <v xml:space="preserve"> </v>
      </c>
      <c r="AJ18" s="38" t="str">
        <f t="shared" si="13"/>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15"/>
        <v xml:space="preserve"> </v>
      </c>
      <c r="W19" s="8" t="str">
        <f t="shared" si="0"/>
        <v xml:space="preserve"> </v>
      </c>
      <c r="X19" s="27" t="str">
        <f t="shared" si="16"/>
        <v xml:space="preserve"> </v>
      </c>
      <c r="Y19" s="27" t="str">
        <f t="shared" si="17"/>
        <v xml:space="preserve"> </v>
      </c>
      <c r="Z19" s="35" t="str">
        <f t="shared" si="3"/>
        <v xml:space="preserve"> </v>
      </c>
      <c r="AA19" s="8" t="str">
        <f t="shared" si="4"/>
        <v xml:space="preserve"> </v>
      </c>
      <c r="AB19" s="36" t="str">
        <f t="shared" si="18"/>
        <v xml:space="preserve"> </v>
      </c>
      <c r="AC19" s="36" t="str">
        <f t="shared" si="19"/>
        <v xml:space="preserve"> </v>
      </c>
      <c r="AD19" s="36" t="str">
        <f t="shared" si="20"/>
        <v xml:space="preserve"> </v>
      </c>
      <c r="AE19" s="8" t="str">
        <f t="shared" si="8"/>
        <v xml:space="preserve"> </v>
      </c>
      <c r="AF19" s="36" t="str">
        <f t="shared" si="21"/>
        <v xml:space="preserve"> </v>
      </c>
      <c r="AG19" s="36" t="str">
        <f t="shared" si="22"/>
        <v xml:space="preserve"> </v>
      </c>
      <c r="AH19" s="8" t="str">
        <f t="shared" si="11"/>
        <v xml:space="preserve"> </v>
      </c>
      <c r="AI19" s="37" t="str">
        <f t="shared" si="23"/>
        <v xml:space="preserve"> </v>
      </c>
      <c r="AJ19" s="38" t="str">
        <f t="shared" si="13"/>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0.68203957537225435</v>
      </c>
      <c r="AB20" s="43">
        <f>_xlfn.AGGREGATE(1, 6,AB7:AB19)</f>
        <v>1.7</v>
      </c>
      <c r="AE20" s="43">
        <f>_xlfn.AGGREGATE(1, 6,AE7:AE19)</f>
        <v>1.4481375000000001</v>
      </c>
      <c r="AH20" s="43">
        <f>_xlfn.AGGREGATE(1, 6,AH7:AH19)</f>
        <v>5.7125000000000004</v>
      </c>
      <c r="AJ20" s="43">
        <f>_xlfn.AGGREGATE(1, 6,AJ7:AJ19)</f>
        <v>27.586112499999995</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4</v>
      </c>
      <c r="B24" s="173">
        <v>2017</v>
      </c>
      <c r="C24" s="173">
        <v>6</v>
      </c>
      <c r="D24" s="173">
        <v>17</v>
      </c>
      <c r="E24" s="176">
        <v>21.9</v>
      </c>
      <c r="F24" s="176">
        <v>27.4</v>
      </c>
      <c r="G24" s="176">
        <v>68.3</v>
      </c>
      <c r="H24" s="173">
        <v>5.0999999999999996</v>
      </c>
      <c r="I24" s="177">
        <v>0.62</v>
      </c>
      <c r="J24" s="177">
        <v>0.56000000000000005</v>
      </c>
      <c r="K24" s="177">
        <v>0.47</v>
      </c>
      <c r="L24" s="176">
        <v>1.8057000000000001</v>
      </c>
      <c r="M24" s="177">
        <v>0.13500000000000001</v>
      </c>
      <c r="N24" s="177">
        <v>5.9160000000000004</v>
      </c>
      <c r="O24" s="177">
        <v>0.249</v>
      </c>
      <c r="P24" s="177">
        <v>33.466999999999999</v>
      </c>
      <c r="Q24" s="177">
        <v>24.472999999999999</v>
      </c>
      <c r="R24" s="177"/>
      <c r="S24" s="177">
        <v>8.9939999999999998</v>
      </c>
      <c r="T24" s="177">
        <v>30.94</v>
      </c>
      <c r="U24" s="27"/>
      <c r="V24" s="27">
        <f>IF(C24&lt;6," ",IF(C24&lt;=9,E24, IF(C24&gt;=10," ")))</f>
        <v>21.9</v>
      </c>
      <c r="W24" s="8">
        <f>IF(V24=" ", " ", IF(V24&gt;0, V24+273.15))</f>
        <v>295.04999999999995</v>
      </c>
      <c r="X24" s="27">
        <f>IF(C24&lt;6," ",IF(C24&lt;=9,F24, IF(C24&gt;=10," ")))</f>
        <v>27.4</v>
      </c>
      <c r="Y24" s="27">
        <f>IF(C24&lt;6," ",IF(C24&lt;=9,H24, IF(C24&gt;=10," ")))</f>
        <v>5.0999999999999996</v>
      </c>
      <c r="Z24" s="35">
        <f>IF(V24=" "," ",IF(V24&gt;0,EXP(-173.4292+249.6339*100/W24+143.3483*LN(+W24/100)-21.8492*W24/100+X24*(-0.033096+0.014259*W24/100-0.0017*(W24/100)^2))*1.4276))</f>
        <v>7.4461514554967279</v>
      </c>
      <c r="AA24" s="8">
        <f>IF(V24=" "," ",IF(V24&gt;0,Y24/Z24))</f>
        <v>0.68491757527107433</v>
      </c>
      <c r="AB24" s="36">
        <f>IF(C24&lt;6," ",IF(C24&lt;=9,I24, IF(C24&gt;=10," ")))</f>
        <v>0.62</v>
      </c>
      <c r="AC24" s="36">
        <f>IF(C24&lt;6," ",IF(C24&lt;=9,M24, IF(C24&gt;=10," ")))</f>
        <v>0.13500000000000001</v>
      </c>
      <c r="AD24" s="36">
        <f>IF(C24&lt;6," ",IF(C24&lt;=9,L24, IF(C24&gt;=10," ")))</f>
        <v>1.8057000000000001</v>
      </c>
      <c r="AE24" s="8">
        <f>IF(V24=" "," ",IF(V24&gt;0,SUM(AC24:AD24)))</f>
        <v>1.9407000000000001</v>
      </c>
      <c r="AF24" s="36">
        <f>IF(C24&lt;6," ",IF(C24&lt;=9,J24, IF(C24&gt;=10," ")))</f>
        <v>0.56000000000000005</v>
      </c>
      <c r="AG24" s="36">
        <f>IF(C24&lt;6," ",IF(C24&lt;=9,K24, IF(C24&gt;=10," ")))</f>
        <v>0.47</v>
      </c>
      <c r="AH24" s="8">
        <f>IF(V24=" ", " ", IF(V24&gt;0, SUM(AF24:AG24)))</f>
        <v>1.03</v>
      </c>
      <c r="AI24" s="37">
        <f>IF(C24&lt;6," ",IF(C24&lt;=9,P24, IF(C24&gt;=10," ")))</f>
        <v>33.466999999999999</v>
      </c>
      <c r="AJ24" s="38">
        <f>IF(V24=" ", " ", IF(V24&gt;0, AI24-AE24))</f>
        <v>31.526299999999999</v>
      </c>
      <c r="AK24" s="27"/>
      <c r="AL24" s="27"/>
      <c r="AM24" s="27"/>
      <c r="AN24" s="27"/>
      <c r="AO24" s="27"/>
      <c r="AP24" s="27"/>
      <c r="AQ24" s="27"/>
      <c r="AR24" s="27"/>
      <c r="AS24" s="27"/>
      <c r="AT24" s="27"/>
      <c r="AU24" s="27"/>
      <c r="AV24" s="27"/>
      <c r="AW24" s="27"/>
      <c r="AX24" s="27"/>
      <c r="AY24" s="27"/>
    </row>
    <row r="25" spans="1:52" ht="16" x14ac:dyDescent="0.2">
      <c r="A25" s="172">
        <v>4</v>
      </c>
      <c r="B25" s="173">
        <v>2017</v>
      </c>
      <c r="C25" s="173">
        <v>7</v>
      </c>
      <c r="D25" s="173">
        <v>1</v>
      </c>
      <c r="E25" s="176">
        <v>23.6</v>
      </c>
      <c r="F25" s="176">
        <v>28.4</v>
      </c>
      <c r="G25" s="176">
        <v>81.400000000000006</v>
      </c>
      <c r="H25" s="173">
        <v>5.86</v>
      </c>
      <c r="I25" s="177">
        <v>0.83</v>
      </c>
      <c r="J25" s="177">
        <v>2.29</v>
      </c>
      <c r="K25" s="177">
        <v>1.02</v>
      </c>
      <c r="L25" s="176">
        <v>0.74470000000000003</v>
      </c>
      <c r="M25" s="177">
        <v>7.8E-2</v>
      </c>
      <c r="N25" s="177">
        <v>7.21</v>
      </c>
      <c r="O25" s="177">
        <v>0.28499999999999998</v>
      </c>
      <c r="P25" s="177">
        <v>31.234999999999999</v>
      </c>
      <c r="Q25" s="177">
        <v>22.100999999999999</v>
      </c>
      <c r="R25" s="177"/>
      <c r="S25" s="177">
        <v>9.1340000000000003</v>
      </c>
      <c r="T25" s="177">
        <v>32.03</v>
      </c>
      <c r="U25" s="27"/>
      <c r="V25" s="27">
        <f t="shared" ref="V25:V30" si="25">IF(C25&lt;6," ",IF(C25&lt;=9,E25, IF(C25&gt;=10," ")))</f>
        <v>23.6</v>
      </c>
      <c r="W25" s="8">
        <f t="shared" ref="W25:W30" si="26">IF(V25=" ", " ", IF(V25&gt;0, V25+273.15))</f>
        <v>296.75</v>
      </c>
      <c r="X25" s="27">
        <f t="shared" ref="X25:X30" si="27">IF(C25&lt;6," ",IF(C25&lt;=9,F25, IF(C25&gt;=10," ")))</f>
        <v>28.4</v>
      </c>
      <c r="Y25" s="27">
        <f t="shared" ref="Y25:Y30" si="28">IF(C25&lt;6," ",IF(C25&lt;=9,H25, IF(C25&gt;=10," ")))</f>
        <v>5.86</v>
      </c>
      <c r="Z25" s="35">
        <f t="shared" ref="Z25:Z30" si="29">IF(V25=" "," ",IF(V25&gt;0,EXP(-173.4292+249.6339*100/W25+143.3483*LN(+W25/100)-21.8492*W25/100+X25*(-0.033096+0.014259*W25/100-0.0017*(W25/100)^2))*1.4276))</f>
        <v>7.1802639962002495</v>
      </c>
      <c r="AA25" s="8">
        <f t="shared" ref="AA25:AA30" si="30">IF(V25=" "," ",IF(V25&gt;0,Y25/Z25))</f>
        <v>0.81612598131504288</v>
      </c>
      <c r="AB25" s="36">
        <f t="shared" ref="AB25:AB30" si="31">IF(C25&lt;6," ",IF(C25&lt;=9,I25, IF(C25&gt;=10," ")))</f>
        <v>0.83</v>
      </c>
      <c r="AC25" s="36">
        <f t="shared" ref="AC25:AC30" si="32">IF(C25&lt;6," ",IF(C25&lt;=9,M25, IF(C25&gt;=10," ")))</f>
        <v>7.8E-2</v>
      </c>
      <c r="AD25" s="36">
        <f t="shared" ref="AD25:AD30" si="33">IF(C25&lt;6," ",IF(C25&lt;=9,L25, IF(C25&gt;=10," ")))</f>
        <v>0.74470000000000003</v>
      </c>
      <c r="AE25" s="8">
        <f t="shared" ref="AE25:AE30" si="34">IF(V25=" "," ",IF(V25&gt;0,SUM(AC25:AD25)))</f>
        <v>0.82269999999999999</v>
      </c>
      <c r="AF25" s="36">
        <f t="shared" ref="AF25:AF30" si="35">IF(C25&lt;6," ",IF(C25&lt;=9,J25, IF(C25&gt;=10," ")))</f>
        <v>2.29</v>
      </c>
      <c r="AG25" s="36">
        <f t="shared" ref="AG25:AG30" si="36">IF(C25&lt;6," ",IF(C25&lt;=9,K25, IF(C25&gt;=10," ")))</f>
        <v>1.02</v>
      </c>
      <c r="AH25" s="8">
        <f t="shared" ref="AH25:AH30" si="37">IF(V25=" ", " ", IF(V25&gt;0, SUM(AF25:AG25)))</f>
        <v>3.31</v>
      </c>
      <c r="AI25" s="37">
        <f t="shared" ref="AI25:AI30" si="38">IF(C25&lt;6," ",IF(C25&lt;=9,P25, IF(C25&gt;=10," ")))</f>
        <v>31.234999999999999</v>
      </c>
      <c r="AJ25" s="38">
        <f t="shared" ref="AJ25:AJ30" si="39">IF(V25=" ", " ", IF(V25&gt;0, AI25-AE25))</f>
        <v>30.412299999999998</v>
      </c>
      <c r="AK25" s="27"/>
      <c r="AL25" s="27"/>
      <c r="AM25" s="27"/>
      <c r="AN25" s="27"/>
      <c r="AO25" s="27"/>
      <c r="AP25" s="27"/>
      <c r="AQ25" s="27"/>
      <c r="AR25" s="27"/>
      <c r="AS25" s="27"/>
      <c r="AT25" s="27"/>
      <c r="AU25" s="27"/>
      <c r="AV25" s="27"/>
      <c r="AW25" s="27"/>
      <c r="AX25" s="27"/>
      <c r="AY25" s="27"/>
    </row>
    <row r="26" spans="1:52" ht="16" x14ac:dyDescent="0.2">
      <c r="A26" s="172">
        <v>4</v>
      </c>
      <c r="B26" s="173">
        <v>2017</v>
      </c>
      <c r="C26" s="173">
        <v>7</v>
      </c>
      <c r="D26" s="173">
        <v>13</v>
      </c>
      <c r="E26" s="176">
        <v>25.6</v>
      </c>
      <c r="F26" s="176">
        <v>24.4</v>
      </c>
      <c r="G26" s="176">
        <v>64.3</v>
      </c>
      <c r="H26" s="173">
        <v>4.54</v>
      </c>
      <c r="I26" s="177">
        <v>1.26</v>
      </c>
      <c r="J26" s="177">
        <v>2.46</v>
      </c>
      <c r="K26" s="177">
        <v>1.03</v>
      </c>
      <c r="L26" s="176">
        <v>1.8318000000000001</v>
      </c>
      <c r="M26" s="177">
        <v>0.25600000000000001</v>
      </c>
      <c r="N26" s="177">
        <v>19.686</v>
      </c>
      <c r="O26" s="177">
        <v>0.26700000000000002</v>
      </c>
      <c r="P26" s="177">
        <v>44.975999999999999</v>
      </c>
      <c r="Q26" s="177">
        <v>29.49</v>
      </c>
      <c r="R26" s="177"/>
      <c r="S26" s="177">
        <v>15.486000000000001</v>
      </c>
      <c r="T26" s="177">
        <v>56.19</v>
      </c>
      <c r="U26" s="27"/>
      <c r="V26" s="27">
        <f t="shared" si="25"/>
        <v>25.6</v>
      </c>
      <c r="W26" s="8">
        <f t="shared" si="26"/>
        <v>298.75</v>
      </c>
      <c r="X26" s="27">
        <f t="shared" si="27"/>
        <v>24.4</v>
      </c>
      <c r="Y26" s="27">
        <f t="shared" si="28"/>
        <v>4.54</v>
      </c>
      <c r="Z26" s="35">
        <f t="shared" si="29"/>
        <v>7.0929236473308794</v>
      </c>
      <c r="AA26" s="8">
        <f t="shared" si="30"/>
        <v>0.64007456244202432</v>
      </c>
      <c r="AB26" s="36">
        <f t="shared" si="31"/>
        <v>1.26</v>
      </c>
      <c r="AC26" s="36">
        <f t="shared" si="32"/>
        <v>0.25600000000000001</v>
      </c>
      <c r="AD26" s="36">
        <f t="shared" si="33"/>
        <v>1.8318000000000001</v>
      </c>
      <c r="AE26" s="8">
        <f t="shared" si="34"/>
        <v>2.0878000000000001</v>
      </c>
      <c r="AF26" s="36">
        <f t="shared" si="35"/>
        <v>2.46</v>
      </c>
      <c r="AG26" s="36">
        <f t="shared" si="36"/>
        <v>1.03</v>
      </c>
      <c r="AH26" s="8">
        <f t="shared" si="37"/>
        <v>3.49</v>
      </c>
      <c r="AI26" s="37">
        <f t="shared" si="38"/>
        <v>44.975999999999999</v>
      </c>
      <c r="AJ26" s="38">
        <f t="shared" si="39"/>
        <v>42.888199999999998</v>
      </c>
      <c r="AL26" s="27"/>
      <c r="AM26" s="27"/>
      <c r="AN26" s="27"/>
      <c r="AO26" s="27"/>
      <c r="AP26" s="27"/>
      <c r="AQ26" s="39" t="s">
        <v>221</v>
      </c>
      <c r="AR26" s="40"/>
      <c r="AS26" s="40"/>
      <c r="AT26" s="40"/>
      <c r="AU26" s="40"/>
      <c r="AV26" s="40"/>
      <c r="AW26" s="40"/>
      <c r="AX26" s="40"/>
      <c r="AY26" s="40"/>
      <c r="AZ26" s="19"/>
    </row>
    <row r="27" spans="1:52" ht="16" x14ac:dyDescent="0.2">
      <c r="A27" s="172">
        <v>4</v>
      </c>
      <c r="B27" s="173">
        <v>2017</v>
      </c>
      <c r="C27" s="173">
        <v>7</v>
      </c>
      <c r="D27" s="173">
        <v>29</v>
      </c>
      <c r="E27" s="176">
        <v>24.3</v>
      </c>
      <c r="F27" s="176">
        <v>28.8</v>
      </c>
      <c r="G27" s="176">
        <v>122.6</v>
      </c>
      <c r="H27" s="173">
        <v>8.6999999999999993</v>
      </c>
      <c r="I27" s="177">
        <v>1.96</v>
      </c>
      <c r="J27" s="177">
        <v>7.13</v>
      </c>
      <c r="K27" s="177">
        <v>3.87</v>
      </c>
      <c r="L27" s="176">
        <v>0.21149999999999999</v>
      </c>
      <c r="M27" s="177">
        <v>0.05</v>
      </c>
      <c r="N27" s="177">
        <v>14.427</v>
      </c>
      <c r="O27" s="177">
        <v>0.112</v>
      </c>
      <c r="P27" s="177">
        <v>40.973999999999997</v>
      </c>
      <c r="Q27" s="177">
        <v>22.364000000000001</v>
      </c>
      <c r="R27" s="177"/>
      <c r="S27" s="177">
        <v>18.61</v>
      </c>
      <c r="T27" s="177">
        <v>113.75</v>
      </c>
      <c r="U27" s="27"/>
      <c r="V27" s="27">
        <f t="shared" si="25"/>
        <v>24.3</v>
      </c>
      <c r="W27" s="8">
        <f t="shared" si="26"/>
        <v>297.45</v>
      </c>
      <c r="X27" s="27">
        <f t="shared" si="27"/>
        <v>28.8</v>
      </c>
      <c r="Y27" s="27">
        <f t="shared" si="28"/>
        <v>8.6999999999999993</v>
      </c>
      <c r="Z27" s="35">
        <f t="shared" si="29"/>
        <v>7.0759686997629512</v>
      </c>
      <c r="AA27" s="8">
        <f t="shared" si="30"/>
        <v>1.2295136353968685</v>
      </c>
      <c r="AB27" s="36">
        <f t="shared" si="31"/>
        <v>1.96</v>
      </c>
      <c r="AC27" s="36">
        <f t="shared" si="32"/>
        <v>0.05</v>
      </c>
      <c r="AD27" s="36">
        <f t="shared" si="33"/>
        <v>0.21149999999999999</v>
      </c>
      <c r="AE27" s="8">
        <f t="shared" si="34"/>
        <v>0.26150000000000001</v>
      </c>
      <c r="AF27" s="36">
        <f t="shared" si="35"/>
        <v>7.13</v>
      </c>
      <c r="AG27" s="36">
        <f t="shared" si="36"/>
        <v>3.87</v>
      </c>
      <c r="AH27" s="8">
        <f t="shared" si="37"/>
        <v>11</v>
      </c>
      <c r="AI27" s="37">
        <f t="shared" si="38"/>
        <v>40.973999999999997</v>
      </c>
      <c r="AJ27" s="38">
        <f t="shared" si="39"/>
        <v>40.712499999999999</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4</v>
      </c>
      <c r="B28" s="173">
        <v>2017</v>
      </c>
      <c r="C28" s="173">
        <v>8</v>
      </c>
      <c r="D28" s="173">
        <v>11</v>
      </c>
      <c r="E28" s="176">
        <v>23.9</v>
      </c>
      <c r="F28" s="176">
        <v>27.6</v>
      </c>
      <c r="G28" s="176">
        <v>75.5</v>
      </c>
      <c r="H28" s="173">
        <v>5.4</v>
      </c>
      <c r="I28" s="177">
        <v>2.16</v>
      </c>
      <c r="J28" s="177">
        <v>3.54</v>
      </c>
      <c r="K28" s="177">
        <v>2.59</v>
      </c>
      <c r="L28" s="176">
        <v>0.15890000000000001</v>
      </c>
      <c r="M28" s="177">
        <v>0.13200000000000001</v>
      </c>
      <c r="N28" s="177">
        <v>28.128</v>
      </c>
      <c r="O28" s="177">
        <v>0.23799999999999999</v>
      </c>
      <c r="P28" s="177">
        <v>89.295000000000002</v>
      </c>
      <c r="Q28" s="177">
        <v>35.762999999999998</v>
      </c>
      <c r="R28" s="177"/>
      <c r="S28" s="177">
        <v>53.531999999999996</v>
      </c>
      <c r="T28" s="177">
        <v>155</v>
      </c>
      <c r="U28" s="27"/>
      <c r="V28" s="27">
        <f t="shared" si="25"/>
        <v>23.9</v>
      </c>
      <c r="W28" s="8">
        <f t="shared" si="26"/>
        <v>297.04999999999995</v>
      </c>
      <c r="X28" s="27">
        <f t="shared" si="27"/>
        <v>27.6</v>
      </c>
      <c r="Y28" s="27">
        <f t="shared" si="28"/>
        <v>5.4</v>
      </c>
      <c r="Z28" s="35">
        <f t="shared" si="29"/>
        <v>7.1751418286183934</v>
      </c>
      <c r="AA28" s="8">
        <f t="shared" si="30"/>
        <v>0.75259836376499822</v>
      </c>
      <c r="AB28" s="36">
        <f t="shared" si="31"/>
        <v>2.16</v>
      </c>
      <c r="AC28" s="36">
        <f t="shared" si="32"/>
        <v>0.13200000000000001</v>
      </c>
      <c r="AD28" s="36">
        <f t="shared" si="33"/>
        <v>0.15890000000000001</v>
      </c>
      <c r="AE28" s="8">
        <f t="shared" si="34"/>
        <v>0.29090000000000005</v>
      </c>
      <c r="AF28" s="36">
        <f t="shared" si="35"/>
        <v>3.54</v>
      </c>
      <c r="AG28" s="36">
        <f t="shared" si="36"/>
        <v>2.59</v>
      </c>
      <c r="AH28" s="8">
        <f t="shared" si="37"/>
        <v>6.13</v>
      </c>
      <c r="AI28" s="37">
        <f t="shared" si="38"/>
        <v>89.295000000000002</v>
      </c>
      <c r="AJ28" s="38">
        <f t="shared" si="39"/>
        <v>89.004100000000008</v>
      </c>
      <c r="AL28" s="43" t="s">
        <v>222</v>
      </c>
      <c r="AQ28" s="44" t="s">
        <v>1</v>
      </c>
      <c r="AR28" s="41"/>
      <c r="AS28" s="41"/>
      <c r="AT28" s="41"/>
      <c r="AU28" s="41"/>
      <c r="AV28" s="41"/>
      <c r="AW28" s="45"/>
      <c r="AX28" s="40"/>
      <c r="AY28" s="40"/>
      <c r="AZ28" s="19"/>
    </row>
    <row r="29" spans="1:52" ht="18" x14ac:dyDescent="0.25">
      <c r="A29" s="172">
        <v>4</v>
      </c>
      <c r="B29" s="173">
        <v>2017</v>
      </c>
      <c r="C29" s="173">
        <v>9</v>
      </c>
      <c r="D29" s="173">
        <v>8</v>
      </c>
      <c r="E29" s="176">
        <v>20.9</v>
      </c>
      <c r="F29" s="176">
        <v>24</v>
      </c>
      <c r="G29" s="176">
        <v>42.9</v>
      </c>
      <c r="H29" s="173">
        <v>4.82</v>
      </c>
      <c r="I29" s="177">
        <v>4.72</v>
      </c>
      <c r="J29" s="177">
        <v>6.72</v>
      </c>
      <c r="K29" s="177">
        <v>3.27</v>
      </c>
      <c r="L29" s="176">
        <v>2.1631</v>
      </c>
      <c r="M29" s="177">
        <v>1.4379999999999999</v>
      </c>
      <c r="N29" s="177">
        <v>39.585999999999999</v>
      </c>
      <c r="O29" s="177">
        <v>0.33300000000000002</v>
      </c>
      <c r="P29" s="177">
        <v>35.520000000000003</v>
      </c>
      <c r="Q29" s="177">
        <v>25.033000000000001</v>
      </c>
      <c r="R29" s="177"/>
      <c r="S29" s="177">
        <v>10.487</v>
      </c>
      <c r="T29" s="177">
        <v>92.64</v>
      </c>
      <c r="U29" s="27"/>
      <c r="V29" s="27">
        <f t="shared" si="25"/>
        <v>20.9</v>
      </c>
      <c r="W29" s="8">
        <f t="shared" si="26"/>
        <v>294.04999999999995</v>
      </c>
      <c r="X29" s="27">
        <f t="shared" si="27"/>
        <v>24</v>
      </c>
      <c r="Y29" s="27">
        <f t="shared" si="28"/>
        <v>4.82</v>
      </c>
      <c r="Z29" s="35">
        <f t="shared" si="29"/>
        <v>7.7371574100354827</v>
      </c>
      <c r="AA29" s="8">
        <f t="shared" si="30"/>
        <v>0.62296780904938265</v>
      </c>
      <c r="AB29" s="36">
        <f t="shared" si="31"/>
        <v>4.72</v>
      </c>
      <c r="AC29" s="36">
        <f t="shared" si="32"/>
        <v>1.4379999999999999</v>
      </c>
      <c r="AD29" s="36">
        <f t="shared" si="33"/>
        <v>2.1631</v>
      </c>
      <c r="AE29" s="8">
        <f t="shared" si="34"/>
        <v>3.6010999999999997</v>
      </c>
      <c r="AF29" s="36">
        <f t="shared" si="35"/>
        <v>6.72</v>
      </c>
      <c r="AG29" s="36">
        <f t="shared" si="36"/>
        <v>3.27</v>
      </c>
      <c r="AH29" s="8">
        <f t="shared" si="37"/>
        <v>9.99</v>
      </c>
      <c r="AI29" s="37">
        <f t="shared" si="38"/>
        <v>35.520000000000003</v>
      </c>
      <c r="AJ29" s="38">
        <f t="shared" si="39"/>
        <v>31.918900000000004</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4</v>
      </c>
      <c r="B30" s="173">
        <v>2017</v>
      </c>
      <c r="C30" s="173">
        <v>10</v>
      </c>
      <c r="D30" s="173">
        <v>7</v>
      </c>
      <c r="E30" s="176">
        <v>19.7</v>
      </c>
      <c r="F30" s="176">
        <v>27.8</v>
      </c>
      <c r="G30" s="176">
        <v>52.4</v>
      </c>
      <c r="H30" s="173">
        <v>4.26</v>
      </c>
      <c r="I30" s="177">
        <v>5.8</v>
      </c>
      <c r="J30" s="177">
        <v>2.9</v>
      </c>
      <c r="K30" s="177">
        <v>2.44</v>
      </c>
      <c r="L30" s="176">
        <v>0.98170000000000002</v>
      </c>
      <c r="M30" s="177">
        <v>0.45400000000000001</v>
      </c>
      <c r="N30" s="177">
        <v>25.972999999999999</v>
      </c>
      <c r="O30" s="177">
        <v>7.2999999999999995E-2</v>
      </c>
      <c r="P30" s="177">
        <v>47.497</v>
      </c>
      <c r="Q30" s="177">
        <v>18.721</v>
      </c>
      <c r="R30" s="177"/>
      <c r="S30" s="177">
        <v>28.776</v>
      </c>
      <c r="T30" s="177">
        <v>66.900000000000006</v>
      </c>
      <c r="U30" s="27"/>
      <c r="V30" s="27" t="str">
        <f t="shared" si="25"/>
        <v xml:space="preserve"> </v>
      </c>
      <c r="W30" s="8" t="str">
        <f t="shared" si="26"/>
        <v xml:space="preserve"> </v>
      </c>
      <c r="X30" s="27" t="str">
        <f t="shared" si="27"/>
        <v xml:space="preserve"> </v>
      </c>
      <c r="Y30" s="27" t="str">
        <f t="shared" si="28"/>
        <v xml:space="preserve"> </v>
      </c>
      <c r="Z30" s="35" t="str">
        <f t="shared" si="29"/>
        <v xml:space="preserve"> </v>
      </c>
      <c r="AA30" s="8" t="str">
        <f t="shared" si="30"/>
        <v xml:space="preserve"> </v>
      </c>
      <c r="AB30" s="36" t="str">
        <f t="shared" si="31"/>
        <v xml:space="preserve"> </v>
      </c>
      <c r="AC30" s="36" t="str">
        <f t="shared" si="32"/>
        <v xml:space="preserve"> </v>
      </c>
      <c r="AD30" s="36" t="str">
        <f t="shared" si="33"/>
        <v xml:space="preserve"> </v>
      </c>
      <c r="AE30" s="8" t="str">
        <f t="shared" si="34"/>
        <v xml:space="preserve"> </v>
      </c>
      <c r="AF30" s="36" t="str">
        <f t="shared" si="35"/>
        <v xml:space="preserve"> </v>
      </c>
      <c r="AG30" s="36" t="str">
        <f t="shared" si="36"/>
        <v xml:space="preserve"> </v>
      </c>
      <c r="AH30" s="8" t="str">
        <f t="shared" si="37"/>
        <v xml:space="preserve"> </v>
      </c>
      <c r="AI30" s="37" t="str">
        <f t="shared" si="38"/>
        <v xml:space="preserve"> </v>
      </c>
      <c r="AJ30" s="38" t="str">
        <f t="shared" si="39"/>
        <v xml:space="preserve"> </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27"/>
      <c r="B31" s="27"/>
      <c r="C31" s="27"/>
      <c r="D31" s="50"/>
      <c r="E31" s="51"/>
      <c r="F31" s="52"/>
      <c r="G31" s="27"/>
      <c r="H31" s="27"/>
      <c r="I31" s="27"/>
      <c r="J31" s="27"/>
      <c r="K31" s="27"/>
      <c r="L31" s="27"/>
      <c r="M31" s="27"/>
      <c r="N31" s="27"/>
      <c r="O31" s="27"/>
      <c r="P31" s="27"/>
      <c r="Q31" s="27"/>
      <c r="R31" s="27"/>
      <c r="S31" s="27"/>
      <c r="T31" s="27"/>
      <c r="U31" s="27"/>
      <c r="V31" s="27" t="str">
        <f t="shared" ref="V31:V36" si="40">IF(C31&lt;6," ",IF(C31&lt;=9,E31, IF(C31&gt;=10," ")))</f>
        <v xml:space="preserve"> </v>
      </c>
      <c r="W31" s="8" t="str">
        <f t="shared" ref="W31:W36" si="41">IF(V31=" ", " ", IF(V31&gt;0, V31+273.15))</f>
        <v xml:space="preserve"> </v>
      </c>
      <c r="X31" s="27" t="str">
        <f t="shared" ref="X31:X36" si="42">IF(C31&lt;6," ",IF(C31&lt;=9,F31, IF(C31&gt;=10," ")))</f>
        <v xml:space="preserve"> </v>
      </c>
      <c r="Y31" s="27" t="str">
        <f t="shared" ref="Y31:Y36" si="43">IF(C31&lt;6," ",IF(C31&lt;=9,H31, IF(C31&gt;=10," ")))</f>
        <v xml:space="preserve"> </v>
      </c>
      <c r="Z31" s="35" t="str">
        <f t="shared" ref="Z31:Z36" si="44">IF(V31=" "," ",IF(V31&gt;0,EXP(-173.4292+249.6339*100/W31+143.3483*LN(+W31/100)-21.8492*W31/100+X31*(-0.033096+0.014259*W31/100-0.0017*(W31/100)^2))*1.4276))</f>
        <v xml:space="preserve"> </v>
      </c>
      <c r="AA31" s="8" t="str">
        <f t="shared" ref="AA31:AA36" si="45">IF(V31=" "," ",IF(V31&gt;0,Y31/Z31))</f>
        <v xml:space="preserve"> </v>
      </c>
      <c r="AB31" s="36" t="str">
        <f t="shared" ref="AB31:AB36" si="46">IF(C31&lt;6," ",IF(C31&lt;=9,I31, IF(C31&gt;=10," ")))</f>
        <v xml:space="preserve"> </v>
      </c>
      <c r="AC31" s="36" t="str">
        <f t="shared" ref="AC31:AC36" si="47">IF(C31&lt;6," ",IF(C31&lt;=9,M31, IF(C31&gt;=10," ")))</f>
        <v xml:space="preserve"> </v>
      </c>
      <c r="AD31" s="36" t="str">
        <f t="shared" ref="AD31:AD36" si="48">IF(C31&lt;6," ",IF(C31&lt;=9,L31, IF(C31&gt;=10," ")))</f>
        <v xml:space="preserve"> </v>
      </c>
      <c r="AE31" s="8" t="str">
        <f t="shared" ref="AE31:AE36" si="49">IF(V31=" "," ",IF(V31&gt;0,SUM(AC31:AD31)))</f>
        <v xml:space="preserve"> </v>
      </c>
      <c r="AF31" s="36" t="str">
        <f t="shared" ref="AF31:AF36" si="50">IF(C31&lt;6," ",IF(C31&lt;=9,J31, IF(C31&gt;=10," ")))</f>
        <v xml:space="preserve"> </v>
      </c>
      <c r="AG31" s="36" t="str">
        <f t="shared" ref="AG31:AG36" si="51">IF(C31&lt;6," ",IF(C31&lt;=9,K31, IF(C31&gt;=10," ")))</f>
        <v xml:space="preserve"> </v>
      </c>
      <c r="AH31" s="8" t="str">
        <f t="shared" ref="AH31:AH36" si="52">IF(V31=" ", " ", IF(V31&gt;0, SUM(AF31:AG31)))</f>
        <v xml:space="preserve"> </v>
      </c>
      <c r="AI31" s="37" t="str">
        <f t="shared" ref="AI31:AI36" si="53">IF(C31&lt;6," ",IF(C31&lt;=9,P31, IF(C31&gt;=10," ")))</f>
        <v xml:space="preserve"> </v>
      </c>
      <c r="AJ31" s="38" t="str">
        <f t="shared" ref="AJ31:AJ36" si="54">IF(V31=" ", " ", IF(V31&gt;0, AI31-AE31))</f>
        <v xml:space="preserve"> </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27"/>
      <c r="B32" s="27"/>
      <c r="C32" s="27"/>
      <c r="D32" s="50"/>
      <c r="E32" s="51"/>
      <c r="F32" s="52"/>
      <c r="G32" s="27"/>
      <c r="H32" s="27"/>
      <c r="I32" s="27"/>
      <c r="J32" s="27"/>
      <c r="K32" s="27"/>
      <c r="L32" s="27"/>
      <c r="M32" s="27"/>
      <c r="N32" s="27"/>
      <c r="O32" s="27"/>
      <c r="P32" s="27"/>
      <c r="Q32" s="27"/>
      <c r="R32" s="27"/>
      <c r="S32" s="27"/>
      <c r="T32" s="27"/>
      <c r="U32" s="27"/>
      <c r="V32" s="27" t="str">
        <f t="shared" si="40"/>
        <v xml:space="preserve"> </v>
      </c>
      <c r="W32" s="8" t="str">
        <f t="shared" si="41"/>
        <v xml:space="preserve"> </v>
      </c>
      <c r="X32" s="27" t="str">
        <f t="shared" si="42"/>
        <v xml:space="preserve"> </v>
      </c>
      <c r="Y32" s="27" t="str">
        <f t="shared" si="43"/>
        <v xml:space="preserve"> </v>
      </c>
      <c r="Z32" s="35" t="str">
        <f t="shared" si="44"/>
        <v xml:space="preserve"> </v>
      </c>
      <c r="AA32" s="8" t="str">
        <f t="shared" si="45"/>
        <v xml:space="preserve"> </v>
      </c>
      <c r="AB32" s="36" t="str">
        <f t="shared" si="46"/>
        <v xml:space="preserve"> </v>
      </c>
      <c r="AC32" s="36" t="str">
        <f t="shared" si="47"/>
        <v xml:space="preserve"> </v>
      </c>
      <c r="AD32" s="36" t="str">
        <f t="shared" si="48"/>
        <v xml:space="preserve"> </v>
      </c>
      <c r="AE32" s="8" t="str">
        <f t="shared" si="49"/>
        <v xml:space="preserve"> </v>
      </c>
      <c r="AF32" s="36" t="str">
        <f t="shared" si="50"/>
        <v xml:space="preserve"> </v>
      </c>
      <c r="AG32" s="36" t="str">
        <f t="shared" si="51"/>
        <v xml:space="preserve"> </v>
      </c>
      <c r="AH32" s="8" t="str">
        <f t="shared" si="52"/>
        <v xml:space="preserve"> </v>
      </c>
      <c r="AI32" s="37" t="str">
        <f t="shared" si="53"/>
        <v xml:space="preserve"> </v>
      </c>
      <c r="AJ32" s="38" t="str">
        <f t="shared" si="54"/>
        <v xml:space="preserve"> </v>
      </c>
      <c r="AL32">
        <f>AA37</f>
        <v>0.79103298787323195</v>
      </c>
      <c r="AM32">
        <f>AB37</f>
        <v>1.925</v>
      </c>
      <c r="AN32">
        <f>AE37</f>
        <v>1.5007833333333334</v>
      </c>
      <c r="AO32">
        <f>AH37</f>
        <v>5.8249999999999993</v>
      </c>
      <c r="AP32" s="11">
        <f>AJ37</f>
        <v>44.410383333333336</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40"/>
        <v xml:space="preserve"> </v>
      </c>
      <c r="W33" s="8" t="str">
        <f t="shared" si="41"/>
        <v xml:space="preserve"> </v>
      </c>
      <c r="X33" s="27" t="str">
        <f t="shared" si="42"/>
        <v xml:space="preserve"> </v>
      </c>
      <c r="Y33" s="27" t="str">
        <f t="shared" si="43"/>
        <v xml:space="preserve"> </v>
      </c>
      <c r="Z33" s="35" t="str">
        <f t="shared" si="44"/>
        <v xml:space="preserve"> </v>
      </c>
      <c r="AA33" s="8" t="str">
        <f t="shared" si="45"/>
        <v xml:space="preserve"> </v>
      </c>
      <c r="AB33" s="36" t="str">
        <f t="shared" si="46"/>
        <v xml:space="preserve"> </v>
      </c>
      <c r="AC33" s="36" t="str">
        <f t="shared" si="47"/>
        <v xml:space="preserve"> </v>
      </c>
      <c r="AD33" s="36" t="str">
        <f t="shared" si="48"/>
        <v xml:space="preserve"> </v>
      </c>
      <c r="AE33" s="8" t="str">
        <f t="shared" si="49"/>
        <v xml:space="preserve"> </v>
      </c>
      <c r="AF33" s="36" t="str">
        <f t="shared" si="50"/>
        <v xml:space="preserve"> </v>
      </c>
      <c r="AG33" s="36" t="str">
        <f t="shared" si="51"/>
        <v xml:space="preserve"> </v>
      </c>
      <c r="AH33" s="8" t="str">
        <f t="shared" si="52"/>
        <v xml:space="preserve"> </v>
      </c>
      <c r="AI33" s="37" t="str">
        <f t="shared" si="53"/>
        <v xml:space="preserve"> </v>
      </c>
      <c r="AJ33" s="38" t="str">
        <f t="shared" si="54"/>
        <v xml:space="preserve"> </v>
      </c>
      <c r="AK33" s="27"/>
      <c r="AO33" s="27"/>
      <c r="AR33" s="41">
        <f>((LN(AL32)-LN(0.4))/(LN(0.9)-LN(0.4))*100)</f>
        <v>84.085548937031319</v>
      </c>
      <c r="AS33" s="57">
        <f>((LN(AM32)-LN(17))/(LN(0.5)-LN(17))*100)</f>
        <v>61.771544943027955</v>
      </c>
      <c r="AT33" s="41">
        <f>((LN(AN32)-LN(10))/(LN(1)-LN(10))*100)</f>
        <v>82.368200191380907</v>
      </c>
      <c r="AU33" s="41">
        <f>((LN(AO32)-LN(10))/(LN(3)-LN(10))*100)</f>
        <v>44.886902062945531</v>
      </c>
      <c r="AV33" s="41">
        <f>((LN(AP32)-LN(43))/(LN(20)-LN(43))*100)</f>
        <v>-4.2161386130275638</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40"/>
        <v xml:space="preserve"> </v>
      </c>
      <c r="W34" s="8" t="str">
        <f t="shared" si="41"/>
        <v xml:space="preserve"> </v>
      </c>
      <c r="X34" s="27" t="str">
        <f t="shared" si="42"/>
        <v xml:space="preserve"> </v>
      </c>
      <c r="Y34" s="27" t="str">
        <f t="shared" si="43"/>
        <v xml:space="preserve"> </v>
      </c>
      <c r="Z34" s="35" t="str">
        <f t="shared" si="44"/>
        <v xml:space="preserve"> </v>
      </c>
      <c r="AA34" s="8" t="str">
        <f t="shared" si="45"/>
        <v xml:space="preserve"> </v>
      </c>
      <c r="AB34" s="36" t="str">
        <f t="shared" si="46"/>
        <v xml:space="preserve"> </v>
      </c>
      <c r="AC34" s="36" t="str">
        <f t="shared" si="47"/>
        <v xml:space="preserve"> </v>
      </c>
      <c r="AD34" s="36" t="str">
        <f t="shared" si="48"/>
        <v xml:space="preserve"> </v>
      </c>
      <c r="AE34" s="8" t="str">
        <f t="shared" si="49"/>
        <v xml:space="preserve"> </v>
      </c>
      <c r="AF34" s="36" t="str">
        <f t="shared" si="50"/>
        <v xml:space="preserve"> </v>
      </c>
      <c r="AG34" s="36" t="str">
        <f t="shared" si="51"/>
        <v xml:space="preserve"> </v>
      </c>
      <c r="AH34" s="8" t="str">
        <f t="shared" si="52"/>
        <v xml:space="preserve"> </v>
      </c>
      <c r="AI34" s="37" t="str">
        <f t="shared" si="53"/>
        <v xml:space="preserve"> </v>
      </c>
      <c r="AJ34" s="38" t="str">
        <f t="shared" si="54"/>
        <v xml:space="preserve"> </v>
      </c>
      <c r="AK34" s="27"/>
      <c r="AL34" s="27"/>
      <c r="AM34" s="27"/>
      <c r="AN34" s="27"/>
      <c r="AO34" s="58" t="s">
        <v>228</v>
      </c>
      <c r="AP34" s="27"/>
      <c r="AR34">
        <f>IF(AR33&gt;100, 100, IF(AR33&lt;0, 0, AR33))</f>
        <v>84.085548937031319</v>
      </c>
      <c r="AS34">
        <f t="shared" ref="AS34:AV34" si="55">IF(AS33&gt;100, 100, IF(AS33&lt;0, 0, AS33))</f>
        <v>61.771544943027955</v>
      </c>
      <c r="AT34">
        <f t="shared" si="55"/>
        <v>82.368200191380907</v>
      </c>
      <c r="AU34">
        <f t="shared" si="55"/>
        <v>44.886902062945531</v>
      </c>
      <c r="AV34">
        <f t="shared" si="55"/>
        <v>0</v>
      </c>
      <c r="AW34" s="59">
        <f>AVERAGE(AR34:AV34)</f>
        <v>54.622439226877148</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40"/>
        <v xml:space="preserve"> </v>
      </c>
      <c r="W35" s="8" t="str">
        <f t="shared" si="41"/>
        <v xml:space="preserve"> </v>
      </c>
      <c r="X35" s="27" t="str">
        <f t="shared" si="42"/>
        <v xml:space="preserve"> </v>
      </c>
      <c r="Y35" s="27" t="str">
        <f t="shared" si="43"/>
        <v xml:space="preserve"> </v>
      </c>
      <c r="Z35" s="35" t="str">
        <f t="shared" si="44"/>
        <v xml:space="preserve"> </v>
      </c>
      <c r="AA35" s="8" t="str">
        <f t="shared" si="45"/>
        <v xml:space="preserve"> </v>
      </c>
      <c r="AB35" s="36" t="str">
        <f t="shared" si="46"/>
        <v xml:space="preserve"> </v>
      </c>
      <c r="AC35" s="36" t="str">
        <f t="shared" si="47"/>
        <v xml:space="preserve"> </v>
      </c>
      <c r="AD35" s="36" t="str">
        <f t="shared" si="48"/>
        <v xml:space="preserve"> </v>
      </c>
      <c r="AE35" s="8" t="str">
        <f t="shared" si="49"/>
        <v xml:space="preserve"> </v>
      </c>
      <c r="AF35" s="36" t="str">
        <f t="shared" si="50"/>
        <v xml:space="preserve"> </v>
      </c>
      <c r="AG35" s="36" t="str">
        <f t="shared" si="51"/>
        <v xml:space="preserve"> </v>
      </c>
      <c r="AH35" s="8" t="str">
        <f t="shared" si="52"/>
        <v xml:space="preserve"> </v>
      </c>
      <c r="AI35" s="37" t="str">
        <f t="shared" si="53"/>
        <v xml:space="preserve"> </v>
      </c>
      <c r="AJ35" s="38" t="str">
        <f t="shared" si="54"/>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40"/>
        <v xml:space="preserve"> </v>
      </c>
      <c r="W36" s="8" t="str">
        <f t="shared" si="41"/>
        <v xml:space="preserve"> </v>
      </c>
      <c r="X36" s="27" t="str">
        <f t="shared" si="42"/>
        <v xml:space="preserve"> </v>
      </c>
      <c r="Y36" s="27" t="str">
        <f t="shared" si="43"/>
        <v xml:space="preserve"> </v>
      </c>
      <c r="Z36" s="35" t="str">
        <f t="shared" si="44"/>
        <v xml:space="preserve"> </v>
      </c>
      <c r="AA36" s="8" t="str">
        <f t="shared" si="45"/>
        <v xml:space="preserve"> </v>
      </c>
      <c r="AB36" s="36" t="str">
        <f t="shared" si="46"/>
        <v xml:space="preserve"> </v>
      </c>
      <c r="AC36" s="36" t="str">
        <f t="shared" si="47"/>
        <v xml:space="preserve"> </v>
      </c>
      <c r="AD36" s="36" t="str">
        <f t="shared" si="48"/>
        <v xml:space="preserve"> </v>
      </c>
      <c r="AE36" s="8" t="str">
        <f t="shared" si="49"/>
        <v xml:space="preserve"> </v>
      </c>
      <c r="AF36" s="36" t="str">
        <f t="shared" si="50"/>
        <v xml:space="preserve"> </v>
      </c>
      <c r="AG36" s="36" t="str">
        <f t="shared" si="51"/>
        <v xml:space="preserve"> </v>
      </c>
      <c r="AH36" s="8" t="str">
        <f t="shared" si="52"/>
        <v xml:space="preserve"> </v>
      </c>
      <c r="AI36" s="37" t="str">
        <f t="shared" si="53"/>
        <v xml:space="preserve"> </v>
      </c>
      <c r="AJ36" s="38" t="str">
        <f t="shared" si="54"/>
        <v xml:space="preserve"> </v>
      </c>
    </row>
    <row r="37" spans="1:52" ht="16" x14ac:dyDescent="0.2">
      <c r="AA37" s="43">
        <f>_xlfn.AGGREGATE(1, 6,AA24:AA36)</f>
        <v>0.79103298787323195</v>
      </c>
      <c r="AB37" s="43">
        <f>_xlfn.AGGREGATE(1, 6,AB24:AB36)</f>
        <v>1.925</v>
      </c>
      <c r="AE37" s="43">
        <f>_xlfn.AGGREGATE(1, 6,AE24:AE36)</f>
        <v>1.5007833333333334</v>
      </c>
      <c r="AH37" s="43">
        <f>_xlfn.AGGREGATE(1, 6,AH24:AH36)</f>
        <v>5.8249999999999993</v>
      </c>
      <c r="AJ37" s="43">
        <f>_xlfn.AGGREGATE(1, 6,AJ24:AJ36)</f>
        <v>44.410383333333336</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4</v>
      </c>
      <c r="B41" s="173">
        <v>2018</v>
      </c>
      <c r="C41" s="173">
        <v>5</v>
      </c>
      <c r="D41" s="173">
        <v>18</v>
      </c>
      <c r="E41" s="176">
        <v>16.899999999999999</v>
      </c>
      <c r="F41" s="176">
        <v>26.8</v>
      </c>
      <c r="G41" s="176">
        <v>79.2</v>
      </c>
      <c r="H41" s="173">
        <v>6.52</v>
      </c>
      <c r="I41" s="177">
        <v>1.36</v>
      </c>
      <c r="J41" s="177">
        <v>6.24</v>
      </c>
      <c r="K41" s="177">
        <v>1.5</v>
      </c>
      <c r="L41" s="176">
        <v>0.44840000000000002</v>
      </c>
      <c r="M41" s="177">
        <v>0.307</v>
      </c>
      <c r="N41" s="177">
        <v>12.962999999999999</v>
      </c>
      <c r="P41" s="177">
        <v>24.935700000000001</v>
      </c>
      <c r="Q41" s="177">
        <v>15.302</v>
      </c>
      <c r="R41" s="177"/>
      <c r="S41" s="177">
        <v>9.6336999999999993</v>
      </c>
      <c r="T41" s="177">
        <v>96.222700000000003</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4</v>
      </c>
      <c r="B42" s="173">
        <v>2018</v>
      </c>
      <c r="C42" s="173">
        <v>6</v>
      </c>
      <c r="D42" s="173">
        <v>16</v>
      </c>
      <c r="E42" s="176">
        <v>18.899999999999999</v>
      </c>
      <c r="F42" s="176">
        <v>25.9</v>
      </c>
      <c r="G42" s="176">
        <v>53.2</v>
      </c>
      <c r="H42" s="173">
        <v>4.12</v>
      </c>
      <c r="I42" s="177">
        <v>0.98</v>
      </c>
      <c r="J42" s="177">
        <v>0.57999999999999996</v>
      </c>
      <c r="K42" s="177">
        <v>0.61</v>
      </c>
      <c r="L42" s="176">
        <v>1.4781</v>
      </c>
      <c r="M42" s="177">
        <v>1.196</v>
      </c>
      <c r="N42" s="177">
        <v>9.875</v>
      </c>
      <c r="O42" s="177">
        <v>0.11799999999999999</v>
      </c>
      <c r="P42" s="177">
        <v>27.111699999999999</v>
      </c>
      <c r="Q42" s="177">
        <v>26.021000000000001</v>
      </c>
      <c r="R42" s="177"/>
      <c r="S42" s="177">
        <v>1.0907</v>
      </c>
      <c r="T42" s="177">
        <v>30.043500000000002</v>
      </c>
      <c r="U42" s="27"/>
      <c r="V42" s="27">
        <f t="shared" ref="V42:V50" si="56">IF(C42&lt;6," ",IF(C42&lt;=9,E42, IF(C42&gt;=10," ")))</f>
        <v>18.899999999999999</v>
      </c>
      <c r="W42" s="8">
        <f t="shared" ref="W42:W50" si="57">IF(V42=" ", " ", IF(V42&gt;0, V42+273.15))</f>
        <v>292.04999999999995</v>
      </c>
      <c r="X42" s="27">
        <f t="shared" ref="X42:X50" si="58">IF(C42&lt;6," ",IF(C42&lt;=9,F42, IF(C42&gt;=10," ")))</f>
        <v>25.9</v>
      </c>
      <c r="Y42" s="27">
        <f t="shared" ref="Y42:Y50" si="59">IF(C42&lt;6," ",IF(C42&lt;=9,H42, IF(C42&gt;=10," ")))</f>
        <v>4.12</v>
      </c>
      <c r="Z42" s="35">
        <f t="shared" ref="Z42:Z50" si="60">IF(V42=" "," ",IF(V42&gt;0,EXP(-173.4292+249.6339*100/W42+143.3483*LN(+W42/100)-21.8492*W42/100+X42*(-0.033096+0.014259*W42/100-0.0017*(W42/100)^2))*1.4276))</f>
        <v>7.9462240996826097</v>
      </c>
      <c r="AA42" s="8">
        <f t="shared" ref="AA42:AA50" si="61">IF(V42=" "," ",IF(V42&gt;0,Y42/Z42))</f>
        <v>0.51848525139941148</v>
      </c>
      <c r="AB42" s="36">
        <f t="shared" ref="AB42:AB50" si="62">IF(C42&lt;6," ",IF(C42&lt;=9,I42, IF(C42&gt;=10," ")))</f>
        <v>0.98</v>
      </c>
      <c r="AC42" s="36">
        <f t="shared" ref="AC42:AC50" si="63">IF(C42&lt;6," ",IF(C42&lt;=9,M42, IF(C42&gt;=10," ")))</f>
        <v>1.196</v>
      </c>
      <c r="AD42" s="36">
        <f t="shared" ref="AD42:AD50" si="64">IF(C42&lt;6," ",IF(C42&lt;=9,L42, IF(C42&gt;=10," ")))</f>
        <v>1.4781</v>
      </c>
      <c r="AE42" s="8">
        <f t="shared" ref="AE42:AE50" si="65">IF(V42=" "," ",IF(V42&gt;0,SUM(AC42:AD42)))</f>
        <v>2.6741000000000001</v>
      </c>
      <c r="AF42" s="36">
        <f t="shared" ref="AF42:AF50" si="66">IF(C42&lt;6," ",IF(C42&lt;=9,J42, IF(C42&gt;=10," ")))</f>
        <v>0.57999999999999996</v>
      </c>
      <c r="AG42" s="36">
        <f t="shared" ref="AG42:AG50" si="67">IF(C42&lt;6," ",IF(C42&lt;=9,K42, IF(C42&gt;=10," ")))</f>
        <v>0.61</v>
      </c>
      <c r="AH42" s="8">
        <f t="shared" ref="AH42:AH50" si="68">IF(V42=" ", " ", IF(V42&gt;0, SUM(AF42:AG42)))</f>
        <v>1.19</v>
      </c>
      <c r="AI42" s="37">
        <f t="shared" ref="AI42:AI50" si="69">IF(C42&lt;6," ",IF(C42&lt;=9,P42, IF(C42&gt;=10," ")))</f>
        <v>27.111699999999999</v>
      </c>
      <c r="AJ42" s="38">
        <f t="shared" ref="AJ42:AJ50" si="70">IF(V42=" ", " ", IF(V42&gt;0, AI42-AE42))</f>
        <v>24.4376</v>
      </c>
      <c r="AK42" s="27"/>
      <c r="AL42" s="27"/>
      <c r="AM42" s="27"/>
      <c r="AN42" s="27"/>
      <c r="AO42" s="27"/>
      <c r="AP42" s="27"/>
      <c r="AQ42" s="27"/>
      <c r="AR42" s="27"/>
      <c r="AS42" s="27"/>
      <c r="AT42" s="27"/>
      <c r="AU42" s="27"/>
      <c r="AV42" s="27"/>
      <c r="AW42" s="27"/>
      <c r="AX42" s="27"/>
      <c r="AY42" s="27"/>
    </row>
    <row r="43" spans="1:52" ht="16" x14ac:dyDescent="0.2">
      <c r="A43" s="172">
        <v>4</v>
      </c>
      <c r="B43" s="173">
        <v>2018</v>
      </c>
      <c r="C43" s="173">
        <v>6</v>
      </c>
      <c r="D43" s="173">
        <v>30</v>
      </c>
      <c r="E43" s="176">
        <v>23.9</v>
      </c>
      <c r="F43" s="176">
        <v>27.7</v>
      </c>
      <c r="G43" s="176">
        <v>80.099999999999994</v>
      </c>
      <c r="H43" s="173">
        <v>5.74</v>
      </c>
      <c r="I43" s="177">
        <v>1.75</v>
      </c>
      <c r="J43" s="177">
        <v>1.56</v>
      </c>
      <c r="K43" s="177">
        <v>1.31</v>
      </c>
      <c r="L43" s="176">
        <v>0.88100000000000001</v>
      </c>
      <c r="M43" s="177">
        <v>0.441</v>
      </c>
      <c r="N43" s="177">
        <v>6.95</v>
      </c>
      <c r="P43" s="177">
        <v>24.739699999999999</v>
      </c>
      <c r="Q43" s="177">
        <v>22.655000000000001</v>
      </c>
      <c r="R43" s="177"/>
      <c r="S43" s="177">
        <v>2.0847000000000002</v>
      </c>
      <c r="T43" s="177">
        <v>40.538400000000003</v>
      </c>
      <c r="U43" s="27"/>
      <c r="V43" s="27">
        <f t="shared" si="56"/>
        <v>23.9</v>
      </c>
      <c r="W43" s="8">
        <f t="shared" si="57"/>
        <v>297.04999999999995</v>
      </c>
      <c r="X43" s="27">
        <f t="shared" si="58"/>
        <v>27.7</v>
      </c>
      <c r="Y43" s="27">
        <f t="shared" si="59"/>
        <v>5.74</v>
      </c>
      <c r="Z43" s="35">
        <f t="shared" si="60"/>
        <v>7.171024321292399</v>
      </c>
      <c r="AA43" s="8">
        <f t="shared" si="61"/>
        <v>0.8004435270086363</v>
      </c>
      <c r="AB43" s="36">
        <f t="shared" si="62"/>
        <v>1.75</v>
      </c>
      <c r="AC43" s="36">
        <f t="shared" si="63"/>
        <v>0.441</v>
      </c>
      <c r="AD43" s="36">
        <f t="shared" si="64"/>
        <v>0.88100000000000001</v>
      </c>
      <c r="AE43" s="8">
        <f t="shared" si="65"/>
        <v>1.3220000000000001</v>
      </c>
      <c r="AF43" s="36">
        <f t="shared" si="66"/>
        <v>1.56</v>
      </c>
      <c r="AG43" s="36">
        <f t="shared" si="67"/>
        <v>1.31</v>
      </c>
      <c r="AH43" s="8">
        <f t="shared" si="68"/>
        <v>2.87</v>
      </c>
      <c r="AI43" s="37">
        <f t="shared" si="69"/>
        <v>24.739699999999999</v>
      </c>
      <c r="AJ43" s="38">
        <f t="shared" si="70"/>
        <v>23.4177</v>
      </c>
      <c r="AL43" s="27"/>
      <c r="AM43" s="27"/>
      <c r="AN43" s="27"/>
      <c r="AO43" s="27"/>
      <c r="AP43" s="27"/>
      <c r="AQ43" s="39" t="s">
        <v>221</v>
      </c>
      <c r="AR43" s="40"/>
      <c r="AS43" s="40"/>
      <c r="AT43" s="40"/>
      <c r="AU43" s="40"/>
      <c r="AV43" s="40"/>
      <c r="AW43" s="40"/>
      <c r="AX43" s="40"/>
      <c r="AY43" s="40"/>
      <c r="AZ43" s="19"/>
    </row>
    <row r="44" spans="1:52" ht="16" x14ac:dyDescent="0.2">
      <c r="A44" s="172">
        <v>4</v>
      </c>
      <c r="B44" s="173">
        <v>2018</v>
      </c>
      <c r="C44" s="173">
        <v>7</v>
      </c>
      <c r="D44" s="173">
        <v>13</v>
      </c>
      <c r="E44" s="176">
        <v>24</v>
      </c>
      <c r="F44" s="176">
        <v>29.9</v>
      </c>
      <c r="G44" s="176">
        <v>63.1</v>
      </c>
      <c r="H44" s="173">
        <v>4.4400000000000004</v>
      </c>
      <c r="I44" s="177">
        <v>4.3099999999999996</v>
      </c>
      <c r="J44" s="177">
        <v>3.67</v>
      </c>
      <c r="K44" s="177">
        <v>2.11</v>
      </c>
      <c r="L44" s="176">
        <v>2.7332999999999998</v>
      </c>
      <c r="M44" s="177">
        <v>2.843</v>
      </c>
      <c r="N44" s="177">
        <v>17.445</v>
      </c>
      <c r="P44" s="177">
        <v>44.372100000000003</v>
      </c>
      <c r="Q44" s="177">
        <v>41.725000000000001</v>
      </c>
      <c r="R44" s="177"/>
      <c r="S44" s="177">
        <v>2.6471</v>
      </c>
      <c r="T44" s="177">
        <v>38.8217</v>
      </c>
      <c r="U44" s="27"/>
      <c r="V44" s="27">
        <f t="shared" si="56"/>
        <v>24</v>
      </c>
      <c r="W44" s="8">
        <f t="shared" si="57"/>
        <v>297.14999999999998</v>
      </c>
      <c r="X44" s="27">
        <f t="shared" si="58"/>
        <v>29.9</v>
      </c>
      <c r="Y44" s="27">
        <f t="shared" si="59"/>
        <v>4.4400000000000004</v>
      </c>
      <c r="Z44" s="35">
        <f t="shared" si="60"/>
        <v>7.0686045363308088</v>
      </c>
      <c r="AA44" s="8">
        <f t="shared" si="61"/>
        <v>0.62812963678750777</v>
      </c>
      <c r="AB44" s="36">
        <f t="shared" si="62"/>
        <v>4.3099999999999996</v>
      </c>
      <c r="AC44" s="36">
        <f t="shared" si="63"/>
        <v>2.843</v>
      </c>
      <c r="AD44" s="36">
        <f t="shared" si="64"/>
        <v>2.7332999999999998</v>
      </c>
      <c r="AE44" s="8">
        <f t="shared" si="65"/>
        <v>5.5762999999999998</v>
      </c>
      <c r="AF44" s="36">
        <f t="shared" si="66"/>
        <v>3.67</v>
      </c>
      <c r="AG44" s="36">
        <f t="shared" si="67"/>
        <v>2.11</v>
      </c>
      <c r="AH44" s="8">
        <f t="shared" si="68"/>
        <v>5.7799999999999994</v>
      </c>
      <c r="AI44" s="37">
        <f t="shared" si="69"/>
        <v>44.372100000000003</v>
      </c>
      <c r="AJ44" s="38">
        <f t="shared" si="70"/>
        <v>38.7958</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4</v>
      </c>
      <c r="B45" s="173">
        <v>2018</v>
      </c>
      <c r="C45" s="173">
        <v>7</v>
      </c>
      <c r="D45" s="173">
        <v>27</v>
      </c>
      <c r="E45" s="176">
        <v>26.2</v>
      </c>
      <c r="F45" s="176">
        <v>29.4</v>
      </c>
      <c r="G45" s="176">
        <v>32.5</v>
      </c>
      <c r="H45" s="173">
        <v>2.2200000000000002</v>
      </c>
      <c r="I45" s="177">
        <v>1.24</v>
      </c>
      <c r="J45" s="177">
        <v>2.92</v>
      </c>
      <c r="K45" s="177">
        <v>1.4</v>
      </c>
      <c r="L45" s="176">
        <v>2.5482</v>
      </c>
      <c r="M45" s="177">
        <v>0.28299999999999997</v>
      </c>
      <c r="N45" s="177">
        <v>19.771000000000001</v>
      </c>
      <c r="O45" s="177">
        <v>0.61799999999999999</v>
      </c>
      <c r="P45" s="177">
        <v>37.629399999999997</v>
      </c>
      <c r="Q45" s="177">
        <v>30.228000000000002</v>
      </c>
      <c r="R45" s="177"/>
      <c r="S45" s="177">
        <v>7.4013999999999998</v>
      </c>
      <c r="T45" s="177">
        <v>76.156400000000005</v>
      </c>
      <c r="U45" s="27"/>
      <c r="V45" s="27">
        <f t="shared" si="56"/>
        <v>26.2</v>
      </c>
      <c r="W45" s="8">
        <f t="shared" si="57"/>
        <v>299.34999999999997</v>
      </c>
      <c r="X45" s="27">
        <f t="shared" si="58"/>
        <v>29.4</v>
      </c>
      <c r="Y45" s="27">
        <f t="shared" si="59"/>
        <v>2.2200000000000002</v>
      </c>
      <c r="Z45" s="35">
        <f t="shared" si="60"/>
        <v>6.8243681248043897</v>
      </c>
      <c r="AA45" s="8">
        <f t="shared" si="61"/>
        <v>0.32530484279284583</v>
      </c>
      <c r="AB45" s="36">
        <f t="shared" si="62"/>
        <v>1.24</v>
      </c>
      <c r="AC45" s="36">
        <f t="shared" si="63"/>
        <v>0.28299999999999997</v>
      </c>
      <c r="AD45" s="36">
        <f t="shared" si="64"/>
        <v>2.5482</v>
      </c>
      <c r="AE45" s="8">
        <f t="shared" si="65"/>
        <v>2.8311999999999999</v>
      </c>
      <c r="AF45" s="36">
        <f t="shared" si="66"/>
        <v>2.92</v>
      </c>
      <c r="AG45" s="36">
        <f t="shared" si="67"/>
        <v>1.4</v>
      </c>
      <c r="AH45" s="8">
        <f t="shared" si="68"/>
        <v>4.32</v>
      </c>
      <c r="AI45" s="37">
        <f t="shared" si="69"/>
        <v>37.629399999999997</v>
      </c>
      <c r="AJ45" s="38">
        <f t="shared" si="70"/>
        <v>34.798199999999994</v>
      </c>
      <c r="AL45" s="43" t="s">
        <v>222</v>
      </c>
      <c r="AQ45" s="44" t="s">
        <v>1</v>
      </c>
      <c r="AR45" s="41"/>
      <c r="AS45" s="41"/>
      <c r="AT45" s="41"/>
      <c r="AU45" s="41"/>
      <c r="AV45" s="41"/>
      <c r="AW45" s="45"/>
      <c r="AX45" s="40"/>
      <c r="AY45" s="40"/>
      <c r="AZ45" s="19"/>
    </row>
    <row r="46" spans="1:52" ht="18" x14ac:dyDescent="0.25">
      <c r="A46" s="172">
        <v>4</v>
      </c>
      <c r="B46" s="173">
        <v>2018</v>
      </c>
      <c r="C46" s="173">
        <v>8</v>
      </c>
      <c r="D46" s="173">
        <v>11</v>
      </c>
      <c r="E46" s="176">
        <v>28.4</v>
      </c>
      <c r="F46" s="176">
        <v>28.3</v>
      </c>
      <c r="G46" s="176">
        <v>26.2</v>
      </c>
      <c r="H46" s="173">
        <v>1.74</v>
      </c>
      <c r="I46" s="177">
        <v>4.66</v>
      </c>
      <c r="J46" s="177">
        <v>12.45</v>
      </c>
      <c r="K46" s="177">
        <v>5.4</v>
      </c>
      <c r="L46" s="176">
        <v>1.3118000000000001</v>
      </c>
      <c r="M46" s="177">
        <v>0.27200000000000002</v>
      </c>
      <c r="N46" s="177">
        <v>45.612000000000002</v>
      </c>
      <c r="O46" s="177">
        <v>1.891</v>
      </c>
      <c r="P46" s="177">
        <v>47.578099999999999</v>
      </c>
      <c r="Q46" s="177">
        <v>32.747</v>
      </c>
      <c r="R46" s="177"/>
      <c r="S46" s="177">
        <v>14.831099999999999</v>
      </c>
      <c r="T46" s="177">
        <v>130.70869999999999</v>
      </c>
      <c r="U46" s="27"/>
      <c r="V46" s="27">
        <f t="shared" si="56"/>
        <v>28.4</v>
      </c>
      <c r="W46" s="8">
        <f t="shared" si="57"/>
        <v>301.54999999999995</v>
      </c>
      <c r="X46" s="27">
        <f t="shared" si="58"/>
        <v>28.3</v>
      </c>
      <c r="Y46" s="27">
        <f t="shared" si="59"/>
        <v>1.74</v>
      </c>
      <c r="Z46" s="35">
        <f t="shared" si="60"/>
        <v>6.6180332429090365</v>
      </c>
      <c r="AA46" s="8">
        <f t="shared" si="61"/>
        <v>0.26291799030540408</v>
      </c>
      <c r="AB46" s="36">
        <f t="shared" si="62"/>
        <v>4.66</v>
      </c>
      <c r="AC46" s="36">
        <f t="shared" si="63"/>
        <v>0.27200000000000002</v>
      </c>
      <c r="AD46" s="36">
        <f t="shared" si="64"/>
        <v>1.3118000000000001</v>
      </c>
      <c r="AE46" s="8">
        <f t="shared" si="65"/>
        <v>1.5838000000000001</v>
      </c>
      <c r="AF46" s="36">
        <f t="shared" si="66"/>
        <v>12.45</v>
      </c>
      <c r="AG46" s="36">
        <f t="shared" si="67"/>
        <v>5.4</v>
      </c>
      <c r="AH46" s="8">
        <f t="shared" si="68"/>
        <v>17.850000000000001</v>
      </c>
      <c r="AI46" s="37">
        <f t="shared" si="69"/>
        <v>47.578099999999999</v>
      </c>
      <c r="AJ46" s="38">
        <f t="shared" si="70"/>
        <v>45.994299999999996</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4</v>
      </c>
      <c r="B47" s="173">
        <v>2018</v>
      </c>
      <c r="C47" s="173">
        <v>8</v>
      </c>
      <c r="D47" s="173">
        <v>25</v>
      </c>
      <c r="E47" s="176">
        <v>24</v>
      </c>
      <c r="F47" s="176">
        <v>29.6</v>
      </c>
      <c r="G47" s="176">
        <v>50.5</v>
      </c>
      <c r="H47" s="173">
        <v>3.41</v>
      </c>
      <c r="I47" s="177">
        <v>3.38</v>
      </c>
      <c r="J47" s="177">
        <v>7.05</v>
      </c>
      <c r="K47" s="177">
        <v>1.67</v>
      </c>
      <c r="L47" s="176">
        <v>3.7827999999999999</v>
      </c>
      <c r="M47" s="177">
        <v>0.26400000000000001</v>
      </c>
      <c r="N47" s="177">
        <v>58.335000000000001</v>
      </c>
      <c r="O47" s="177">
        <v>0.313</v>
      </c>
      <c r="P47" s="177">
        <v>49.404600000000002</v>
      </c>
      <c r="Q47" s="177">
        <v>31.63</v>
      </c>
      <c r="R47" s="177"/>
      <c r="S47" s="177">
        <v>17.7746</v>
      </c>
      <c r="T47" s="177">
        <v>125.4473</v>
      </c>
      <c r="U47" s="27"/>
      <c r="V47" s="27">
        <f t="shared" si="56"/>
        <v>24</v>
      </c>
      <c r="W47" s="8">
        <f t="shared" si="57"/>
        <v>297.14999999999998</v>
      </c>
      <c r="X47" s="27">
        <f t="shared" si="58"/>
        <v>29.6</v>
      </c>
      <c r="Y47" s="27">
        <f t="shared" si="59"/>
        <v>3.41</v>
      </c>
      <c r="Z47" s="35">
        <f t="shared" si="60"/>
        <v>7.0807787950239369</v>
      </c>
      <c r="AA47" s="8">
        <f t="shared" si="61"/>
        <v>0.48158544401872849</v>
      </c>
      <c r="AB47" s="36">
        <f t="shared" si="62"/>
        <v>3.38</v>
      </c>
      <c r="AC47" s="36">
        <f t="shared" si="63"/>
        <v>0.26400000000000001</v>
      </c>
      <c r="AD47" s="36">
        <f t="shared" si="64"/>
        <v>3.7827999999999999</v>
      </c>
      <c r="AE47" s="8">
        <f t="shared" si="65"/>
        <v>4.0468000000000002</v>
      </c>
      <c r="AF47" s="36">
        <f t="shared" si="66"/>
        <v>7.05</v>
      </c>
      <c r="AG47" s="36">
        <f t="shared" si="67"/>
        <v>1.67</v>
      </c>
      <c r="AH47" s="8">
        <f t="shared" si="68"/>
        <v>8.7199999999999989</v>
      </c>
      <c r="AI47" s="37">
        <f t="shared" si="69"/>
        <v>49.404600000000002</v>
      </c>
      <c r="AJ47" s="38">
        <f t="shared" si="70"/>
        <v>45.357800000000005</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4</v>
      </c>
      <c r="B48" s="173">
        <v>2018</v>
      </c>
      <c r="C48" s="173">
        <v>9</v>
      </c>
      <c r="D48" s="173">
        <v>14</v>
      </c>
      <c r="E48" s="176">
        <v>21.8</v>
      </c>
      <c r="F48" s="176">
        <v>30</v>
      </c>
      <c r="G48" s="176">
        <v>69.7</v>
      </c>
      <c r="H48" s="173">
        <v>5.15</v>
      </c>
      <c r="I48" s="177">
        <v>1.8</v>
      </c>
      <c r="J48" s="177">
        <v>7.9</v>
      </c>
      <c r="K48" s="177">
        <v>2.5</v>
      </c>
      <c r="L48" s="176">
        <v>2.3702000000000001</v>
      </c>
      <c r="M48" s="177">
        <v>0.84199999999999997</v>
      </c>
      <c r="N48" s="177">
        <v>38.777999999999999</v>
      </c>
      <c r="O48" s="177">
        <v>0.34399999999999997</v>
      </c>
      <c r="P48" s="177">
        <v>29.842500000000001</v>
      </c>
      <c r="Q48" s="177">
        <v>22.404</v>
      </c>
      <c r="R48" s="177"/>
      <c r="S48" s="177">
        <v>7.4385000000000003</v>
      </c>
      <c r="T48" s="177">
        <v>83.361500000000007</v>
      </c>
      <c r="U48" s="27"/>
      <c r="V48" s="27">
        <f t="shared" si="56"/>
        <v>21.8</v>
      </c>
      <c r="W48" s="8">
        <f t="shared" si="57"/>
        <v>294.95</v>
      </c>
      <c r="X48" s="27">
        <f t="shared" si="58"/>
        <v>30</v>
      </c>
      <c r="Y48" s="27">
        <f t="shared" si="59"/>
        <v>5.15</v>
      </c>
      <c r="Z48" s="35">
        <f t="shared" si="60"/>
        <v>7.3475703023622936</v>
      </c>
      <c r="AA48" s="8">
        <f t="shared" si="61"/>
        <v>0.70091197335590527</v>
      </c>
      <c r="AB48" s="36">
        <f t="shared" si="62"/>
        <v>1.8</v>
      </c>
      <c r="AC48" s="36">
        <f t="shared" si="63"/>
        <v>0.84199999999999997</v>
      </c>
      <c r="AD48" s="36">
        <f t="shared" si="64"/>
        <v>2.3702000000000001</v>
      </c>
      <c r="AE48" s="8">
        <f t="shared" si="65"/>
        <v>3.2122000000000002</v>
      </c>
      <c r="AF48" s="36">
        <f t="shared" si="66"/>
        <v>7.9</v>
      </c>
      <c r="AG48" s="36">
        <f t="shared" si="67"/>
        <v>2.5</v>
      </c>
      <c r="AH48" s="8">
        <f t="shared" si="68"/>
        <v>10.4</v>
      </c>
      <c r="AI48" s="37">
        <f t="shared" si="69"/>
        <v>29.842500000000001</v>
      </c>
      <c r="AJ48" s="38">
        <f t="shared" si="70"/>
        <v>26.630300000000002</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4</v>
      </c>
      <c r="B49" s="173">
        <v>2018</v>
      </c>
      <c r="C49" s="173">
        <v>9</v>
      </c>
      <c r="D49" s="173">
        <v>29</v>
      </c>
      <c r="E49" s="176">
        <v>19.2</v>
      </c>
      <c r="F49" s="176">
        <v>28.2</v>
      </c>
      <c r="G49" s="176">
        <v>73.400000000000006</v>
      </c>
      <c r="H49" s="173">
        <v>5.73</v>
      </c>
      <c r="I49" s="177">
        <v>1.35</v>
      </c>
      <c r="J49" s="177">
        <v>2.94</v>
      </c>
      <c r="K49" s="177">
        <v>1.31</v>
      </c>
      <c r="L49" s="176">
        <v>3.1084999999999998</v>
      </c>
      <c r="M49" s="177">
        <v>1.9970000000000001</v>
      </c>
      <c r="N49" s="177">
        <v>36.015000000000001</v>
      </c>
      <c r="O49" s="177">
        <v>0.43</v>
      </c>
      <c r="P49" s="177">
        <v>27.843</v>
      </c>
      <c r="Q49" s="177">
        <v>24.664000000000001</v>
      </c>
      <c r="R49" s="177"/>
      <c r="S49" s="177">
        <v>3.1789999999999998</v>
      </c>
      <c r="T49" s="177">
        <v>43.0505</v>
      </c>
      <c r="U49" s="27"/>
      <c r="V49" s="27">
        <f t="shared" si="56"/>
        <v>19.2</v>
      </c>
      <c r="W49" s="8">
        <f t="shared" si="57"/>
        <v>292.34999999999997</v>
      </c>
      <c r="X49" s="27">
        <f t="shared" si="58"/>
        <v>28.2</v>
      </c>
      <c r="Y49" s="27">
        <f t="shared" si="59"/>
        <v>5.73</v>
      </c>
      <c r="Z49" s="35">
        <f t="shared" si="60"/>
        <v>7.7934702540611545</v>
      </c>
      <c r="AA49" s="8">
        <f t="shared" si="61"/>
        <v>0.73523088087929944</v>
      </c>
      <c r="AB49" s="36">
        <f t="shared" si="62"/>
        <v>1.35</v>
      </c>
      <c r="AC49" s="36">
        <f t="shared" si="63"/>
        <v>1.9970000000000001</v>
      </c>
      <c r="AD49" s="36">
        <f t="shared" si="64"/>
        <v>3.1084999999999998</v>
      </c>
      <c r="AE49" s="8">
        <f t="shared" si="65"/>
        <v>5.1055000000000001</v>
      </c>
      <c r="AF49" s="36">
        <f t="shared" si="66"/>
        <v>2.94</v>
      </c>
      <c r="AG49" s="36">
        <f t="shared" si="67"/>
        <v>1.31</v>
      </c>
      <c r="AH49" s="8">
        <f t="shared" si="68"/>
        <v>4.25</v>
      </c>
      <c r="AI49" s="37">
        <f t="shared" si="69"/>
        <v>27.843</v>
      </c>
      <c r="AJ49" s="38">
        <f t="shared" si="70"/>
        <v>22.737500000000001</v>
      </c>
      <c r="AL49">
        <f>AA54</f>
        <v>0.55662619331846741</v>
      </c>
      <c r="AM49">
        <f>AB54</f>
        <v>2.4337500000000003</v>
      </c>
      <c r="AN49">
        <f>AE54</f>
        <v>3.2939875000000001</v>
      </c>
      <c r="AO49">
        <f>AH54</f>
        <v>6.9225000000000003</v>
      </c>
      <c r="AP49" s="11">
        <f>AJ54</f>
        <v>32.771149999999999</v>
      </c>
      <c r="AQ49" s="45"/>
      <c r="AR49" s="41" t="s">
        <v>77</v>
      </c>
      <c r="AS49" s="41" t="s">
        <v>77</v>
      </c>
      <c r="AT49" s="41" t="s">
        <v>77</v>
      </c>
      <c r="AU49" s="41" t="s">
        <v>77</v>
      </c>
      <c r="AV49" s="41" t="s">
        <v>77</v>
      </c>
      <c r="AW49" s="42" t="s">
        <v>78</v>
      </c>
      <c r="AX49" s="23"/>
      <c r="AY49" s="23"/>
      <c r="AZ49" s="19"/>
    </row>
    <row r="50" spans="1:52" ht="16" x14ac:dyDescent="0.2">
      <c r="A50" s="172">
        <v>4</v>
      </c>
      <c r="B50" s="173">
        <v>2018</v>
      </c>
      <c r="C50" s="173">
        <v>10</v>
      </c>
      <c r="D50" s="173">
        <v>13</v>
      </c>
      <c r="E50" s="176">
        <v>15.2</v>
      </c>
      <c r="F50" s="176">
        <v>24.4</v>
      </c>
      <c r="G50" s="176">
        <v>61.3</v>
      </c>
      <c r="H50" s="173">
        <v>5.36</v>
      </c>
      <c r="I50" s="177">
        <v>1.21</v>
      </c>
      <c r="J50" s="177">
        <v>2.46</v>
      </c>
      <c r="K50" s="177">
        <v>1.1599999999999999</v>
      </c>
      <c r="L50" s="176">
        <v>2.9148999999999998</v>
      </c>
      <c r="M50" s="177">
        <v>0.66500000000000004</v>
      </c>
      <c r="N50" s="177">
        <v>17.356999999999999</v>
      </c>
      <c r="O50" s="177">
        <v>0.44800000000000001</v>
      </c>
      <c r="P50" s="177">
        <v>28.963999999999999</v>
      </c>
      <c r="Q50" s="177">
        <v>24.899000000000001</v>
      </c>
      <c r="R50" s="177"/>
      <c r="S50" s="177">
        <v>4.0650000000000004</v>
      </c>
      <c r="T50" s="177">
        <v>58.220199999999998</v>
      </c>
      <c r="U50" s="27"/>
      <c r="V50" s="27" t="str">
        <f t="shared" si="56"/>
        <v xml:space="preserve"> </v>
      </c>
      <c r="W50" s="8" t="str">
        <f t="shared" si="57"/>
        <v xml:space="preserve"> </v>
      </c>
      <c r="X50" s="27" t="str">
        <f t="shared" si="58"/>
        <v xml:space="preserve"> </v>
      </c>
      <c r="Y50" s="27" t="str">
        <f t="shared" si="59"/>
        <v xml:space="preserve"> </v>
      </c>
      <c r="Z50" s="35" t="str">
        <f t="shared" si="60"/>
        <v xml:space="preserve"> </v>
      </c>
      <c r="AA50" s="8" t="str">
        <f t="shared" si="61"/>
        <v xml:space="preserve"> </v>
      </c>
      <c r="AB50" s="36" t="str">
        <f t="shared" si="62"/>
        <v xml:space="preserve"> </v>
      </c>
      <c r="AC50" s="36" t="str">
        <f t="shared" si="63"/>
        <v xml:space="preserve"> </v>
      </c>
      <c r="AD50" s="36" t="str">
        <f t="shared" si="64"/>
        <v xml:space="preserve"> </v>
      </c>
      <c r="AE50" s="8" t="str">
        <f t="shared" si="65"/>
        <v xml:space="preserve"> </v>
      </c>
      <c r="AF50" s="36" t="str">
        <f t="shared" si="66"/>
        <v xml:space="preserve"> </v>
      </c>
      <c r="AG50" s="36" t="str">
        <f t="shared" si="67"/>
        <v xml:space="preserve"> </v>
      </c>
      <c r="AH50" s="8" t="str">
        <f t="shared" si="68"/>
        <v xml:space="preserve"> </v>
      </c>
      <c r="AI50" s="37" t="str">
        <f t="shared" si="69"/>
        <v xml:space="preserve"> </v>
      </c>
      <c r="AJ50" s="38" t="str">
        <f t="shared" si="70"/>
        <v xml:space="preserve"> </v>
      </c>
      <c r="AK50" s="27"/>
      <c r="AO50" s="27"/>
      <c r="AR50" s="41">
        <f>((LN(AL49)-LN(0.4))/(LN(0.9)-LN(0.4))*100)</f>
        <v>40.746953778545119</v>
      </c>
      <c r="AS50" s="57">
        <f>((LN(AM49)-LN(17))/(LN(0.5)-LN(17))*100)</f>
        <v>55.121422009552504</v>
      </c>
      <c r="AT50" s="41">
        <f>((LN(AN49)-LN(10))/(LN(1)-LN(10))*100)</f>
        <v>48.227805322070409</v>
      </c>
      <c r="AU50" s="41">
        <f>((LN(AO49)-LN(10))/(LN(3)-LN(10))*100)</f>
        <v>30.549536967073728</v>
      </c>
      <c r="AV50" s="41">
        <f>((LN(AP49)-LN(43))/(LN(20)-LN(43))*100)</f>
        <v>35.488304742672995</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ref="V51:V53" si="71">IF(C51&lt;6," ",IF(C51&lt;=9,E51, IF(C51&gt;=10," ")))</f>
        <v xml:space="preserve"> </v>
      </c>
      <c r="W51" s="8" t="str">
        <f t="shared" ref="W51:W53" si="72">IF(V51=" ", " ", IF(V51&gt;0, V51+273.15))</f>
        <v xml:space="preserve"> </v>
      </c>
      <c r="X51" s="27" t="str">
        <f t="shared" ref="X51:X53" si="73">IF(C51&lt;6," ",IF(C51&lt;=9,F51, IF(C51&gt;=10," ")))</f>
        <v xml:space="preserve"> </v>
      </c>
      <c r="Y51" s="27" t="str">
        <f t="shared" ref="Y51:Y53" si="74">IF(C51&lt;6," ",IF(C51&lt;=9,H51, IF(C51&gt;=10," ")))</f>
        <v xml:space="preserve"> </v>
      </c>
      <c r="Z51" s="35" t="str">
        <f t="shared" ref="Z51:Z53" si="75">IF(V51=" "," ",IF(V51&gt;0,EXP(-173.4292+249.6339*100/W51+143.3483*LN(+W51/100)-21.8492*W51/100+X51*(-0.033096+0.014259*W51/100-0.0017*(W51/100)^2))*1.4276))</f>
        <v xml:space="preserve"> </v>
      </c>
      <c r="AA51" s="8" t="str">
        <f t="shared" ref="AA51:AA53" si="76">IF(V51=" "," ",IF(V51&gt;0,Y51/Z51))</f>
        <v xml:space="preserve"> </v>
      </c>
      <c r="AB51" s="36" t="str">
        <f t="shared" ref="AB51:AB53" si="77">IF(C51&lt;6," ",IF(C51&lt;=9,I51, IF(C51&gt;=10," ")))</f>
        <v xml:space="preserve"> </v>
      </c>
      <c r="AC51" s="36" t="str">
        <f t="shared" ref="AC51:AC53" si="78">IF(C51&lt;6," ",IF(C51&lt;=9,M51, IF(C51&gt;=10," ")))</f>
        <v xml:space="preserve"> </v>
      </c>
      <c r="AD51" s="36" t="str">
        <f t="shared" ref="AD51:AD53" si="79">IF(C51&lt;6," ",IF(C51&lt;=9,L51, IF(C51&gt;=10," ")))</f>
        <v xml:space="preserve"> </v>
      </c>
      <c r="AE51" s="8" t="str">
        <f t="shared" ref="AE51:AE53" si="80">IF(V51=" "," ",IF(V51&gt;0,SUM(AC51:AD51)))</f>
        <v xml:space="preserve"> </v>
      </c>
      <c r="AF51" s="36" t="str">
        <f t="shared" ref="AF51:AF53" si="81">IF(C51&lt;6," ",IF(C51&lt;=9,J51, IF(C51&gt;=10," ")))</f>
        <v xml:space="preserve"> </v>
      </c>
      <c r="AG51" s="36" t="str">
        <f t="shared" ref="AG51:AG53" si="82">IF(C51&lt;6," ",IF(C51&lt;=9,K51, IF(C51&gt;=10," ")))</f>
        <v xml:space="preserve"> </v>
      </c>
      <c r="AH51" s="8" t="str">
        <f t="shared" ref="AH51:AH53" si="83">IF(V51=" ", " ", IF(V51&gt;0, SUM(AF51:AG51)))</f>
        <v xml:space="preserve"> </v>
      </c>
      <c r="AI51" s="37" t="str">
        <f t="shared" ref="AI51:AI53" si="84">IF(C51&lt;6," ",IF(C51&lt;=9,P51, IF(C51&gt;=10," ")))</f>
        <v xml:space="preserve"> </v>
      </c>
      <c r="AJ51" s="38" t="str">
        <f t="shared" ref="AJ51:AJ53" si="85">IF(V51=" ", " ", IF(V51&gt;0, AI51-AE51))</f>
        <v xml:space="preserve"> </v>
      </c>
      <c r="AK51" s="27"/>
      <c r="AL51" s="27"/>
      <c r="AM51" s="27"/>
      <c r="AN51" s="27"/>
      <c r="AO51" s="58" t="s">
        <v>228</v>
      </c>
      <c r="AP51" s="27"/>
      <c r="AR51">
        <f>IF(AR50&gt;100, 100, IF(AR50&lt;0, 0, AR50))</f>
        <v>40.746953778545119</v>
      </c>
      <c r="AS51">
        <f t="shared" ref="AS51:AV51" si="86">IF(AS50&gt;100, 100, IF(AS50&lt;0, 0, AS50))</f>
        <v>55.121422009552504</v>
      </c>
      <c r="AT51">
        <f t="shared" si="86"/>
        <v>48.227805322070409</v>
      </c>
      <c r="AU51">
        <f t="shared" si="86"/>
        <v>30.549536967073728</v>
      </c>
      <c r="AV51">
        <f t="shared" si="86"/>
        <v>35.488304742672995</v>
      </c>
      <c r="AW51" s="59">
        <f>AVERAGE(AR51:AV51)</f>
        <v>42.02680456398295</v>
      </c>
      <c r="AX51" s="43"/>
      <c r="AY51" s="43" t="str">
        <f>IF(AW51&lt;35, "Poor", IF(AW51&lt;65, "Fair", IF(AW51&gt;65, "Excellent")))</f>
        <v>Fair</v>
      </c>
      <c r="AZ51" s="43" t="str">
        <f>IF(AY51="Excellent", "Acceptable; Ongoing Protection is Required", "Unacceptable; Immediate Restoration is Required")</f>
        <v>Unacceptable; Immediate Restoration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71"/>
        <v xml:space="preserve"> </v>
      </c>
      <c r="W52" s="8" t="str">
        <f t="shared" si="72"/>
        <v xml:space="preserve"> </v>
      </c>
      <c r="X52" s="27" t="str">
        <f t="shared" si="73"/>
        <v xml:space="preserve"> </v>
      </c>
      <c r="Y52" s="27" t="str">
        <f t="shared" si="74"/>
        <v xml:space="preserve"> </v>
      </c>
      <c r="Z52" s="35" t="str">
        <f t="shared" si="75"/>
        <v xml:space="preserve"> </v>
      </c>
      <c r="AA52" s="8" t="str">
        <f t="shared" si="76"/>
        <v xml:space="preserve"> </v>
      </c>
      <c r="AB52" s="36" t="str">
        <f t="shared" si="77"/>
        <v xml:space="preserve"> </v>
      </c>
      <c r="AC52" s="36" t="str">
        <f t="shared" si="78"/>
        <v xml:space="preserve"> </v>
      </c>
      <c r="AD52" s="36" t="str">
        <f t="shared" si="79"/>
        <v xml:space="preserve"> </v>
      </c>
      <c r="AE52" s="8" t="str">
        <f t="shared" si="80"/>
        <v xml:space="preserve"> </v>
      </c>
      <c r="AF52" s="36" t="str">
        <f t="shared" si="81"/>
        <v xml:space="preserve"> </v>
      </c>
      <c r="AG52" s="36" t="str">
        <f t="shared" si="82"/>
        <v xml:space="preserve"> </v>
      </c>
      <c r="AH52" s="8" t="str">
        <f t="shared" si="83"/>
        <v xml:space="preserve"> </v>
      </c>
      <c r="AI52" s="37" t="str">
        <f t="shared" si="84"/>
        <v xml:space="preserve"> </v>
      </c>
      <c r="AJ52" s="38" t="str">
        <f t="shared" si="85"/>
        <v xml:space="preserve"> </v>
      </c>
      <c r="AK52" s="27"/>
      <c r="AL52" s="27"/>
      <c r="AM52" s="27"/>
      <c r="AN52" s="27"/>
      <c r="AO52" s="27"/>
      <c r="AP52" s="27"/>
      <c r="AQ52" s="27"/>
      <c r="AR52" s="27"/>
      <c r="AS52" s="27"/>
      <c r="AT52" s="27"/>
      <c r="AU52" s="27"/>
      <c r="AV52" s="27"/>
      <c r="AW52" s="27"/>
      <c r="AX52" s="27"/>
      <c r="AY52" s="27"/>
    </row>
    <row r="53" spans="1:52" ht="16" x14ac:dyDescent="0.2">
      <c r="V53" s="27" t="str">
        <f t="shared" si="71"/>
        <v xml:space="preserve"> </v>
      </c>
      <c r="W53" s="8" t="str">
        <f t="shared" si="72"/>
        <v xml:space="preserve"> </v>
      </c>
      <c r="X53" s="27" t="str">
        <f t="shared" si="73"/>
        <v xml:space="preserve"> </v>
      </c>
      <c r="Y53" s="27" t="str">
        <f t="shared" si="74"/>
        <v xml:space="preserve"> </v>
      </c>
      <c r="Z53" s="35" t="str">
        <f t="shared" si="75"/>
        <v xml:space="preserve"> </v>
      </c>
      <c r="AA53" s="8" t="str">
        <f t="shared" si="76"/>
        <v xml:space="preserve"> </v>
      </c>
      <c r="AB53" s="36" t="str">
        <f t="shared" si="77"/>
        <v xml:space="preserve"> </v>
      </c>
      <c r="AC53" s="36" t="str">
        <f t="shared" si="78"/>
        <v xml:space="preserve"> </v>
      </c>
      <c r="AD53" s="36" t="str">
        <f t="shared" si="79"/>
        <v xml:space="preserve"> </v>
      </c>
      <c r="AE53" s="8" t="str">
        <f t="shared" si="80"/>
        <v xml:space="preserve"> </v>
      </c>
      <c r="AF53" s="36" t="str">
        <f t="shared" si="81"/>
        <v xml:space="preserve"> </v>
      </c>
      <c r="AG53" s="36" t="str">
        <f t="shared" si="82"/>
        <v xml:space="preserve"> </v>
      </c>
      <c r="AH53" s="8" t="str">
        <f t="shared" si="83"/>
        <v xml:space="preserve"> </v>
      </c>
      <c r="AI53" s="37" t="str">
        <f t="shared" si="84"/>
        <v xml:space="preserve"> </v>
      </c>
      <c r="AJ53" s="38" t="str">
        <f t="shared" si="85"/>
        <v xml:space="preserve"> </v>
      </c>
    </row>
    <row r="54" spans="1:52" ht="16" x14ac:dyDescent="0.2">
      <c r="AA54" s="43">
        <f>_xlfn.AGGREGATE(1, 6,AA41:AA53)</f>
        <v>0.55662619331846741</v>
      </c>
      <c r="AB54" s="43">
        <f>_xlfn.AGGREGATE(1, 6,AB41:AB53)</f>
        <v>2.4337500000000003</v>
      </c>
      <c r="AE54" s="43">
        <f>_xlfn.AGGREGATE(1, 6,AE41:AE53)</f>
        <v>3.2939875000000001</v>
      </c>
      <c r="AH54" s="43">
        <f>_xlfn.AGGREGATE(1, 6,AH41:AH53)</f>
        <v>6.9225000000000003</v>
      </c>
      <c r="AJ54" s="43">
        <f>_xlfn.AGGREGATE(1, 6,AJ41:AJ53)</f>
        <v>32.771149999999999</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4</v>
      </c>
      <c r="B58" s="173">
        <v>2019</v>
      </c>
      <c r="C58" s="173">
        <v>5</v>
      </c>
      <c r="D58" s="173">
        <v>24</v>
      </c>
      <c r="E58" s="176">
        <v>16.100000000000001</v>
      </c>
      <c r="F58" s="176">
        <v>28.7</v>
      </c>
      <c r="G58" s="176">
        <v>80.099999999999994</v>
      </c>
      <c r="H58" s="173">
        <v>6.69</v>
      </c>
      <c r="I58" s="177">
        <v>1.66</v>
      </c>
      <c r="J58" s="177">
        <v>1.36</v>
      </c>
      <c r="K58" s="177">
        <v>0.96</v>
      </c>
      <c r="L58" s="176">
        <v>1.3616999999999999</v>
      </c>
      <c r="M58" s="177">
        <v>0.68500000000000005</v>
      </c>
      <c r="N58" s="177">
        <v>7.944</v>
      </c>
      <c r="O58" s="177">
        <v>0.16300000000000001</v>
      </c>
      <c r="P58" s="177">
        <v>24.299199999999999</v>
      </c>
      <c r="Q58" s="177">
        <v>19.2</v>
      </c>
      <c r="R58" s="177"/>
      <c r="S58" s="177">
        <v>5.0991999999999997</v>
      </c>
      <c r="T58" s="177">
        <v>52.071199999999997</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4</v>
      </c>
      <c r="B59" s="173">
        <v>2019</v>
      </c>
      <c r="C59" s="173">
        <v>6</v>
      </c>
      <c r="D59" s="173">
        <v>8</v>
      </c>
      <c r="E59" s="176">
        <v>20.3</v>
      </c>
      <c r="F59" s="176">
        <v>27.5</v>
      </c>
      <c r="G59" s="176">
        <v>88</v>
      </c>
      <c r="H59" s="173">
        <v>6.79</v>
      </c>
      <c r="I59" s="177">
        <v>1.59</v>
      </c>
      <c r="J59" s="177">
        <v>2.52</v>
      </c>
      <c r="K59" s="177">
        <v>1.28</v>
      </c>
      <c r="L59" s="176">
        <v>1.2885</v>
      </c>
      <c r="M59" s="177">
        <v>0.65400000000000003</v>
      </c>
      <c r="N59" s="177">
        <v>15.683999999999999</v>
      </c>
      <c r="O59" s="177">
        <v>0.02</v>
      </c>
      <c r="P59" s="177">
        <v>31.403099999999998</v>
      </c>
      <c r="Q59" s="177">
        <v>26.7</v>
      </c>
      <c r="R59" s="177"/>
      <c r="S59" s="177">
        <v>4.7031000000000001</v>
      </c>
      <c r="T59" s="177">
        <v>50.010300000000001</v>
      </c>
      <c r="U59" s="27"/>
      <c r="V59" s="27">
        <f t="shared" ref="V59:V67" si="87">IF(C59&lt;6," ",IF(C59&lt;=9,E59, IF(C59&gt;=10," ")))</f>
        <v>20.3</v>
      </c>
      <c r="W59" s="8">
        <f t="shared" ref="W59:W67" si="88">IF(V59=" ", " ", IF(V59&gt;0, V59+273.15))</f>
        <v>293.45</v>
      </c>
      <c r="X59" s="27">
        <f t="shared" ref="X59:X67" si="89">IF(C59&lt;6," ",IF(C59&lt;=9,F59, IF(C59&gt;=10," ")))</f>
        <v>27.5</v>
      </c>
      <c r="Y59" s="27">
        <f t="shared" ref="Y59:Y67" si="90">IF(C59&lt;6," ",IF(C59&lt;=9,H59, IF(C59&gt;=10," ")))</f>
        <v>6.79</v>
      </c>
      <c r="Z59" s="35">
        <f t="shared" ref="Z59:Z67" si="91">IF(V59=" "," ",IF(V59&gt;0,EXP(-173.4292+249.6339*100/W59+143.3483*LN(+W59/100)-21.8492*W59/100+X59*(-0.033096+0.014259*W59/100-0.0017*(W59/100)^2))*1.4276))</f>
        <v>7.6650820327049356</v>
      </c>
      <c r="AA59" s="8">
        <f t="shared" ref="AA59:AA67" si="92">IF(V59=" "," ",IF(V59&gt;0,Y59/Z59))</f>
        <v>0.88583526843272054</v>
      </c>
      <c r="AB59" s="36">
        <f t="shared" ref="AB59:AB67" si="93">IF(C59&lt;6," ",IF(C59&lt;=9,I59, IF(C59&gt;=10," ")))</f>
        <v>1.59</v>
      </c>
      <c r="AC59" s="36">
        <f t="shared" ref="AC59:AC67" si="94">IF(C59&lt;6," ",IF(C59&lt;=9,M59, IF(C59&gt;=10," ")))</f>
        <v>0.65400000000000003</v>
      </c>
      <c r="AD59" s="36">
        <f t="shared" ref="AD59:AD67" si="95">IF(C59&lt;6," ",IF(C59&lt;=9,L59, IF(C59&gt;=10," ")))</f>
        <v>1.2885</v>
      </c>
      <c r="AE59" s="8">
        <f t="shared" ref="AE59:AE67" si="96">IF(V59=" "," ",IF(V59&gt;0,SUM(AC59:AD59)))</f>
        <v>1.9424999999999999</v>
      </c>
      <c r="AF59" s="36">
        <f t="shared" ref="AF59:AF67" si="97">IF(C59&lt;6," ",IF(C59&lt;=9,J59, IF(C59&gt;=10," ")))</f>
        <v>2.52</v>
      </c>
      <c r="AG59" s="36">
        <f t="shared" ref="AG59:AG67" si="98">IF(C59&lt;6," ",IF(C59&lt;=9,K59, IF(C59&gt;=10," ")))</f>
        <v>1.28</v>
      </c>
      <c r="AH59" s="8">
        <f t="shared" ref="AH59:AH67" si="99">IF(V59=" ", " ", IF(V59&gt;0, SUM(AF59:AG59)))</f>
        <v>3.8</v>
      </c>
      <c r="AI59" s="37">
        <f t="shared" ref="AI59:AI67" si="100">IF(C59&lt;6," ",IF(C59&lt;=9,P59, IF(C59&gt;=10," ")))</f>
        <v>31.403099999999998</v>
      </c>
      <c r="AJ59" s="38">
        <f t="shared" ref="AJ59:AJ67" si="101">IF(V59=" ", " ", IF(V59&gt;0, AI59-AE59))</f>
        <v>29.460599999999999</v>
      </c>
      <c r="AK59" s="27"/>
      <c r="AL59" s="27"/>
      <c r="AM59" s="27"/>
      <c r="AN59" s="27"/>
      <c r="AO59" s="27"/>
      <c r="AP59" s="27"/>
      <c r="AQ59" s="27"/>
      <c r="AR59" s="27"/>
      <c r="AS59" s="27"/>
      <c r="AT59" s="27"/>
      <c r="AU59" s="27"/>
      <c r="AV59" s="27"/>
      <c r="AW59" s="27"/>
      <c r="AX59" s="27"/>
      <c r="AY59" s="27"/>
    </row>
    <row r="60" spans="1:52" ht="16" x14ac:dyDescent="0.2">
      <c r="A60" s="172">
        <v>4</v>
      </c>
      <c r="B60" s="173">
        <v>2019</v>
      </c>
      <c r="C60" s="173">
        <v>7</v>
      </c>
      <c r="D60" s="173">
        <v>7</v>
      </c>
      <c r="E60" s="176">
        <v>26.9</v>
      </c>
      <c r="F60" s="176">
        <v>27</v>
      </c>
      <c r="G60" s="176">
        <v>67.099999999999994</v>
      </c>
      <c r="H60" s="173">
        <v>4.63</v>
      </c>
      <c r="I60" s="177">
        <v>1.79</v>
      </c>
      <c r="J60" s="177">
        <v>9.2200000000000006</v>
      </c>
      <c r="K60" s="177">
        <v>1.92</v>
      </c>
      <c r="L60" s="176">
        <v>0.93969999999999998</v>
      </c>
      <c r="M60" s="177">
        <v>0.221</v>
      </c>
      <c r="N60" s="177">
        <v>22.524000000000001</v>
      </c>
      <c r="O60" s="177">
        <v>0.214</v>
      </c>
      <c r="P60" s="177">
        <v>40.311199999999999</v>
      </c>
      <c r="Q60" s="177">
        <v>30.3</v>
      </c>
      <c r="R60" s="177"/>
      <c r="S60" s="177">
        <v>10.011200000000001</v>
      </c>
      <c r="T60" s="177">
        <v>77.976799999999997</v>
      </c>
      <c r="U60" s="27"/>
      <c r="V60" s="27">
        <f t="shared" si="87"/>
        <v>26.9</v>
      </c>
      <c r="W60" s="8">
        <f t="shared" si="88"/>
        <v>300.04999999999995</v>
      </c>
      <c r="X60" s="27">
        <f t="shared" si="89"/>
        <v>27</v>
      </c>
      <c r="Y60" s="27">
        <f t="shared" si="90"/>
        <v>4.63</v>
      </c>
      <c r="Z60" s="35">
        <f t="shared" si="91"/>
        <v>6.8355640530191719</v>
      </c>
      <c r="AA60" s="8">
        <f t="shared" si="92"/>
        <v>0.67733986019120018</v>
      </c>
      <c r="AB60" s="36">
        <f t="shared" si="93"/>
        <v>1.79</v>
      </c>
      <c r="AC60" s="36">
        <f t="shared" si="94"/>
        <v>0.221</v>
      </c>
      <c r="AD60" s="36">
        <f t="shared" si="95"/>
        <v>0.93969999999999998</v>
      </c>
      <c r="AE60" s="8">
        <f t="shared" si="96"/>
        <v>1.1607000000000001</v>
      </c>
      <c r="AF60" s="36">
        <f t="shared" si="97"/>
        <v>9.2200000000000006</v>
      </c>
      <c r="AG60" s="36">
        <f t="shared" si="98"/>
        <v>1.92</v>
      </c>
      <c r="AH60" s="8">
        <f t="shared" si="99"/>
        <v>11.14</v>
      </c>
      <c r="AI60" s="37">
        <f t="shared" si="100"/>
        <v>40.311199999999999</v>
      </c>
      <c r="AJ60" s="38">
        <f t="shared" si="101"/>
        <v>39.150500000000001</v>
      </c>
      <c r="AL60" s="27"/>
      <c r="AM60" s="27"/>
      <c r="AN60" s="27"/>
      <c r="AO60" s="27"/>
      <c r="AP60" s="27"/>
      <c r="AQ60" s="39" t="s">
        <v>221</v>
      </c>
      <c r="AR60" s="40"/>
      <c r="AS60" s="40"/>
      <c r="AT60" s="40"/>
      <c r="AU60" s="40"/>
      <c r="AV60" s="40"/>
      <c r="AW60" s="40"/>
      <c r="AX60" s="40"/>
      <c r="AY60" s="40"/>
      <c r="AZ60" s="19"/>
    </row>
    <row r="61" spans="1:52" ht="16" x14ac:dyDescent="0.2">
      <c r="A61" s="172">
        <v>4</v>
      </c>
      <c r="B61" s="173">
        <v>2019</v>
      </c>
      <c r="C61" s="173">
        <v>7</v>
      </c>
      <c r="D61" s="173">
        <v>19</v>
      </c>
      <c r="E61" s="176">
        <v>26</v>
      </c>
      <c r="F61" s="176">
        <v>27.3</v>
      </c>
      <c r="G61" s="176">
        <v>49.9</v>
      </c>
      <c r="H61" s="173">
        <v>3.58</v>
      </c>
      <c r="I61" s="177">
        <v>1.69</v>
      </c>
      <c r="J61" s="177">
        <v>8.3000000000000007</v>
      </c>
      <c r="K61" s="177">
        <v>1.22</v>
      </c>
      <c r="L61" s="176">
        <v>5.3742999999999999</v>
      </c>
      <c r="M61" s="177">
        <v>0.64900000000000002</v>
      </c>
      <c r="N61" s="177">
        <v>43.851999999999997</v>
      </c>
      <c r="O61" s="177">
        <v>1.1120000000000001</v>
      </c>
      <c r="P61" s="177">
        <v>39.1586</v>
      </c>
      <c r="Q61" s="177">
        <v>30.9</v>
      </c>
      <c r="R61" s="177"/>
      <c r="S61" s="177">
        <v>8.2585999999999995</v>
      </c>
      <c r="T61" s="177">
        <v>70.300399999999996</v>
      </c>
      <c r="U61" s="27"/>
      <c r="V61" s="27">
        <f t="shared" si="87"/>
        <v>26</v>
      </c>
      <c r="W61" s="8">
        <f t="shared" si="88"/>
        <v>299.14999999999998</v>
      </c>
      <c r="X61" s="27">
        <f t="shared" si="89"/>
        <v>27.3</v>
      </c>
      <c r="Y61" s="27">
        <f t="shared" si="90"/>
        <v>3.58</v>
      </c>
      <c r="Z61" s="35">
        <f t="shared" si="91"/>
        <v>6.929434222901679</v>
      </c>
      <c r="AA61" s="8">
        <f t="shared" si="92"/>
        <v>0.51663669570138238</v>
      </c>
      <c r="AB61" s="36">
        <f t="shared" si="93"/>
        <v>1.69</v>
      </c>
      <c r="AC61" s="36">
        <f t="shared" si="94"/>
        <v>0.64900000000000002</v>
      </c>
      <c r="AD61" s="36">
        <f t="shared" si="95"/>
        <v>5.3742999999999999</v>
      </c>
      <c r="AE61" s="8">
        <f t="shared" si="96"/>
        <v>6.0232999999999999</v>
      </c>
      <c r="AF61" s="36">
        <f t="shared" si="97"/>
        <v>8.3000000000000007</v>
      </c>
      <c r="AG61" s="36">
        <f t="shared" si="98"/>
        <v>1.22</v>
      </c>
      <c r="AH61" s="8">
        <f t="shared" si="99"/>
        <v>9.5200000000000014</v>
      </c>
      <c r="AI61" s="37">
        <f t="shared" si="100"/>
        <v>39.1586</v>
      </c>
      <c r="AJ61" s="38">
        <f t="shared" si="101"/>
        <v>33.135300000000001</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4</v>
      </c>
      <c r="B62" s="173">
        <v>2019</v>
      </c>
      <c r="C62" s="173">
        <v>8</v>
      </c>
      <c r="D62" s="173">
        <v>3</v>
      </c>
      <c r="E62" s="176">
        <v>26.6</v>
      </c>
      <c r="F62" s="176">
        <v>26.7</v>
      </c>
      <c r="G62" s="176">
        <v>40.299999999999997</v>
      </c>
      <c r="H62" s="173">
        <v>2.75</v>
      </c>
      <c r="I62" s="177">
        <v>4.96</v>
      </c>
      <c r="J62" s="177">
        <v>17.64</v>
      </c>
      <c r="K62" s="177">
        <v>3.41</v>
      </c>
      <c r="L62" s="176">
        <v>2.8146</v>
      </c>
      <c r="M62" s="177">
        <v>0.52</v>
      </c>
      <c r="N62" s="177">
        <v>47.84</v>
      </c>
      <c r="O62" s="177">
        <v>1.502</v>
      </c>
      <c r="P62" s="177">
        <v>43.579500000000003</v>
      </c>
      <c r="Q62" s="177">
        <v>31.3</v>
      </c>
      <c r="R62" s="177"/>
      <c r="S62" s="177">
        <v>12.279500000000001</v>
      </c>
      <c r="T62" s="177">
        <v>120.43680000000001</v>
      </c>
      <c r="U62" s="27"/>
      <c r="V62" s="27">
        <f t="shared" si="87"/>
        <v>26.6</v>
      </c>
      <c r="W62" s="8">
        <f t="shared" si="88"/>
        <v>299.75</v>
      </c>
      <c r="X62" s="27">
        <f t="shared" si="89"/>
        <v>26.7</v>
      </c>
      <c r="Y62" s="27">
        <f t="shared" si="90"/>
        <v>2.75</v>
      </c>
      <c r="Z62" s="35">
        <f t="shared" si="91"/>
        <v>6.8820529143350733</v>
      </c>
      <c r="AA62" s="8">
        <f t="shared" si="92"/>
        <v>0.39959006915971934</v>
      </c>
      <c r="AB62" s="36">
        <f t="shared" si="93"/>
        <v>4.96</v>
      </c>
      <c r="AC62" s="36">
        <f t="shared" si="94"/>
        <v>0.52</v>
      </c>
      <c r="AD62" s="36">
        <f t="shared" si="95"/>
        <v>2.8146</v>
      </c>
      <c r="AE62" s="8">
        <f t="shared" si="96"/>
        <v>3.3346</v>
      </c>
      <c r="AF62" s="36">
        <f t="shared" si="97"/>
        <v>17.64</v>
      </c>
      <c r="AG62" s="36">
        <f t="shared" si="98"/>
        <v>3.41</v>
      </c>
      <c r="AH62" s="8">
        <f t="shared" si="99"/>
        <v>21.05</v>
      </c>
      <c r="AI62" s="37">
        <f t="shared" si="100"/>
        <v>43.579500000000003</v>
      </c>
      <c r="AJ62" s="38">
        <f t="shared" si="101"/>
        <v>40.244900000000001</v>
      </c>
      <c r="AL62" s="43" t="s">
        <v>222</v>
      </c>
      <c r="AQ62" s="44" t="s">
        <v>1</v>
      </c>
      <c r="AR62" s="41"/>
      <c r="AS62" s="41"/>
      <c r="AT62" s="41"/>
      <c r="AU62" s="41"/>
      <c r="AV62" s="41"/>
      <c r="AW62" s="45"/>
      <c r="AX62" s="40"/>
      <c r="AY62" s="40"/>
      <c r="AZ62" s="19"/>
    </row>
    <row r="63" spans="1:52" ht="18" x14ac:dyDescent="0.25">
      <c r="A63" s="172">
        <v>4</v>
      </c>
      <c r="B63" s="173">
        <v>2019</v>
      </c>
      <c r="C63" s="173">
        <v>8</v>
      </c>
      <c r="D63" s="173">
        <v>16</v>
      </c>
      <c r="E63" s="176">
        <v>23.8</v>
      </c>
      <c r="F63" s="176">
        <v>27.7</v>
      </c>
      <c r="G63" s="176">
        <v>38.200000000000003</v>
      </c>
      <c r="H63" s="173">
        <v>2.76</v>
      </c>
      <c r="I63" s="177">
        <v>3.78</v>
      </c>
      <c r="J63" s="177">
        <v>6.87</v>
      </c>
      <c r="K63" s="177">
        <v>5.17</v>
      </c>
      <c r="L63" s="176">
        <v>3.3971</v>
      </c>
      <c r="M63" s="177">
        <v>1.002</v>
      </c>
      <c r="N63" s="177">
        <v>55.375999999999998</v>
      </c>
      <c r="O63" s="177">
        <v>0.22500000000000001</v>
      </c>
      <c r="P63" s="177">
        <v>42.623899999999999</v>
      </c>
      <c r="Q63" s="177">
        <v>27.9</v>
      </c>
      <c r="R63" s="177"/>
      <c r="S63" s="177">
        <v>14.7239</v>
      </c>
      <c r="T63" s="177">
        <v>107.18980000000001</v>
      </c>
      <c r="U63" s="27"/>
      <c r="V63" s="27">
        <f t="shared" si="87"/>
        <v>23.8</v>
      </c>
      <c r="W63" s="8">
        <f t="shared" si="88"/>
        <v>296.95</v>
      </c>
      <c r="X63" s="27">
        <f t="shared" si="89"/>
        <v>27.7</v>
      </c>
      <c r="Y63" s="27">
        <f t="shared" si="90"/>
        <v>2.76</v>
      </c>
      <c r="Z63" s="35">
        <f t="shared" si="91"/>
        <v>7.1837196194510282</v>
      </c>
      <c r="AA63" s="8">
        <f t="shared" si="92"/>
        <v>0.384202077225686</v>
      </c>
      <c r="AB63" s="36">
        <f t="shared" si="93"/>
        <v>3.78</v>
      </c>
      <c r="AC63" s="36">
        <f t="shared" si="94"/>
        <v>1.002</v>
      </c>
      <c r="AD63" s="36">
        <f t="shared" si="95"/>
        <v>3.3971</v>
      </c>
      <c r="AE63" s="8">
        <f t="shared" si="96"/>
        <v>4.3990999999999998</v>
      </c>
      <c r="AF63" s="36">
        <f t="shared" si="97"/>
        <v>6.87</v>
      </c>
      <c r="AG63" s="36">
        <f t="shared" si="98"/>
        <v>5.17</v>
      </c>
      <c r="AH63" s="8">
        <f t="shared" si="99"/>
        <v>12.04</v>
      </c>
      <c r="AI63" s="37">
        <f t="shared" si="100"/>
        <v>42.623899999999999</v>
      </c>
      <c r="AJ63" s="38">
        <f t="shared" si="101"/>
        <v>38.224800000000002</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4</v>
      </c>
      <c r="B64" s="173">
        <v>2019</v>
      </c>
      <c r="C64" s="173">
        <v>8</v>
      </c>
      <c r="D64" s="173">
        <v>31</v>
      </c>
      <c r="E64" s="176">
        <v>23.9</v>
      </c>
      <c r="F64" s="176">
        <v>27.6</v>
      </c>
      <c r="G64" s="176">
        <v>58.1</v>
      </c>
      <c r="H64" s="173">
        <v>4.2300000000000004</v>
      </c>
      <c r="I64" s="177">
        <v>2.86</v>
      </c>
      <c r="J64" s="177">
        <v>9.6999999999999993</v>
      </c>
      <c r="K64" s="177">
        <v>3.33</v>
      </c>
      <c r="L64" s="176">
        <v>1.7719</v>
      </c>
      <c r="M64" s="177">
        <v>0.39400000000000002</v>
      </c>
      <c r="N64" s="177">
        <v>46.552999999999997</v>
      </c>
      <c r="O64" s="177">
        <v>5.1999999999999998E-2</v>
      </c>
      <c r="P64" s="177">
        <v>92.852800000000002</v>
      </c>
      <c r="Q64" s="177">
        <v>26.6</v>
      </c>
      <c r="R64" s="177"/>
      <c r="S64" s="177">
        <v>66.252799999999993</v>
      </c>
      <c r="U64" s="27"/>
      <c r="V64" s="27">
        <f t="shared" si="87"/>
        <v>23.9</v>
      </c>
      <c r="W64" s="8">
        <f t="shared" si="88"/>
        <v>297.04999999999995</v>
      </c>
      <c r="X64" s="27">
        <f t="shared" si="89"/>
        <v>27.6</v>
      </c>
      <c r="Y64" s="27">
        <f t="shared" si="90"/>
        <v>4.2300000000000004</v>
      </c>
      <c r="Z64" s="35">
        <f t="shared" si="91"/>
        <v>7.1751418286183934</v>
      </c>
      <c r="AA64" s="8">
        <f t="shared" si="92"/>
        <v>0.58953538494924862</v>
      </c>
      <c r="AB64" s="36">
        <f t="shared" si="93"/>
        <v>2.86</v>
      </c>
      <c r="AC64" s="36">
        <f t="shared" si="94"/>
        <v>0.39400000000000002</v>
      </c>
      <c r="AD64" s="36">
        <f t="shared" si="95"/>
        <v>1.7719</v>
      </c>
      <c r="AE64" s="8">
        <f t="shared" si="96"/>
        <v>2.1659000000000002</v>
      </c>
      <c r="AF64" s="36">
        <f t="shared" si="97"/>
        <v>9.6999999999999993</v>
      </c>
      <c r="AG64" s="36">
        <f t="shared" si="98"/>
        <v>3.33</v>
      </c>
      <c r="AH64" s="8">
        <f t="shared" si="99"/>
        <v>13.03</v>
      </c>
      <c r="AI64" s="37">
        <f t="shared" si="100"/>
        <v>92.852800000000002</v>
      </c>
      <c r="AJ64" s="38">
        <f t="shared" si="101"/>
        <v>90.686900000000009</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4</v>
      </c>
      <c r="B65" s="173">
        <v>2019</v>
      </c>
      <c r="C65" s="173">
        <v>9</v>
      </c>
      <c r="D65" s="173">
        <v>13</v>
      </c>
      <c r="E65" s="176">
        <v>19.899999999999999</v>
      </c>
      <c r="F65" s="176">
        <v>26.6</v>
      </c>
      <c r="G65" s="176">
        <v>50.5</v>
      </c>
      <c r="H65" s="173">
        <v>3.94</v>
      </c>
      <c r="I65" s="177">
        <v>2.37</v>
      </c>
      <c r="J65" s="177">
        <v>15.09</v>
      </c>
      <c r="K65" s="177">
        <v>5.28</v>
      </c>
      <c r="L65" s="176">
        <v>1.4574</v>
      </c>
      <c r="M65" s="177">
        <v>0.41699999999999998</v>
      </c>
      <c r="N65" s="177">
        <v>45.625</v>
      </c>
      <c r="O65" s="177">
        <v>0.245</v>
      </c>
      <c r="P65" s="177">
        <v>31.9345</v>
      </c>
      <c r="Q65" s="177">
        <v>22.2</v>
      </c>
      <c r="R65" s="177"/>
      <c r="S65" s="177">
        <v>9.7345000000000006</v>
      </c>
      <c r="T65" s="177">
        <v>111.9092</v>
      </c>
      <c r="U65" s="27"/>
      <c r="V65" s="27">
        <f t="shared" si="87"/>
        <v>19.899999999999999</v>
      </c>
      <c r="W65" s="8">
        <f t="shared" si="88"/>
        <v>293.04999999999995</v>
      </c>
      <c r="X65" s="27">
        <f t="shared" si="89"/>
        <v>26.6</v>
      </c>
      <c r="Y65" s="27">
        <f t="shared" si="90"/>
        <v>3.94</v>
      </c>
      <c r="Z65" s="35">
        <f t="shared" si="91"/>
        <v>7.764041131698634</v>
      </c>
      <c r="AA65" s="8">
        <f t="shared" si="92"/>
        <v>0.50746768765996964</v>
      </c>
      <c r="AB65" s="36">
        <f t="shared" si="93"/>
        <v>2.37</v>
      </c>
      <c r="AC65" s="36">
        <f t="shared" si="94"/>
        <v>0.41699999999999998</v>
      </c>
      <c r="AD65" s="36">
        <f t="shared" si="95"/>
        <v>1.4574</v>
      </c>
      <c r="AE65" s="8">
        <f t="shared" si="96"/>
        <v>1.8744000000000001</v>
      </c>
      <c r="AF65" s="36">
        <f t="shared" si="97"/>
        <v>15.09</v>
      </c>
      <c r="AG65" s="36">
        <f t="shared" si="98"/>
        <v>5.28</v>
      </c>
      <c r="AH65" s="8">
        <f t="shared" si="99"/>
        <v>20.37</v>
      </c>
      <c r="AI65" s="37">
        <f t="shared" si="100"/>
        <v>31.9345</v>
      </c>
      <c r="AJ65" s="38">
        <f t="shared" si="101"/>
        <v>30.060099999999998</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4</v>
      </c>
      <c r="B66" s="173">
        <v>2019</v>
      </c>
      <c r="C66" s="173">
        <v>9</v>
      </c>
      <c r="D66" s="173">
        <v>28</v>
      </c>
      <c r="E66" s="176">
        <v>20.2</v>
      </c>
      <c r="F66" s="176">
        <v>28.8</v>
      </c>
      <c r="G66" s="176">
        <v>62.4</v>
      </c>
      <c r="H66" s="173">
        <v>4.82</v>
      </c>
      <c r="I66" s="177">
        <v>2.66</v>
      </c>
      <c r="J66" s="177">
        <v>11.41</v>
      </c>
      <c r="K66" s="177">
        <v>3.81</v>
      </c>
      <c r="L66" s="176">
        <v>1.4802999999999999</v>
      </c>
      <c r="M66" s="177">
        <v>0.372</v>
      </c>
      <c r="N66" s="177">
        <v>23.827000000000002</v>
      </c>
      <c r="O66" s="177">
        <v>0.17699999999999999</v>
      </c>
      <c r="P66" s="177">
        <v>34.772199999999998</v>
      </c>
      <c r="Q66" s="177">
        <v>21.1</v>
      </c>
      <c r="R66" s="177"/>
      <c r="S66" s="177">
        <v>13.6722</v>
      </c>
      <c r="T66" s="177">
        <v>106.7482</v>
      </c>
      <c r="U66" s="27"/>
      <c r="V66" s="27">
        <f t="shared" si="87"/>
        <v>20.2</v>
      </c>
      <c r="W66" s="8">
        <f t="shared" si="88"/>
        <v>293.34999999999997</v>
      </c>
      <c r="X66" s="27">
        <f t="shared" si="89"/>
        <v>28.8</v>
      </c>
      <c r="Y66" s="27">
        <f t="shared" si="90"/>
        <v>4.82</v>
      </c>
      <c r="Z66" s="35">
        <f t="shared" si="91"/>
        <v>7.6208097803948993</v>
      </c>
      <c r="AA66" s="8">
        <f t="shared" si="92"/>
        <v>0.63247871799658473</v>
      </c>
      <c r="AB66" s="36">
        <f t="shared" si="93"/>
        <v>2.66</v>
      </c>
      <c r="AC66" s="36">
        <f t="shared" si="94"/>
        <v>0.372</v>
      </c>
      <c r="AD66" s="36">
        <f t="shared" si="95"/>
        <v>1.4802999999999999</v>
      </c>
      <c r="AE66" s="8">
        <f t="shared" si="96"/>
        <v>1.8523000000000001</v>
      </c>
      <c r="AF66" s="36">
        <f t="shared" si="97"/>
        <v>11.41</v>
      </c>
      <c r="AG66" s="36">
        <f t="shared" si="98"/>
        <v>3.81</v>
      </c>
      <c r="AH66" s="8">
        <f t="shared" si="99"/>
        <v>15.22</v>
      </c>
      <c r="AI66" s="37">
        <f t="shared" si="100"/>
        <v>34.772199999999998</v>
      </c>
      <c r="AJ66" s="38">
        <f t="shared" si="101"/>
        <v>32.919899999999998</v>
      </c>
      <c r="AL66">
        <f>AA71</f>
        <v>0.57413572016456382</v>
      </c>
      <c r="AM66">
        <f>AB71</f>
        <v>2.7125000000000004</v>
      </c>
      <c r="AN66">
        <f>AE71</f>
        <v>2.8441000000000001</v>
      </c>
      <c r="AO66">
        <f>AH71</f>
        <v>13.27125</v>
      </c>
      <c r="AP66" s="11">
        <f>AJ71</f>
        <v>41.735374999999998</v>
      </c>
      <c r="AQ66" s="45"/>
      <c r="AR66" s="41" t="s">
        <v>77</v>
      </c>
      <c r="AS66" s="41" t="s">
        <v>77</v>
      </c>
      <c r="AT66" s="41" t="s">
        <v>77</v>
      </c>
      <c r="AU66" s="41" t="s">
        <v>77</v>
      </c>
      <c r="AV66" s="41" t="s">
        <v>77</v>
      </c>
      <c r="AW66" s="42" t="s">
        <v>78</v>
      </c>
      <c r="AX66" s="23"/>
      <c r="AY66" s="23"/>
      <c r="AZ66" s="19"/>
    </row>
    <row r="67" spans="1:52" ht="16" x14ac:dyDescent="0.2">
      <c r="A67" s="172">
        <v>4</v>
      </c>
      <c r="B67" s="173">
        <v>2019</v>
      </c>
      <c r="C67" s="173">
        <v>10</v>
      </c>
      <c r="D67" s="173">
        <v>14</v>
      </c>
      <c r="E67" s="176">
        <v>14.7</v>
      </c>
      <c r="F67" s="176">
        <v>27.9</v>
      </c>
      <c r="G67" s="176">
        <v>89.1</v>
      </c>
      <c r="H67" s="173">
        <v>7.56</v>
      </c>
      <c r="I67" s="177">
        <v>1.04</v>
      </c>
      <c r="J67" s="177">
        <v>3.36</v>
      </c>
      <c r="K67" s="177">
        <v>1.82</v>
      </c>
      <c r="L67" s="176">
        <v>1.1408</v>
      </c>
      <c r="M67" s="177">
        <v>0.70299999999999996</v>
      </c>
      <c r="N67" s="177">
        <v>11.342000000000001</v>
      </c>
      <c r="O67" s="177">
        <v>6.8000000000000005E-2</v>
      </c>
      <c r="P67" s="177">
        <v>24.3733</v>
      </c>
      <c r="Q67" s="177">
        <v>20.6</v>
      </c>
      <c r="R67" s="177"/>
      <c r="S67" s="177">
        <v>3.7732999999999999</v>
      </c>
      <c r="T67" s="177">
        <v>43.74</v>
      </c>
      <c r="U67" s="27"/>
      <c r="V67" s="27" t="str">
        <f t="shared" si="87"/>
        <v xml:space="preserve"> </v>
      </c>
      <c r="W67" s="8" t="str">
        <f t="shared" si="88"/>
        <v xml:space="preserve"> </v>
      </c>
      <c r="X67" s="27" t="str">
        <f t="shared" si="89"/>
        <v xml:space="preserve"> </v>
      </c>
      <c r="Y67" s="27" t="str">
        <f t="shared" si="90"/>
        <v xml:space="preserve"> </v>
      </c>
      <c r="Z67" s="35" t="str">
        <f t="shared" si="91"/>
        <v xml:space="preserve"> </v>
      </c>
      <c r="AA67" s="8" t="str">
        <f t="shared" si="92"/>
        <v xml:space="preserve"> </v>
      </c>
      <c r="AB67" s="36" t="str">
        <f t="shared" si="93"/>
        <v xml:space="preserve"> </v>
      </c>
      <c r="AC67" s="36" t="str">
        <f t="shared" si="94"/>
        <v xml:space="preserve"> </v>
      </c>
      <c r="AD67" s="36" t="str">
        <f t="shared" si="95"/>
        <v xml:space="preserve"> </v>
      </c>
      <c r="AE67" s="8" t="str">
        <f t="shared" si="96"/>
        <v xml:space="preserve"> </v>
      </c>
      <c r="AF67" s="36" t="str">
        <f t="shared" si="97"/>
        <v xml:space="preserve"> </v>
      </c>
      <c r="AG67" s="36" t="str">
        <f t="shared" si="98"/>
        <v xml:space="preserve"> </v>
      </c>
      <c r="AH67" s="8" t="str">
        <f t="shared" si="99"/>
        <v xml:space="preserve"> </v>
      </c>
      <c r="AI67" s="37" t="str">
        <f t="shared" si="100"/>
        <v xml:space="preserve"> </v>
      </c>
      <c r="AJ67" s="38" t="str">
        <f t="shared" si="101"/>
        <v xml:space="preserve"> </v>
      </c>
      <c r="AK67" s="27"/>
      <c r="AO67" s="27"/>
      <c r="AR67" s="41">
        <f>((LN(AL66)-LN(0.4))/(LN(0.9)-LN(0.4))*100)</f>
        <v>44.566259872339806</v>
      </c>
      <c r="AS67" s="57">
        <f>((LN(AM66)-LN(17))/(LN(0.5)-LN(17))*100)</f>
        <v>52.046369404881311</v>
      </c>
      <c r="AT67" s="41">
        <f>((LN(AN66)-LN(10))/(LN(1)-LN(10))*100)</f>
        <v>54.605513765933168</v>
      </c>
      <c r="AU67" s="41">
        <f>((LN(AO66)-LN(10))/(LN(3)-LN(10))*100)</f>
        <v>-23.506755911322312</v>
      </c>
      <c r="AV67" s="41">
        <f>((LN(AP66)-LN(43))/(LN(20)-LN(43))*100)</f>
        <v>3.8997098929232434</v>
      </c>
    </row>
    <row r="68" spans="1:52" ht="16" x14ac:dyDescent="0.2">
      <c r="A68" s="27"/>
      <c r="B68" s="27"/>
      <c r="C68" s="27"/>
      <c r="D68" s="50"/>
      <c r="E68" s="51"/>
      <c r="F68" s="52"/>
      <c r="G68" s="27"/>
      <c r="H68" s="27"/>
      <c r="I68" s="27"/>
      <c r="J68" s="27"/>
      <c r="K68" s="27"/>
      <c r="L68" s="27"/>
      <c r="M68" s="27"/>
      <c r="N68" s="27"/>
      <c r="O68" s="27"/>
      <c r="P68" s="27"/>
      <c r="Q68" s="27"/>
      <c r="R68" s="27"/>
      <c r="S68" s="27"/>
      <c r="T68" s="27"/>
      <c r="U68" s="27"/>
      <c r="V68" s="27" t="str">
        <f t="shared" ref="V68:V70" si="102">IF(C68&lt;6," ",IF(C68&lt;=9,E68, IF(C68&gt;=10," ")))</f>
        <v xml:space="preserve"> </v>
      </c>
      <c r="W68" s="8" t="str">
        <f t="shared" ref="W68:W70" si="103">IF(V68=" ", " ", IF(V68&gt;0, V68+273.15))</f>
        <v xml:space="preserve"> </v>
      </c>
      <c r="X68" s="27" t="str">
        <f t="shared" ref="X68:X70" si="104">IF(C68&lt;6," ",IF(C68&lt;=9,F68, IF(C68&gt;=10," ")))</f>
        <v xml:space="preserve"> </v>
      </c>
      <c r="Y68" s="27" t="str">
        <f t="shared" ref="Y68:Y70" si="105">IF(C68&lt;6," ",IF(C68&lt;=9,H68, IF(C68&gt;=10," ")))</f>
        <v xml:space="preserve"> </v>
      </c>
      <c r="Z68" s="35" t="str">
        <f t="shared" ref="Z68:Z70" si="106">IF(V68=" "," ",IF(V68&gt;0,EXP(-173.4292+249.6339*100/W68+143.3483*LN(+W68/100)-21.8492*W68/100+X68*(-0.033096+0.014259*W68/100-0.0017*(W68/100)^2))*1.4276))</f>
        <v xml:space="preserve"> </v>
      </c>
      <c r="AA68" s="8" t="str">
        <f t="shared" ref="AA68:AA70" si="107">IF(V68=" "," ",IF(V68&gt;0,Y68/Z68))</f>
        <v xml:space="preserve"> </v>
      </c>
      <c r="AB68" s="36" t="str">
        <f t="shared" ref="AB68:AB70" si="108">IF(C68&lt;6," ",IF(C68&lt;=9,I68, IF(C68&gt;=10," ")))</f>
        <v xml:space="preserve"> </v>
      </c>
      <c r="AC68" s="36" t="str">
        <f t="shared" ref="AC68:AC70" si="109">IF(C68&lt;6," ",IF(C68&lt;=9,M68, IF(C68&gt;=10," ")))</f>
        <v xml:space="preserve"> </v>
      </c>
      <c r="AD68" s="36" t="str">
        <f t="shared" ref="AD68:AD70" si="110">IF(C68&lt;6," ",IF(C68&lt;=9,L68, IF(C68&gt;=10," ")))</f>
        <v xml:space="preserve"> </v>
      </c>
      <c r="AE68" s="8" t="str">
        <f t="shared" ref="AE68:AE70" si="111">IF(V68=" "," ",IF(V68&gt;0,SUM(AC68:AD68)))</f>
        <v xml:space="preserve"> </v>
      </c>
      <c r="AF68" s="36" t="str">
        <f t="shared" ref="AF68:AF70" si="112">IF(C68&lt;6," ",IF(C68&lt;=9,J68, IF(C68&gt;=10," ")))</f>
        <v xml:space="preserve"> </v>
      </c>
      <c r="AG68" s="36" t="str">
        <f t="shared" ref="AG68:AG70" si="113">IF(C68&lt;6," ",IF(C68&lt;=9,K68, IF(C68&gt;=10," ")))</f>
        <v xml:space="preserve"> </v>
      </c>
      <c r="AH68" s="8" t="str">
        <f t="shared" ref="AH68:AH70" si="114">IF(V68=" ", " ", IF(V68&gt;0, SUM(AF68:AG68)))</f>
        <v xml:space="preserve"> </v>
      </c>
      <c r="AI68" s="37" t="str">
        <f t="shared" ref="AI68:AI70" si="115">IF(C68&lt;6," ",IF(C68&lt;=9,P68, IF(C68&gt;=10," ")))</f>
        <v xml:space="preserve"> </v>
      </c>
      <c r="AJ68" s="38" t="str">
        <f t="shared" ref="AJ68:AJ70" si="116">IF(V68=" ", " ", IF(V68&gt;0, AI68-AE68))</f>
        <v xml:space="preserve"> </v>
      </c>
      <c r="AK68" s="27"/>
      <c r="AL68" s="27"/>
      <c r="AM68" s="27"/>
      <c r="AN68" s="27"/>
      <c r="AO68" s="58" t="s">
        <v>228</v>
      </c>
      <c r="AP68" s="27"/>
      <c r="AR68">
        <f>IF(AR67&gt;100, 100, IF(AR67&lt;0, 0, AR67))</f>
        <v>44.566259872339806</v>
      </c>
      <c r="AS68">
        <f t="shared" ref="AS68:AV68" si="117">IF(AS67&gt;100, 100, IF(AS67&lt;0, 0, AS67))</f>
        <v>52.046369404881311</v>
      </c>
      <c r="AT68">
        <f t="shared" si="117"/>
        <v>54.605513765933168</v>
      </c>
      <c r="AU68">
        <f t="shared" si="117"/>
        <v>0</v>
      </c>
      <c r="AV68">
        <f t="shared" si="117"/>
        <v>3.8997098929232434</v>
      </c>
      <c r="AW68" s="59">
        <f>AVERAGE(AR68:AV68)</f>
        <v>31.023570587215506</v>
      </c>
      <c r="AX68" s="43"/>
      <c r="AY68" s="43" t="str">
        <f>IF(AW68&lt;35, "Poor", IF(AW68&lt;65, "Fair", IF(AW68&gt;65, "Excellent")))</f>
        <v>Poor</v>
      </c>
      <c r="AZ68" s="43" t="str">
        <f>IF(AY68="Excellent", "Acceptable; Ongoing Protection is Required", "Unacceptable; Immediate Restoration is Required")</f>
        <v>Unacceptable; Immediate Restoration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102"/>
        <v xml:space="preserve"> </v>
      </c>
      <c r="W69" s="8" t="str">
        <f t="shared" si="103"/>
        <v xml:space="preserve"> </v>
      </c>
      <c r="X69" s="27" t="str">
        <f t="shared" si="104"/>
        <v xml:space="preserve"> </v>
      </c>
      <c r="Y69" s="27" t="str">
        <f t="shared" si="105"/>
        <v xml:space="preserve"> </v>
      </c>
      <c r="Z69" s="35" t="str">
        <f t="shared" si="106"/>
        <v xml:space="preserve"> </v>
      </c>
      <c r="AA69" s="8" t="str">
        <f t="shared" si="107"/>
        <v xml:space="preserve"> </v>
      </c>
      <c r="AB69" s="36" t="str">
        <f t="shared" si="108"/>
        <v xml:space="preserve"> </v>
      </c>
      <c r="AC69" s="36" t="str">
        <f t="shared" si="109"/>
        <v xml:space="preserve"> </v>
      </c>
      <c r="AD69" s="36" t="str">
        <f t="shared" si="110"/>
        <v xml:space="preserve"> </v>
      </c>
      <c r="AE69" s="8" t="str">
        <f t="shared" si="111"/>
        <v xml:space="preserve"> </v>
      </c>
      <c r="AF69" s="36" t="str">
        <f t="shared" si="112"/>
        <v xml:space="preserve"> </v>
      </c>
      <c r="AG69" s="36" t="str">
        <f t="shared" si="113"/>
        <v xml:space="preserve"> </v>
      </c>
      <c r="AH69" s="8" t="str">
        <f t="shared" si="114"/>
        <v xml:space="preserve"> </v>
      </c>
      <c r="AI69" s="37" t="str">
        <f t="shared" si="115"/>
        <v xml:space="preserve"> </v>
      </c>
      <c r="AJ69" s="38" t="str">
        <f t="shared" si="116"/>
        <v xml:space="preserve"> </v>
      </c>
      <c r="AK69" s="27"/>
      <c r="AL69" s="27"/>
      <c r="AM69" s="27"/>
      <c r="AN69" s="27"/>
      <c r="AO69" s="27"/>
      <c r="AP69" s="27"/>
      <c r="AQ69" s="27"/>
      <c r="AR69" s="27"/>
      <c r="AS69" s="27"/>
      <c r="AT69" s="27"/>
      <c r="AU69" s="27"/>
      <c r="AV69" s="27"/>
      <c r="AW69" s="27"/>
      <c r="AX69" s="27"/>
      <c r="AY69" s="27"/>
    </row>
    <row r="70" spans="1:52" ht="16" x14ac:dyDescent="0.2">
      <c r="V70" s="27" t="str">
        <f t="shared" si="102"/>
        <v xml:space="preserve"> </v>
      </c>
      <c r="W70" s="8" t="str">
        <f t="shared" si="103"/>
        <v xml:space="preserve"> </v>
      </c>
      <c r="X70" s="27" t="str">
        <f t="shared" si="104"/>
        <v xml:space="preserve"> </v>
      </c>
      <c r="Y70" s="27" t="str">
        <f t="shared" si="105"/>
        <v xml:space="preserve"> </v>
      </c>
      <c r="Z70" s="35" t="str">
        <f t="shared" si="106"/>
        <v xml:space="preserve"> </v>
      </c>
      <c r="AA70" s="8" t="str">
        <f t="shared" si="107"/>
        <v xml:space="preserve"> </v>
      </c>
      <c r="AB70" s="36" t="str">
        <f t="shared" si="108"/>
        <v xml:space="preserve"> </v>
      </c>
      <c r="AC70" s="36" t="str">
        <f t="shared" si="109"/>
        <v xml:space="preserve"> </v>
      </c>
      <c r="AD70" s="36" t="str">
        <f t="shared" si="110"/>
        <v xml:space="preserve"> </v>
      </c>
      <c r="AE70" s="8" t="str">
        <f t="shared" si="111"/>
        <v xml:space="preserve"> </v>
      </c>
      <c r="AF70" s="36" t="str">
        <f t="shared" si="112"/>
        <v xml:space="preserve"> </v>
      </c>
      <c r="AG70" s="36" t="str">
        <f t="shared" si="113"/>
        <v xml:space="preserve"> </v>
      </c>
      <c r="AH70" s="8" t="str">
        <f t="shared" si="114"/>
        <v xml:space="preserve"> </v>
      </c>
      <c r="AI70" s="37" t="str">
        <f t="shared" si="115"/>
        <v xml:space="preserve"> </v>
      </c>
      <c r="AJ70" s="38" t="str">
        <f t="shared" si="116"/>
        <v xml:space="preserve"> </v>
      </c>
    </row>
    <row r="71" spans="1:52" ht="16" x14ac:dyDescent="0.2">
      <c r="AA71" s="43">
        <f>_xlfn.AGGREGATE(1, 6,AA58:AA70)</f>
        <v>0.57413572016456382</v>
      </c>
      <c r="AB71" s="43">
        <f>_xlfn.AGGREGATE(1, 6,AB58:AB70)</f>
        <v>2.7125000000000004</v>
      </c>
      <c r="AE71" s="43">
        <f>_xlfn.AGGREGATE(1, 6,AE58:AE70)</f>
        <v>2.8441000000000001</v>
      </c>
      <c r="AH71" s="43">
        <f>_xlfn.AGGREGATE(1, 6,AH58:AH70)</f>
        <v>13.27125</v>
      </c>
      <c r="AJ71" s="43">
        <f>_xlfn.AGGREGATE(1, 6,AJ58:AJ70)</f>
        <v>41.735374999999998</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4</v>
      </c>
      <c r="B75" s="173">
        <v>2020</v>
      </c>
      <c r="C75" s="173">
        <v>5</v>
      </c>
      <c r="D75" s="173">
        <v>22</v>
      </c>
      <c r="E75" s="176">
        <v>17.399999999999999</v>
      </c>
      <c r="F75" s="176">
        <v>26.52</v>
      </c>
      <c r="G75" s="176">
        <v>64.900000000000006</v>
      </c>
      <c r="H75" s="173">
        <v>5.32</v>
      </c>
      <c r="I75" s="177">
        <v>3.51</v>
      </c>
      <c r="J75" s="177">
        <v>7.28</v>
      </c>
      <c r="K75" s="177">
        <v>2.36</v>
      </c>
      <c r="L75" s="176">
        <v>2.3932000000000002</v>
      </c>
      <c r="M75" s="177">
        <v>5.077</v>
      </c>
      <c r="N75" s="177">
        <v>15.911</v>
      </c>
      <c r="O75" s="177">
        <v>9.9000000000000005E-2</v>
      </c>
      <c r="P75" s="177">
        <v>48.768700000000003</v>
      </c>
      <c r="Q75" s="177">
        <v>32.299999999999997</v>
      </c>
      <c r="R75" s="177"/>
      <c r="S75" s="177">
        <v>16.468699999999998</v>
      </c>
      <c r="T75" s="177">
        <v>107.79859999999999</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4</v>
      </c>
      <c r="B76" s="173">
        <v>2020</v>
      </c>
      <c r="C76" s="173">
        <v>6</v>
      </c>
      <c r="D76" s="173">
        <v>8</v>
      </c>
      <c r="E76" s="176">
        <v>19.5</v>
      </c>
      <c r="F76" s="176">
        <v>26.9</v>
      </c>
      <c r="G76" s="176">
        <v>47.6</v>
      </c>
      <c r="H76" s="173">
        <v>3.74</v>
      </c>
      <c r="I76" s="177">
        <v>1.93</v>
      </c>
      <c r="J76" s="177">
        <v>2.57</v>
      </c>
      <c r="K76" s="177">
        <v>1.53</v>
      </c>
      <c r="L76" s="176">
        <v>1.6236999999999999</v>
      </c>
      <c r="M76" s="177">
        <v>1.762</v>
      </c>
      <c r="N76" s="177">
        <v>14.84</v>
      </c>
      <c r="O76" s="177">
        <v>0.125</v>
      </c>
      <c r="P76" s="177">
        <v>46.040799999999997</v>
      </c>
      <c r="Q76" s="177">
        <v>35.1</v>
      </c>
      <c r="R76" s="177"/>
      <c r="S76" s="177">
        <v>10.940799999999999</v>
      </c>
      <c r="T76" s="177">
        <v>82.838499999999996</v>
      </c>
      <c r="U76" s="27"/>
      <c r="V76" s="27">
        <f t="shared" ref="V76:V82" si="118">IF(C76&lt;6," ",IF(C76&lt;=9,E76, IF(C76&gt;=10," ")))</f>
        <v>19.5</v>
      </c>
      <c r="W76" s="8">
        <f t="shared" ref="W76:W82" si="119">IF(V76=" ", " ", IF(V76&gt;0, V76+273.15))</f>
        <v>292.64999999999998</v>
      </c>
      <c r="X76" s="27">
        <f t="shared" ref="X76:X82" si="120">IF(C76&lt;6," ",IF(C76&lt;=9,F76, IF(C76&gt;=10," ")))</f>
        <v>26.9</v>
      </c>
      <c r="Y76" s="27">
        <f t="shared" ref="Y76:Y82" si="121">IF(C76&lt;6," ",IF(C76&lt;=9,H76, IF(C76&gt;=10," ")))</f>
        <v>3.74</v>
      </c>
      <c r="Z76" s="35">
        <f t="shared" ref="Z76:Z82" si="122">IF(V76=" "," ",IF(V76&gt;0,EXP(-173.4292+249.6339*100/W76+143.3483*LN(+W76/100)-21.8492*W76/100+X76*(-0.033096+0.014259*W76/100-0.0017*(W76/100)^2))*1.4276))</f>
        <v>7.8091702004588246</v>
      </c>
      <c r="AA76" s="8">
        <f t="shared" ref="AA76:AA82" si="123">IF(V76=" "," ",IF(V76&gt;0,Y76/Z76))</f>
        <v>0.47892412433016995</v>
      </c>
      <c r="AB76" s="36">
        <f t="shared" ref="AB76:AB82" si="124">IF(C76&lt;6," ",IF(C76&lt;=9,I76, IF(C76&gt;=10," ")))</f>
        <v>1.93</v>
      </c>
      <c r="AC76" s="36">
        <f t="shared" ref="AC76:AC82" si="125">IF(C76&lt;6," ",IF(C76&lt;=9,M76, IF(C76&gt;=10," ")))</f>
        <v>1.762</v>
      </c>
      <c r="AD76" s="36">
        <f t="shared" ref="AD76:AD82" si="126">IF(C76&lt;6," ",IF(C76&lt;=9,L76, IF(C76&gt;=10," ")))</f>
        <v>1.6236999999999999</v>
      </c>
      <c r="AE76" s="8">
        <f t="shared" ref="AE76:AE82" si="127">IF(V76=" "," ",IF(V76&gt;0,SUM(AC76:AD76)))</f>
        <v>3.3856999999999999</v>
      </c>
      <c r="AF76" s="36">
        <f t="shared" ref="AF76:AF82" si="128">IF(C76&lt;6," ",IF(C76&lt;=9,J76, IF(C76&gt;=10," ")))</f>
        <v>2.57</v>
      </c>
      <c r="AG76" s="36">
        <f t="shared" ref="AG76:AG82" si="129">IF(C76&lt;6," ",IF(C76&lt;=9,K76, IF(C76&gt;=10," ")))</f>
        <v>1.53</v>
      </c>
      <c r="AH76" s="8">
        <f t="shared" ref="AH76:AH82" si="130">IF(V76=" ", " ", IF(V76&gt;0, SUM(AF76:AG76)))</f>
        <v>4.0999999999999996</v>
      </c>
      <c r="AI76" s="37">
        <f t="shared" ref="AI76:AI82" si="131">IF(C76&lt;6," ",IF(C76&lt;=9,P76, IF(C76&gt;=10," ")))</f>
        <v>46.040799999999997</v>
      </c>
      <c r="AJ76" s="38">
        <f t="shared" ref="AJ76:AJ82" si="132">IF(V76=" ", " ", IF(V76&gt;0, AI76-AE76))</f>
        <v>42.655099999999997</v>
      </c>
      <c r="AK76" s="27"/>
      <c r="AL76" s="27"/>
      <c r="AM76" s="27"/>
      <c r="AN76" s="27"/>
      <c r="AO76" s="27"/>
      <c r="AP76" s="27"/>
      <c r="AQ76" s="27"/>
      <c r="AR76" s="27"/>
      <c r="AS76" s="27"/>
      <c r="AT76" s="27"/>
      <c r="AU76" s="27"/>
      <c r="AV76" s="27"/>
      <c r="AW76" s="27"/>
      <c r="AX76" s="27"/>
      <c r="AY76" s="27"/>
    </row>
    <row r="77" spans="1:52" ht="16" x14ac:dyDescent="0.2">
      <c r="A77" s="172">
        <v>4</v>
      </c>
      <c r="B77" s="173">
        <v>2020</v>
      </c>
      <c r="C77" s="173">
        <v>6</v>
      </c>
      <c r="D77" s="173">
        <v>22</v>
      </c>
      <c r="E77" s="176">
        <v>25.8</v>
      </c>
      <c r="F77" s="176">
        <v>28.96</v>
      </c>
      <c r="G77" s="176">
        <v>54</v>
      </c>
      <c r="H77" s="173">
        <v>3.73</v>
      </c>
      <c r="I77" s="177">
        <v>3.03</v>
      </c>
      <c r="J77" s="177">
        <v>6.77</v>
      </c>
      <c r="K77" s="177">
        <v>1.6</v>
      </c>
      <c r="L77" s="176">
        <v>0.86760000000000004</v>
      </c>
      <c r="M77" s="177">
        <v>1.401</v>
      </c>
      <c r="N77" s="177">
        <v>18.975000000000001</v>
      </c>
      <c r="O77" s="177">
        <v>8.1000000000000003E-2</v>
      </c>
      <c r="P77" s="177">
        <v>51.773000000000003</v>
      </c>
      <c r="Q77" s="177">
        <v>38.5</v>
      </c>
      <c r="R77" s="177"/>
      <c r="S77" s="177">
        <v>13.273</v>
      </c>
      <c r="T77" s="177">
        <v>87.930999999999997</v>
      </c>
      <c r="U77" s="27"/>
      <c r="V77" s="27">
        <f t="shared" si="118"/>
        <v>25.8</v>
      </c>
      <c r="W77" s="8">
        <f t="shared" si="119"/>
        <v>298.95</v>
      </c>
      <c r="X77" s="27">
        <f t="shared" si="120"/>
        <v>28.96</v>
      </c>
      <c r="Y77" s="27">
        <f t="shared" si="121"/>
        <v>3.73</v>
      </c>
      <c r="Z77" s="35">
        <f t="shared" si="122"/>
        <v>6.8882198193350064</v>
      </c>
      <c r="AA77" s="8">
        <f t="shared" si="123"/>
        <v>0.54150420541603694</v>
      </c>
      <c r="AB77" s="36">
        <f t="shared" si="124"/>
        <v>3.03</v>
      </c>
      <c r="AC77" s="36">
        <f t="shared" si="125"/>
        <v>1.401</v>
      </c>
      <c r="AD77" s="36">
        <f t="shared" si="126"/>
        <v>0.86760000000000004</v>
      </c>
      <c r="AE77" s="8">
        <f t="shared" si="127"/>
        <v>2.2686000000000002</v>
      </c>
      <c r="AF77" s="36">
        <f t="shared" si="128"/>
        <v>6.77</v>
      </c>
      <c r="AG77" s="36">
        <f t="shared" si="129"/>
        <v>1.6</v>
      </c>
      <c r="AH77" s="8">
        <f t="shared" si="130"/>
        <v>8.3699999999999992</v>
      </c>
      <c r="AI77" s="37">
        <f t="shared" si="131"/>
        <v>51.773000000000003</v>
      </c>
      <c r="AJ77" s="38">
        <f t="shared" si="132"/>
        <v>49.504400000000004</v>
      </c>
      <c r="AL77" s="27"/>
      <c r="AM77" s="27"/>
      <c r="AN77" s="27"/>
      <c r="AO77" s="27"/>
      <c r="AP77" s="27"/>
      <c r="AQ77" s="39" t="s">
        <v>221</v>
      </c>
      <c r="AR77" s="40"/>
      <c r="AS77" s="40"/>
      <c r="AT77" s="40"/>
      <c r="AU77" s="40"/>
      <c r="AV77" s="40"/>
      <c r="AW77" s="40"/>
      <c r="AX77" s="40"/>
      <c r="AY77" s="40"/>
      <c r="AZ77" s="19"/>
    </row>
    <row r="78" spans="1:52" ht="16" x14ac:dyDescent="0.2">
      <c r="A78" s="172">
        <v>4</v>
      </c>
      <c r="B78" s="173">
        <v>2020</v>
      </c>
      <c r="C78" s="173">
        <v>7</v>
      </c>
      <c r="D78" s="173">
        <v>8</v>
      </c>
      <c r="E78" s="176">
        <v>24.1</v>
      </c>
      <c r="F78" s="176">
        <v>30.33</v>
      </c>
      <c r="G78" s="176">
        <v>44.6</v>
      </c>
      <c r="H78" s="173">
        <v>3.13</v>
      </c>
      <c r="I78" s="177">
        <v>1.86</v>
      </c>
      <c r="J78" s="177">
        <v>6.37</v>
      </c>
      <c r="K78" s="177">
        <v>2.0699999999999998</v>
      </c>
      <c r="L78" s="176">
        <v>2.1608000000000001</v>
      </c>
      <c r="M78" s="177">
        <v>0.23799999999999999</v>
      </c>
      <c r="N78" s="177">
        <v>30.178999999999998</v>
      </c>
      <c r="O78" s="177">
        <v>0.18099999999999999</v>
      </c>
      <c r="P78" s="177">
        <v>47.873199999999997</v>
      </c>
      <c r="Q78" s="177">
        <v>35.1</v>
      </c>
      <c r="R78" s="177"/>
      <c r="S78" s="177">
        <v>12.773199999999999</v>
      </c>
      <c r="T78" s="177">
        <v>87.768600000000006</v>
      </c>
      <c r="U78" s="27"/>
      <c r="V78" s="27">
        <f t="shared" si="118"/>
        <v>24.1</v>
      </c>
      <c r="W78" s="8">
        <f t="shared" si="119"/>
        <v>297.25</v>
      </c>
      <c r="X78" s="27">
        <f t="shared" si="120"/>
        <v>30.33</v>
      </c>
      <c r="Y78" s="27">
        <f t="shared" si="121"/>
        <v>3.13</v>
      </c>
      <c r="Z78" s="35">
        <f t="shared" si="122"/>
        <v>7.0388451370414353</v>
      </c>
      <c r="AA78" s="8">
        <f t="shared" si="123"/>
        <v>0.4446752185992261</v>
      </c>
      <c r="AB78" s="36">
        <f t="shared" si="124"/>
        <v>1.86</v>
      </c>
      <c r="AC78" s="36">
        <f t="shared" si="125"/>
        <v>0.23799999999999999</v>
      </c>
      <c r="AD78" s="36">
        <f t="shared" si="126"/>
        <v>2.1608000000000001</v>
      </c>
      <c r="AE78" s="8">
        <f t="shared" si="127"/>
        <v>2.3988</v>
      </c>
      <c r="AF78" s="36">
        <f t="shared" si="128"/>
        <v>6.37</v>
      </c>
      <c r="AG78" s="36">
        <f t="shared" si="129"/>
        <v>2.0699999999999998</v>
      </c>
      <c r="AH78" s="8">
        <f t="shared" si="130"/>
        <v>8.44</v>
      </c>
      <c r="AI78" s="37">
        <f t="shared" si="131"/>
        <v>47.873199999999997</v>
      </c>
      <c r="AJ78" s="38">
        <f t="shared" si="132"/>
        <v>45.474399999999996</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4</v>
      </c>
      <c r="B79" s="173">
        <v>2020</v>
      </c>
      <c r="C79" s="173">
        <v>8</v>
      </c>
      <c r="D79" s="173">
        <v>7</v>
      </c>
      <c r="E79" s="176">
        <v>26.8</v>
      </c>
      <c r="F79" s="176">
        <v>30.2</v>
      </c>
      <c r="G79" s="176">
        <v>46.2</v>
      </c>
      <c r="H79" s="173">
        <v>3.1</v>
      </c>
      <c r="I79" s="177">
        <v>5.82</v>
      </c>
      <c r="J79" s="177">
        <v>15.12</v>
      </c>
      <c r="K79" s="177">
        <v>5.4</v>
      </c>
      <c r="L79" s="176">
        <v>1.5443</v>
      </c>
      <c r="M79" s="177">
        <v>0.78400000000000003</v>
      </c>
      <c r="N79" s="177">
        <v>55.970999999999997</v>
      </c>
      <c r="O79" s="177">
        <v>0.21199999999999999</v>
      </c>
      <c r="P79" s="177">
        <v>51.619900000000001</v>
      </c>
      <c r="Q79" s="177">
        <v>31.1</v>
      </c>
      <c r="R79" s="177"/>
      <c r="S79" s="177">
        <v>20.5199</v>
      </c>
      <c r="T79" s="177">
        <v>136.20760000000001</v>
      </c>
      <c r="U79" s="27"/>
      <c r="V79" s="27">
        <f t="shared" si="118"/>
        <v>26.8</v>
      </c>
      <c r="W79" s="8">
        <f t="shared" si="119"/>
        <v>299.95</v>
      </c>
      <c r="X79" s="27">
        <f t="shared" si="120"/>
        <v>30.2</v>
      </c>
      <c r="Y79" s="27">
        <f t="shared" si="121"/>
        <v>3.1</v>
      </c>
      <c r="Z79" s="35">
        <f t="shared" si="122"/>
        <v>6.725092203077943</v>
      </c>
      <c r="AA79" s="8">
        <f t="shared" si="123"/>
        <v>0.46096022275816395</v>
      </c>
      <c r="AB79" s="36">
        <f t="shared" si="124"/>
        <v>5.82</v>
      </c>
      <c r="AC79" s="36">
        <f t="shared" si="125"/>
        <v>0.78400000000000003</v>
      </c>
      <c r="AD79" s="36">
        <f t="shared" si="126"/>
        <v>1.5443</v>
      </c>
      <c r="AE79" s="8">
        <f t="shared" si="127"/>
        <v>2.3283</v>
      </c>
      <c r="AF79" s="36">
        <f t="shared" si="128"/>
        <v>15.12</v>
      </c>
      <c r="AG79" s="36">
        <f t="shared" si="129"/>
        <v>5.4</v>
      </c>
      <c r="AH79" s="8">
        <f t="shared" si="130"/>
        <v>20.52</v>
      </c>
      <c r="AI79" s="37">
        <f t="shared" si="131"/>
        <v>51.619900000000001</v>
      </c>
      <c r="AJ79" s="38">
        <f t="shared" si="132"/>
        <v>49.291600000000003</v>
      </c>
      <c r="AL79" s="43" t="s">
        <v>222</v>
      </c>
      <c r="AQ79" s="44" t="s">
        <v>1</v>
      </c>
      <c r="AR79" s="41"/>
      <c r="AS79" s="41"/>
      <c r="AT79" s="41"/>
      <c r="AU79" s="41"/>
      <c r="AV79" s="41"/>
      <c r="AW79" s="45"/>
      <c r="AX79" s="40"/>
      <c r="AY79" s="40"/>
      <c r="AZ79" s="19"/>
    </row>
    <row r="80" spans="1:52" ht="18" x14ac:dyDescent="0.25">
      <c r="A80" s="172">
        <v>4</v>
      </c>
      <c r="B80" s="173">
        <v>2020</v>
      </c>
      <c r="C80" s="173">
        <v>9</v>
      </c>
      <c r="D80" s="173">
        <v>5</v>
      </c>
      <c r="E80" s="176">
        <v>22.9</v>
      </c>
      <c r="F80" s="176">
        <v>30.3</v>
      </c>
      <c r="G80" s="176">
        <v>68.3</v>
      </c>
      <c r="H80" s="173">
        <v>4.9400000000000004</v>
      </c>
      <c r="I80" s="177">
        <v>3.6</v>
      </c>
      <c r="J80" s="177">
        <v>5.63</v>
      </c>
      <c r="K80" s="177">
        <v>5.25</v>
      </c>
      <c r="L80" s="176">
        <v>3.4363999999999999</v>
      </c>
      <c r="M80" s="177">
        <v>0.47699999999999998</v>
      </c>
      <c r="N80" s="177">
        <v>49.783999999999999</v>
      </c>
      <c r="O80" s="177">
        <v>0.126</v>
      </c>
      <c r="P80" s="177">
        <v>39.745399999999997</v>
      </c>
      <c r="Q80" s="177">
        <v>26.6</v>
      </c>
      <c r="R80" s="177"/>
      <c r="S80" s="177">
        <v>13.1454</v>
      </c>
      <c r="T80" s="177">
        <v>91.232200000000006</v>
      </c>
      <c r="U80" s="27"/>
      <c r="V80" s="27">
        <f t="shared" si="118"/>
        <v>22.9</v>
      </c>
      <c r="W80" s="8">
        <f t="shared" si="119"/>
        <v>296.04999999999995</v>
      </c>
      <c r="X80" s="27">
        <f t="shared" si="120"/>
        <v>30.3</v>
      </c>
      <c r="Y80" s="27">
        <f t="shared" si="121"/>
        <v>4.9400000000000004</v>
      </c>
      <c r="Z80" s="35">
        <f t="shared" si="122"/>
        <v>7.1909733919612027</v>
      </c>
      <c r="AA80" s="8">
        <f t="shared" si="123"/>
        <v>0.68697236531599903</v>
      </c>
      <c r="AB80" s="36">
        <f t="shared" si="124"/>
        <v>3.6</v>
      </c>
      <c r="AC80" s="36">
        <f t="shared" si="125"/>
        <v>0.47699999999999998</v>
      </c>
      <c r="AD80" s="36">
        <f t="shared" si="126"/>
        <v>3.4363999999999999</v>
      </c>
      <c r="AE80" s="8">
        <f t="shared" si="127"/>
        <v>3.9133999999999998</v>
      </c>
      <c r="AF80" s="36">
        <f t="shared" si="128"/>
        <v>5.63</v>
      </c>
      <c r="AG80" s="36">
        <f t="shared" si="129"/>
        <v>5.25</v>
      </c>
      <c r="AH80" s="8">
        <f t="shared" si="130"/>
        <v>10.879999999999999</v>
      </c>
      <c r="AI80" s="37">
        <f t="shared" si="131"/>
        <v>39.745399999999997</v>
      </c>
      <c r="AJ80" s="38">
        <f t="shared" si="132"/>
        <v>35.831999999999994</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4</v>
      </c>
      <c r="B81" s="173">
        <v>2020</v>
      </c>
      <c r="C81" s="173">
        <v>9</v>
      </c>
      <c r="D81" s="173">
        <v>19</v>
      </c>
      <c r="E81" s="176">
        <v>17.7</v>
      </c>
      <c r="F81" s="176">
        <v>30.5</v>
      </c>
      <c r="G81" s="176">
        <v>70</v>
      </c>
      <c r="H81" s="173">
        <v>5.55</v>
      </c>
      <c r="I81" s="177">
        <v>2.65</v>
      </c>
      <c r="J81" s="177">
        <v>9.91</v>
      </c>
      <c r="K81" s="177">
        <v>3.26</v>
      </c>
      <c r="L81" s="176">
        <v>1.5748</v>
      </c>
      <c r="M81" s="177">
        <v>0.41799999999999998</v>
      </c>
      <c r="N81" s="177">
        <v>33.174999999999997</v>
      </c>
      <c r="O81" s="177">
        <v>7.6999999999999999E-2</v>
      </c>
      <c r="P81" s="177">
        <v>32.669499999999999</v>
      </c>
      <c r="Q81" s="177">
        <v>22.6</v>
      </c>
      <c r="R81" s="177"/>
      <c r="S81" s="177">
        <v>10.0695</v>
      </c>
      <c r="T81" s="177">
        <v>70.459500000000006</v>
      </c>
      <c r="U81" s="27"/>
      <c r="V81" s="27">
        <f t="shared" si="118"/>
        <v>17.7</v>
      </c>
      <c r="W81" s="8">
        <f t="shared" si="119"/>
        <v>290.84999999999997</v>
      </c>
      <c r="X81" s="27">
        <f t="shared" si="120"/>
        <v>30.5</v>
      </c>
      <c r="Y81" s="27">
        <f t="shared" si="121"/>
        <v>5.55</v>
      </c>
      <c r="Z81" s="35">
        <f t="shared" si="122"/>
        <v>7.9118435160865808</v>
      </c>
      <c r="AA81" s="8">
        <f t="shared" si="123"/>
        <v>0.70148000130634347</v>
      </c>
      <c r="AB81" s="36">
        <f t="shared" si="124"/>
        <v>2.65</v>
      </c>
      <c r="AC81" s="36">
        <f t="shared" si="125"/>
        <v>0.41799999999999998</v>
      </c>
      <c r="AD81" s="36">
        <f t="shared" si="126"/>
        <v>1.5748</v>
      </c>
      <c r="AE81" s="8">
        <f t="shared" si="127"/>
        <v>1.9927999999999999</v>
      </c>
      <c r="AF81" s="36">
        <f t="shared" si="128"/>
        <v>9.91</v>
      </c>
      <c r="AG81" s="36">
        <f t="shared" si="129"/>
        <v>3.26</v>
      </c>
      <c r="AH81" s="8">
        <f t="shared" si="130"/>
        <v>13.17</v>
      </c>
      <c r="AI81" s="37">
        <f t="shared" si="131"/>
        <v>32.669499999999999</v>
      </c>
      <c r="AJ81" s="38">
        <f t="shared" si="132"/>
        <v>30.6767</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4</v>
      </c>
      <c r="B82" s="173">
        <v>2020</v>
      </c>
      <c r="C82" s="173">
        <v>10</v>
      </c>
      <c r="D82" s="173">
        <v>18</v>
      </c>
      <c r="E82" s="176">
        <v>15.2</v>
      </c>
      <c r="F82" s="176">
        <v>28.6</v>
      </c>
      <c r="G82" s="176">
        <v>81.2</v>
      </c>
      <c r="H82" s="173">
        <v>6.88</v>
      </c>
      <c r="I82" s="177">
        <v>1.5</v>
      </c>
      <c r="J82" s="177">
        <v>5.17</v>
      </c>
      <c r="K82" s="177">
        <v>2.2000000000000002</v>
      </c>
      <c r="L82" s="176">
        <v>1.2477</v>
      </c>
      <c r="M82" s="177">
        <v>0.2</v>
      </c>
      <c r="N82" s="177">
        <v>10.473000000000001</v>
      </c>
      <c r="O82" s="177">
        <v>6.5000000000000002E-2</v>
      </c>
      <c r="P82" s="177">
        <v>22.219899999999999</v>
      </c>
      <c r="Q82" s="177">
        <v>16.3</v>
      </c>
      <c r="R82" s="177"/>
      <c r="S82" s="177">
        <v>5.9199000000000002</v>
      </c>
      <c r="T82" s="177">
        <v>57.191299999999998</v>
      </c>
      <c r="U82" s="27"/>
      <c r="V82" s="27" t="str">
        <f t="shared" si="118"/>
        <v xml:space="preserve"> </v>
      </c>
      <c r="W82" s="8" t="str">
        <f t="shared" si="119"/>
        <v xml:space="preserve"> </v>
      </c>
      <c r="X82" s="27" t="str">
        <f t="shared" si="120"/>
        <v xml:space="preserve"> </v>
      </c>
      <c r="Y82" s="27" t="str">
        <f t="shared" si="121"/>
        <v xml:space="preserve"> </v>
      </c>
      <c r="Z82" s="35" t="str">
        <f t="shared" si="122"/>
        <v xml:space="preserve"> </v>
      </c>
      <c r="AA82" s="8" t="str">
        <f t="shared" si="123"/>
        <v xml:space="preserve"> </v>
      </c>
      <c r="AB82" s="36" t="str">
        <f t="shared" si="124"/>
        <v xml:space="preserve"> </v>
      </c>
      <c r="AC82" s="36" t="str">
        <f t="shared" si="125"/>
        <v xml:space="preserve"> </v>
      </c>
      <c r="AD82" s="36" t="str">
        <f t="shared" si="126"/>
        <v xml:space="preserve"> </v>
      </c>
      <c r="AE82" s="8" t="str">
        <f t="shared" si="127"/>
        <v xml:space="preserve"> </v>
      </c>
      <c r="AF82" s="36" t="str">
        <f t="shared" si="128"/>
        <v xml:space="preserve"> </v>
      </c>
      <c r="AG82" s="36" t="str">
        <f t="shared" si="129"/>
        <v xml:space="preserve"> </v>
      </c>
      <c r="AH82" s="8" t="str">
        <f t="shared" si="130"/>
        <v xml:space="preserve"> </v>
      </c>
      <c r="AI82" s="37" t="str">
        <f t="shared" si="131"/>
        <v xml:space="preserve"> </v>
      </c>
      <c r="AJ82" s="38" t="str">
        <f t="shared" si="132"/>
        <v xml:space="preserve"> </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27"/>
      <c r="B83" s="27"/>
      <c r="C83" s="27"/>
      <c r="D83" s="50"/>
      <c r="E83" s="51"/>
      <c r="F83" s="52"/>
      <c r="G83" s="27"/>
      <c r="H83" s="27"/>
      <c r="I83" s="27"/>
      <c r="J83" s="27"/>
      <c r="K83" s="27"/>
      <c r="L83" s="27"/>
      <c r="M83" s="27"/>
      <c r="N83" s="27"/>
      <c r="O83" s="27"/>
      <c r="P83" s="27"/>
      <c r="Q83" s="27"/>
      <c r="R83" s="27"/>
      <c r="S83" s="27"/>
      <c r="T83" s="27"/>
      <c r="U83" s="27"/>
      <c r="V83" s="27" t="str">
        <f t="shared" ref="V83:V87" si="133">IF(C83&lt;6," ",IF(C83&lt;=9,E83, IF(C83&gt;=10," ")))</f>
        <v xml:space="preserve"> </v>
      </c>
      <c r="W83" s="8" t="str">
        <f t="shared" ref="W83:W87" si="134">IF(V83=" ", " ", IF(V83&gt;0, V83+273.15))</f>
        <v xml:space="preserve"> </v>
      </c>
      <c r="X83" s="27" t="str">
        <f t="shared" ref="X83:X87" si="135">IF(C83&lt;6," ",IF(C83&lt;=9,F83, IF(C83&gt;=10," ")))</f>
        <v xml:space="preserve"> </v>
      </c>
      <c r="Y83" s="27" t="str">
        <f t="shared" ref="Y83:Y87" si="136">IF(C83&lt;6," ",IF(C83&lt;=9,H83, IF(C83&gt;=10," ")))</f>
        <v xml:space="preserve"> </v>
      </c>
      <c r="Z83" s="35" t="str">
        <f t="shared" ref="Z83:Z87" si="137">IF(V83=" "," ",IF(V83&gt;0,EXP(-173.4292+249.6339*100/W83+143.3483*LN(+W83/100)-21.8492*W83/100+X83*(-0.033096+0.014259*W83/100-0.0017*(W83/100)^2))*1.4276))</f>
        <v xml:space="preserve"> </v>
      </c>
      <c r="AA83" s="8" t="str">
        <f t="shared" ref="AA83:AA87" si="138">IF(V83=" "," ",IF(V83&gt;0,Y83/Z83))</f>
        <v xml:space="preserve"> </v>
      </c>
      <c r="AB83" s="36" t="str">
        <f t="shared" ref="AB83:AB87" si="139">IF(C83&lt;6," ",IF(C83&lt;=9,I83, IF(C83&gt;=10," ")))</f>
        <v xml:space="preserve"> </v>
      </c>
      <c r="AC83" s="36" t="str">
        <f t="shared" ref="AC83:AC87" si="140">IF(C83&lt;6," ",IF(C83&lt;=9,M83, IF(C83&gt;=10," ")))</f>
        <v xml:space="preserve"> </v>
      </c>
      <c r="AD83" s="36" t="str">
        <f t="shared" ref="AD83:AD87" si="141">IF(C83&lt;6," ",IF(C83&lt;=9,L83, IF(C83&gt;=10," ")))</f>
        <v xml:space="preserve"> </v>
      </c>
      <c r="AE83" s="8" t="str">
        <f t="shared" ref="AE83:AE87" si="142">IF(V83=" "," ",IF(V83&gt;0,SUM(AC83:AD83)))</f>
        <v xml:space="preserve"> </v>
      </c>
      <c r="AF83" s="36" t="str">
        <f t="shared" ref="AF83:AF87" si="143">IF(C83&lt;6," ",IF(C83&lt;=9,J83, IF(C83&gt;=10," ")))</f>
        <v xml:space="preserve"> </v>
      </c>
      <c r="AG83" s="36" t="str">
        <f t="shared" ref="AG83:AG87" si="144">IF(C83&lt;6," ",IF(C83&lt;=9,K83, IF(C83&gt;=10," ")))</f>
        <v xml:space="preserve"> </v>
      </c>
      <c r="AH83" s="8" t="str">
        <f t="shared" ref="AH83:AH87" si="145">IF(V83=" ", " ", IF(V83&gt;0, SUM(AF83:AG83)))</f>
        <v xml:space="preserve"> </v>
      </c>
      <c r="AI83" s="37" t="str">
        <f t="shared" ref="AI83:AI87" si="146">IF(C83&lt;6," ",IF(C83&lt;=9,P83, IF(C83&gt;=10," ")))</f>
        <v xml:space="preserve"> </v>
      </c>
      <c r="AJ83" s="38" t="str">
        <f t="shared" ref="AJ83:AJ87" si="147">IF(V83=" ", " ", IF(V83&gt;0, AI83-AE83))</f>
        <v xml:space="preserve"> </v>
      </c>
      <c r="AL83">
        <f>AA88</f>
        <v>0.55241935628765659</v>
      </c>
      <c r="AM83">
        <f>AB88</f>
        <v>3.1483333333333334</v>
      </c>
      <c r="AN83">
        <f>AE88</f>
        <v>2.7146000000000003</v>
      </c>
      <c r="AO83">
        <f>AH88</f>
        <v>10.913333333333332</v>
      </c>
      <c r="AP83" s="11">
        <f>AJ88</f>
        <v>42.239033333333332</v>
      </c>
      <c r="AQ83" s="45"/>
      <c r="AR83" s="41" t="s">
        <v>77</v>
      </c>
      <c r="AS83" s="41" t="s">
        <v>77</v>
      </c>
      <c r="AT83" s="41" t="s">
        <v>77</v>
      </c>
      <c r="AU83" s="41" t="s">
        <v>77</v>
      </c>
      <c r="AV83" s="41" t="s">
        <v>77</v>
      </c>
      <c r="AW83" s="42" t="s">
        <v>78</v>
      </c>
      <c r="AX83" s="23"/>
      <c r="AY83" s="23"/>
      <c r="AZ83" s="19"/>
    </row>
    <row r="84" spans="1:52" ht="16" x14ac:dyDescent="0.2">
      <c r="A84" s="27"/>
      <c r="B84" s="27"/>
      <c r="C84" s="27"/>
      <c r="D84" s="50"/>
      <c r="E84" s="51"/>
      <c r="F84" s="52"/>
      <c r="G84" s="27"/>
      <c r="H84" s="27"/>
      <c r="I84" s="27"/>
      <c r="J84" s="27"/>
      <c r="K84" s="27"/>
      <c r="L84" s="27"/>
      <c r="M84" s="27"/>
      <c r="N84" s="27"/>
      <c r="O84" s="27"/>
      <c r="P84" s="27"/>
      <c r="Q84" s="27"/>
      <c r="R84" s="27"/>
      <c r="S84" s="27"/>
      <c r="T84" s="27"/>
      <c r="U84" s="27"/>
      <c r="V84" s="27" t="str">
        <f t="shared" si="133"/>
        <v xml:space="preserve"> </v>
      </c>
      <c r="W84" s="8" t="str">
        <f t="shared" si="134"/>
        <v xml:space="preserve"> </v>
      </c>
      <c r="X84" s="27" t="str">
        <f t="shared" si="135"/>
        <v xml:space="preserve"> </v>
      </c>
      <c r="Y84" s="27" t="str">
        <f t="shared" si="136"/>
        <v xml:space="preserve"> </v>
      </c>
      <c r="Z84" s="35" t="str">
        <f t="shared" si="137"/>
        <v xml:space="preserve"> </v>
      </c>
      <c r="AA84" s="8" t="str">
        <f t="shared" si="138"/>
        <v xml:space="preserve"> </v>
      </c>
      <c r="AB84" s="36" t="str">
        <f t="shared" si="139"/>
        <v xml:space="preserve"> </v>
      </c>
      <c r="AC84" s="36" t="str">
        <f t="shared" si="140"/>
        <v xml:space="preserve"> </v>
      </c>
      <c r="AD84" s="36" t="str">
        <f t="shared" si="141"/>
        <v xml:space="preserve"> </v>
      </c>
      <c r="AE84" s="8" t="str">
        <f t="shared" si="142"/>
        <v xml:space="preserve"> </v>
      </c>
      <c r="AF84" s="36" t="str">
        <f t="shared" si="143"/>
        <v xml:space="preserve"> </v>
      </c>
      <c r="AG84" s="36" t="str">
        <f t="shared" si="144"/>
        <v xml:space="preserve"> </v>
      </c>
      <c r="AH84" s="8" t="str">
        <f t="shared" si="145"/>
        <v xml:space="preserve"> </v>
      </c>
      <c r="AI84" s="37" t="str">
        <f t="shared" si="146"/>
        <v xml:space="preserve"> </v>
      </c>
      <c r="AJ84" s="38" t="str">
        <f t="shared" si="147"/>
        <v xml:space="preserve"> </v>
      </c>
      <c r="AK84" s="27"/>
      <c r="AO84" s="27"/>
      <c r="AR84" s="41">
        <f>((LN(AL83)-LN(0.4))/(LN(0.9)-LN(0.4))*100)</f>
        <v>39.811429849851024</v>
      </c>
      <c r="AS84" s="57">
        <f>((LN(AM83)-LN(17))/(LN(0.5)-LN(17))*100)</f>
        <v>47.820979165322527</v>
      </c>
      <c r="AT84" s="41">
        <f>((LN(AN83)-LN(10))/(LN(1)-LN(10))*100)</f>
        <v>56.629415524305657</v>
      </c>
      <c r="AU84" s="41">
        <f>((LN(AO83)-LN(10))/(LN(3)-LN(10))*100)</f>
        <v>-7.2593159884342606</v>
      </c>
      <c r="AV84" s="41">
        <f>((LN(AP83)-LN(43))/(LN(20)-LN(43))*100)</f>
        <v>2.3326076780085829</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133"/>
        <v xml:space="preserve"> </v>
      </c>
      <c r="W85" s="8" t="str">
        <f t="shared" si="134"/>
        <v xml:space="preserve"> </v>
      </c>
      <c r="X85" s="27" t="str">
        <f t="shared" si="135"/>
        <v xml:space="preserve"> </v>
      </c>
      <c r="Y85" s="27" t="str">
        <f t="shared" si="136"/>
        <v xml:space="preserve"> </v>
      </c>
      <c r="Z85" s="35" t="str">
        <f t="shared" si="137"/>
        <v xml:space="preserve"> </v>
      </c>
      <c r="AA85" s="8" t="str">
        <f t="shared" si="138"/>
        <v xml:space="preserve"> </v>
      </c>
      <c r="AB85" s="36" t="str">
        <f t="shared" si="139"/>
        <v xml:space="preserve"> </v>
      </c>
      <c r="AC85" s="36" t="str">
        <f t="shared" si="140"/>
        <v xml:space="preserve"> </v>
      </c>
      <c r="AD85" s="36" t="str">
        <f t="shared" si="141"/>
        <v xml:space="preserve"> </v>
      </c>
      <c r="AE85" s="8" t="str">
        <f t="shared" si="142"/>
        <v xml:space="preserve"> </v>
      </c>
      <c r="AF85" s="36" t="str">
        <f t="shared" si="143"/>
        <v xml:space="preserve"> </v>
      </c>
      <c r="AG85" s="36" t="str">
        <f t="shared" si="144"/>
        <v xml:space="preserve"> </v>
      </c>
      <c r="AH85" s="8" t="str">
        <f t="shared" si="145"/>
        <v xml:space="preserve"> </v>
      </c>
      <c r="AI85" s="37" t="str">
        <f t="shared" si="146"/>
        <v xml:space="preserve"> </v>
      </c>
      <c r="AJ85" s="38" t="str">
        <f t="shared" si="147"/>
        <v xml:space="preserve"> </v>
      </c>
      <c r="AK85" s="27"/>
      <c r="AL85" s="27"/>
      <c r="AM85" s="27"/>
      <c r="AN85" s="27"/>
      <c r="AO85" s="58" t="s">
        <v>228</v>
      </c>
      <c r="AP85" s="27"/>
      <c r="AR85">
        <f>IF(AR84&gt;100, 100, IF(AR84&lt;0, 0, AR84))</f>
        <v>39.811429849851024</v>
      </c>
      <c r="AS85">
        <f t="shared" ref="AS85:AV85" si="148">IF(AS84&gt;100, 100, IF(AS84&lt;0, 0, AS84))</f>
        <v>47.820979165322527</v>
      </c>
      <c r="AT85">
        <f t="shared" si="148"/>
        <v>56.629415524305657</v>
      </c>
      <c r="AU85">
        <f t="shared" si="148"/>
        <v>0</v>
      </c>
      <c r="AV85">
        <f t="shared" si="148"/>
        <v>2.3326076780085829</v>
      </c>
      <c r="AW85" s="59">
        <f>AVERAGE(AR85:AV85)</f>
        <v>29.318886443497558</v>
      </c>
      <c r="AX85" s="43"/>
      <c r="AY85" s="43" t="str">
        <f>IF(AW85&lt;35, "Poor", IF(AW85&lt;65, "Fair", IF(AW85&gt;65, "Excellent")))</f>
        <v>Poor</v>
      </c>
      <c r="AZ85" s="43" t="str">
        <f>IF(AY85="Excellent", "Acceptable; Ongoing Protection is Required", "Unacceptable; Immediate Restoration is Required")</f>
        <v>Unacceptable; Immediate Restoration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133"/>
        <v xml:space="preserve"> </v>
      </c>
      <c r="W86" s="8" t="str">
        <f t="shared" si="134"/>
        <v xml:space="preserve"> </v>
      </c>
      <c r="X86" s="27" t="str">
        <f t="shared" si="135"/>
        <v xml:space="preserve"> </v>
      </c>
      <c r="Y86" s="27" t="str">
        <f t="shared" si="136"/>
        <v xml:space="preserve"> </v>
      </c>
      <c r="Z86" s="35" t="str">
        <f t="shared" si="137"/>
        <v xml:space="preserve"> </v>
      </c>
      <c r="AA86" s="8" t="str">
        <f t="shared" si="138"/>
        <v xml:space="preserve"> </v>
      </c>
      <c r="AB86" s="36" t="str">
        <f t="shared" si="139"/>
        <v xml:space="preserve"> </v>
      </c>
      <c r="AC86" s="36" t="str">
        <f t="shared" si="140"/>
        <v xml:space="preserve"> </v>
      </c>
      <c r="AD86" s="36" t="str">
        <f t="shared" si="141"/>
        <v xml:space="preserve"> </v>
      </c>
      <c r="AE86" s="8" t="str">
        <f t="shared" si="142"/>
        <v xml:space="preserve"> </v>
      </c>
      <c r="AF86" s="36" t="str">
        <f t="shared" si="143"/>
        <v xml:space="preserve"> </v>
      </c>
      <c r="AG86" s="36" t="str">
        <f t="shared" si="144"/>
        <v xml:space="preserve"> </v>
      </c>
      <c r="AH86" s="8" t="str">
        <f t="shared" si="145"/>
        <v xml:space="preserve"> </v>
      </c>
      <c r="AI86" s="37" t="str">
        <f t="shared" si="146"/>
        <v xml:space="preserve"> </v>
      </c>
      <c r="AJ86" s="38" t="str">
        <f t="shared" si="147"/>
        <v xml:space="preserve"> </v>
      </c>
      <c r="AK86" s="27"/>
      <c r="AL86" s="27"/>
      <c r="AM86" s="27"/>
      <c r="AN86" s="27"/>
      <c r="AO86" s="27"/>
      <c r="AP86" s="27"/>
      <c r="AQ86" s="27"/>
      <c r="AR86" s="27"/>
      <c r="AS86" s="27"/>
      <c r="AT86" s="27"/>
      <c r="AU86" s="27"/>
      <c r="AV86" s="27"/>
      <c r="AW86" s="27"/>
      <c r="AX86" s="27"/>
      <c r="AY86" s="27"/>
    </row>
    <row r="87" spans="1:52" ht="16" x14ac:dyDescent="0.2">
      <c r="V87" s="27" t="str">
        <f t="shared" si="133"/>
        <v xml:space="preserve"> </v>
      </c>
      <c r="W87" s="8" t="str">
        <f t="shared" si="134"/>
        <v xml:space="preserve"> </v>
      </c>
      <c r="X87" s="27" t="str">
        <f t="shared" si="135"/>
        <v xml:space="preserve"> </v>
      </c>
      <c r="Y87" s="27" t="str">
        <f t="shared" si="136"/>
        <v xml:space="preserve"> </v>
      </c>
      <c r="Z87" s="35" t="str">
        <f t="shared" si="137"/>
        <v xml:space="preserve"> </v>
      </c>
      <c r="AA87" s="8" t="str">
        <f t="shared" si="138"/>
        <v xml:space="preserve"> </v>
      </c>
      <c r="AB87" s="36" t="str">
        <f t="shared" si="139"/>
        <v xml:space="preserve"> </v>
      </c>
      <c r="AC87" s="36" t="str">
        <f t="shared" si="140"/>
        <v xml:space="preserve"> </v>
      </c>
      <c r="AD87" s="36" t="str">
        <f t="shared" si="141"/>
        <v xml:space="preserve"> </v>
      </c>
      <c r="AE87" s="8" t="str">
        <f t="shared" si="142"/>
        <v xml:space="preserve"> </v>
      </c>
      <c r="AF87" s="36" t="str">
        <f t="shared" si="143"/>
        <v xml:space="preserve"> </v>
      </c>
      <c r="AG87" s="36" t="str">
        <f t="shared" si="144"/>
        <v xml:space="preserve"> </v>
      </c>
      <c r="AH87" s="8" t="str">
        <f t="shared" si="145"/>
        <v xml:space="preserve"> </v>
      </c>
      <c r="AI87" s="37" t="str">
        <f t="shared" si="146"/>
        <v xml:space="preserve"> </v>
      </c>
      <c r="AJ87" s="38" t="str">
        <f t="shared" si="147"/>
        <v xml:space="preserve"> </v>
      </c>
    </row>
    <row r="88" spans="1:52" ht="16" x14ac:dyDescent="0.2">
      <c r="AA88" s="43">
        <f>_xlfn.AGGREGATE(1, 6,AA75:AA87)</f>
        <v>0.55241935628765659</v>
      </c>
      <c r="AB88" s="43">
        <f>_xlfn.AGGREGATE(1, 6,AB75:AB87)</f>
        <v>3.1483333333333334</v>
      </c>
      <c r="AE88" s="43">
        <f>_xlfn.AGGREGATE(1, 6,AE75:AE87)</f>
        <v>2.7146000000000003</v>
      </c>
      <c r="AH88" s="43">
        <f>_xlfn.AGGREGATE(1, 6,AH75:AH87)</f>
        <v>10.913333333333332</v>
      </c>
      <c r="AJ88" s="43">
        <f>_xlfn.AGGREGATE(1, 6,AJ75:AJ87)</f>
        <v>42.239033333333332</v>
      </c>
    </row>
    <row r="91" spans="1:52" ht="16" x14ac:dyDescent="0.2">
      <c r="AR91" s="43" t="s">
        <v>233</v>
      </c>
      <c r="AU91" s="43" t="s">
        <v>143</v>
      </c>
      <c r="AV91" s="43" t="s">
        <v>227</v>
      </c>
      <c r="AW91" s="43" t="s">
        <v>234</v>
      </c>
      <c r="AX91" s="43" t="s">
        <v>235</v>
      </c>
    </row>
    <row r="92" spans="1:52" x14ac:dyDescent="0.2">
      <c r="AS92" s="9">
        <f>B7</f>
        <v>2016</v>
      </c>
      <c r="AT92" s="12">
        <f>AW17</f>
        <v>63.903000225073299</v>
      </c>
    </row>
    <row r="93" spans="1:52" x14ac:dyDescent="0.2">
      <c r="AS93" s="9">
        <f>B24</f>
        <v>2017</v>
      </c>
      <c r="AT93" s="12">
        <f>AW34</f>
        <v>54.622439226877148</v>
      </c>
    </row>
    <row r="94" spans="1:52" x14ac:dyDescent="0.2">
      <c r="AS94" s="9">
        <f>B41</f>
        <v>2018</v>
      </c>
      <c r="AT94" s="12">
        <f>AW51</f>
        <v>42.02680456398295</v>
      </c>
    </row>
    <row r="95" spans="1:52" x14ac:dyDescent="0.2">
      <c r="AS95" s="9">
        <f>B58</f>
        <v>2019</v>
      </c>
      <c r="AT95" s="12">
        <f>AW68</f>
        <v>31.023570587215506</v>
      </c>
    </row>
    <row r="96" spans="1:52" x14ac:dyDescent="0.2">
      <c r="AS96" s="9">
        <f>B75</f>
        <v>2020</v>
      </c>
      <c r="AT96" s="12">
        <f>AW85</f>
        <v>29.318886443497558</v>
      </c>
    </row>
    <row r="97" spans="44:50" ht="16" x14ac:dyDescent="0.2">
      <c r="AR97" s="56" t="s">
        <v>236</v>
      </c>
      <c r="AS97" s="56"/>
      <c r="AT97" s="61">
        <f>_xlfn.AGGREGATE(1, 6, AT92:AT96)</f>
        <v>44.178940209329298</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row>
  </sheetData>
  <conditionalFormatting sqref="A20:AJ21 A37:AJ38 A54:AJ55 A71:AJ72 A88:AJ89 A7:U19 A24:U36 A41:U53 A58:U70 A75:U87">
    <cfRule type="expression" dxfId="50" priority="11">
      <formula>_xlfn.NUMBERVALUE($V7)&gt;0</formula>
    </cfRule>
  </conditionalFormatting>
  <conditionalFormatting sqref="V83:AJ87">
    <cfRule type="expression" dxfId="49" priority="6">
      <formula>_xlfn.NUMBERVALUE($V83)&gt;0</formula>
    </cfRule>
  </conditionalFormatting>
  <conditionalFormatting sqref="V7:AJ19">
    <cfRule type="expression" dxfId="48" priority="10">
      <formula>_xlfn.NUMBERVALUE($V7)&gt;0</formula>
    </cfRule>
  </conditionalFormatting>
  <conditionalFormatting sqref="V31:AJ36">
    <cfRule type="expression" dxfId="47" priority="9">
      <formula>_xlfn.NUMBERVALUE($V31)&gt;0</formula>
    </cfRule>
  </conditionalFormatting>
  <conditionalFormatting sqref="V51:AJ53">
    <cfRule type="expression" dxfId="46" priority="8">
      <formula>_xlfn.NUMBERVALUE($V51)&gt;0</formula>
    </cfRule>
  </conditionalFormatting>
  <conditionalFormatting sqref="V68:AJ70">
    <cfRule type="expression" dxfId="45" priority="7">
      <formula>_xlfn.NUMBERVALUE($V68)&gt;0</formula>
    </cfRule>
  </conditionalFormatting>
  <conditionalFormatting sqref="V24:AJ30">
    <cfRule type="expression" dxfId="44" priority="4">
      <formula>_xlfn.NUMBERVALUE($V24)&gt;0</formula>
    </cfRule>
  </conditionalFormatting>
  <conditionalFormatting sqref="V41:AJ50">
    <cfRule type="expression" dxfId="43" priority="3">
      <formula>_xlfn.NUMBERVALUE($V41)&gt;0</formula>
    </cfRule>
  </conditionalFormatting>
  <conditionalFormatting sqref="V58:AJ67">
    <cfRule type="expression" dxfId="42" priority="2">
      <formula>_xlfn.NUMBERVALUE($V58)&gt;0</formula>
    </cfRule>
  </conditionalFormatting>
  <conditionalFormatting sqref="V75:AJ82">
    <cfRule type="expression" dxfId="41" priority="1">
      <formula>_xlfn.NUMBERVALUE($V75)&gt;0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8635-81B2-9346-8871-20C94F8CC7F9}">
  <dimension ref="A1:AZ97"/>
  <sheetViews>
    <sheetView topLeftCell="AD74" zoomScale="89"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5</v>
      </c>
      <c r="B7" s="173">
        <v>2016</v>
      </c>
      <c r="C7" s="173">
        <v>5</v>
      </c>
      <c r="D7" s="173">
        <v>28</v>
      </c>
      <c r="E7" s="176">
        <v>18.8</v>
      </c>
      <c r="F7" s="176">
        <v>1.8</v>
      </c>
      <c r="G7" s="176">
        <v>83.5</v>
      </c>
      <c r="H7" s="173">
        <v>7.71</v>
      </c>
      <c r="I7" s="177">
        <v>1.92</v>
      </c>
      <c r="J7" s="177">
        <v>1.29</v>
      </c>
      <c r="K7" s="177">
        <v>2.16</v>
      </c>
      <c r="L7" s="176">
        <v>1.7058</v>
      </c>
      <c r="M7" s="177">
        <v>9.5839999999999996</v>
      </c>
      <c r="N7" s="177">
        <v>73.14</v>
      </c>
      <c r="O7" s="177">
        <v>0.35299999999999998</v>
      </c>
      <c r="P7" s="177">
        <v>29.827999999999999</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5</v>
      </c>
      <c r="B8" s="173">
        <v>2016</v>
      </c>
      <c r="C8" s="173">
        <v>6</v>
      </c>
      <c r="D8" s="173">
        <v>11</v>
      </c>
      <c r="E8" s="176">
        <v>16.3</v>
      </c>
      <c r="F8" s="176">
        <v>1.8</v>
      </c>
      <c r="G8" s="176">
        <v>102.5</v>
      </c>
      <c r="H8" s="173">
        <v>9.75</v>
      </c>
      <c r="I8" s="177">
        <v>2.68</v>
      </c>
      <c r="J8" s="177">
        <v>7.28</v>
      </c>
      <c r="K8" s="177">
        <v>2.09</v>
      </c>
      <c r="L8" s="176">
        <v>0.32179999999999997</v>
      </c>
      <c r="M8" s="177">
        <v>9.8870000000000005</v>
      </c>
      <c r="N8" s="177">
        <v>100.879</v>
      </c>
      <c r="O8" s="177">
        <v>0.17799999999999999</v>
      </c>
      <c r="P8" s="177">
        <v>27.919</v>
      </c>
      <c r="U8" s="27"/>
      <c r="V8" s="27">
        <f t="shared" ref="V8:V16" si="0">IF(C8&lt;6," ",IF(C8&lt;=9,E8, IF(C8&gt;=10," ")))</f>
        <v>16.3</v>
      </c>
      <c r="W8" s="8">
        <f t="shared" ref="W8:W16" si="1">IF(V8=" ", " ", IF(V8&gt;0, V8+273.15))</f>
        <v>289.45</v>
      </c>
      <c r="X8" s="27">
        <f t="shared" ref="X8:X16" si="2">IF(C8&lt;6," ",IF(C8&lt;=9,F8, IF(C8&gt;=10," ")))</f>
        <v>1.8</v>
      </c>
      <c r="Y8" s="27">
        <f t="shared" ref="Y8:Y16" si="3">IF(C8&lt;6," ",IF(C8&lt;=9,H8, IF(C8&gt;=10," ")))</f>
        <v>9.75</v>
      </c>
      <c r="Z8" s="35">
        <f t="shared" ref="Z8:Z16" si="4">IF(V8=" "," ",IF(V8&gt;0,EXP(-173.4292+249.6339*100/W8+143.3483*LN(+W8/100)-21.8492*W8/100+X8*(-0.033096+0.014259*W8/100-0.0017*(W8/100)^2))*1.4276))</f>
        <v>9.678787084488178</v>
      </c>
      <c r="AA8" s="8">
        <f t="shared" ref="AA8:AA16" si="5">IF(V8=" "," ",IF(V8&gt;0,Y8/Z8))</f>
        <v>1.0073576280674623</v>
      </c>
      <c r="AB8" s="36">
        <f t="shared" ref="AB8:AB16" si="6">IF(C8&lt;6," ",IF(C8&lt;=9,I8, IF(C8&gt;=10," ")))</f>
        <v>2.68</v>
      </c>
      <c r="AC8" s="36">
        <f t="shared" ref="AC8:AC16" si="7">IF(C8&lt;6," ",IF(C8&lt;=9,M8, IF(C8&gt;=10," ")))</f>
        <v>9.8870000000000005</v>
      </c>
      <c r="AD8" s="36">
        <f t="shared" ref="AD8:AD16" si="8">IF(C8&lt;6," ",IF(C8&lt;=9,L8, IF(C8&gt;=10," ")))</f>
        <v>0.32179999999999997</v>
      </c>
      <c r="AE8" s="8">
        <f t="shared" ref="AE8:AE16" si="9">IF(V8=" "," ",IF(V8&gt;0,SUM(AC8:AD8)))</f>
        <v>10.2088</v>
      </c>
      <c r="AF8" s="36">
        <f t="shared" ref="AF8:AF16" si="10">IF(C8&lt;6," ",IF(C8&lt;=9,J8, IF(C8&gt;=10," ")))</f>
        <v>7.28</v>
      </c>
      <c r="AG8" s="36">
        <f t="shared" ref="AG8:AG16" si="11">IF(C8&lt;6," ",IF(C8&lt;=9,K8, IF(C8&gt;=10," ")))</f>
        <v>2.09</v>
      </c>
      <c r="AH8" s="8">
        <f t="shared" ref="AH8:AH16" si="12">IF(V8=" ", " ", IF(V8&gt;0, SUM(AF8:AG8)))</f>
        <v>9.370000000000001</v>
      </c>
      <c r="AI8" s="37">
        <f t="shared" ref="AI8:AI16" si="13">IF(C8&lt;6," ",IF(C8&lt;=9,P8, IF(C8&gt;=10," ")))</f>
        <v>27.919</v>
      </c>
      <c r="AJ8" s="38">
        <f t="shared" ref="AJ8:AJ16" si="14">IF(V8=" ", " ", IF(V8&gt;0, AI8-AE8))</f>
        <v>17.7102</v>
      </c>
      <c r="AK8" s="27"/>
      <c r="AL8" s="27"/>
      <c r="AM8" s="27"/>
      <c r="AN8" s="27"/>
      <c r="AO8" s="27"/>
      <c r="AP8" s="27"/>
      <c r="AQ8" s="27"/>
      <c r="AR8" s="27"/>
      <c r="AS8" s="27"/>
      <c r="AT8" s="27"/>
      <c r="AU8" s="27"/>
      <c r="AV8" s="27"/>
      <c r="AW8" s="27"/>
      <c r="AX8" s="27"/>
      <c r="AY8" s="27"/>
    </row>
    <row r="9" spans="1:52" ht="16" x14ac:dyDescent="0.2">
      <c r="A9" s="172">
        <v>5</v>
      </c>
      <c r="B9" s="173">
        <v>2016</v>
      </c>
      <c r="C9" s="173">
        <v>6</v>
      </c>
      <c r="D9" s="173">
        <v>26</v>
      </c>
      <c r="E9" s="176">
        <v>19.399999999999999</v>
      </c>
      <c r="F9" s="176">
        <v>2.9</v>
      </c>
      <c r="G9" s="176">
        <v>119</v>
      </c>
      <c r="H9" s="173">
        <v>10.37</v>
      </c>
      <c r="I9" s="177">
        <v>1.75</v>
      </c>
      <c r="J9" s="177">
        <v>6.42</v>
      </c>
      <c r="K9" s="177">
        <v>3.22</v>
      </c>
      <c r="L9" s="176">
        <v>1.5331999999999999</v>
      </c>
      <c r="M9" s="177">
        <v>9.9169999999999998</v>
      </c>
      <c r="N9" s="177">
        <v>139.846</v>
      </c>
      <c r="O9" s="177">
        <v>0.20699999999999999</v>
      </c>
      <c r="P9" s="177">
        <v>30.053000000000001</v>
      </c>
      <c r="U9" s="27"/>
      <c r="V9" s="27">
        <f t="shared" si="0"/>
        <v>19.399999999999999</v>
      </c>
      <c r="W9" s="8">
        <f t="shared" si="1"/>
        <v>292.54999999999995</v>
      </c>
      <c r="X9" s="27">
        <f t="shared" si="2"/>
        <v>2.9</v>
      </c>
      <c r="Y9" s="27">
        <f t="shared" si="3"/>
        <v>10.37</v>
      </c>
      <c r="Z9" s="35">
        <f t="shared" si="4"/>
        <v>9.0208493420284501</v>
      </c>
      <c r="AA9" s="8">
        <f t="shared" si="5"/>
        <v>1.1495591608747759</v>
      </c>
      <c r="AB9" s="36">
        <f t="shared" si="6"/>
        <v>1.75</v>
      </c>
      <c r="AC9" s="36">
        <f t="shared" si="7"/>
        <v>9.9169999999999998</v>
      </c>
      <c r="AD9" s="36">
        <f t="shared" si="8"/>
        <v>1.5331999999999999</v>
      </c>
      <c r="AE9" s="8">
        <f t="shared" si="9"/>
        <v>11.450199999999999</v>
      </c>
      <c r="AF9" s="36">
        <f t="shared" si="10"/>
        <v>6.42</v>
      </c>
      <c r="AG9" s="36">
        <f t="shared" si="11"/>
        <v>3.22</v>
      </c>
      <c r="AH9" s="8">
        <f t="shared" si="12"/>
        <v>9.64</v>
      </c>
      <c r="AI9" s="37">
        <f t="shared" si="13"/>
        <v>30.053000000000001</v>
      </c>
      <c r="AJ9" s="38">
        <f t="shared" si="14"/>
        <v>18.602800000000002</v>
      </c>
      <c r="AL9" s="27"/>
      <c r="AM9" s="27"/>
      <c r="AN9" s="27"/>
      <c r="AO9" s="27"/>
      <c r="AP9" s="27"/>
      <c r="AQ9" s="39" t="s">
        <v>221</v>
      </c>
      <c r="AR9" s="40"/>
      <c r="AS9" s="40"/>
      <c r="AT9" s="40"/>
      <c r="AU9" s="40"/>
      <c r="AV9" s="40"/>
      <c r="AW9" s="40"/>
      <c r="AX9" s="40"/>
      <c r="AY9" s="40"/>
      <c r="AZ9" s="19"/>
    </row>
    <row r="10" spans="1:52" ht="17" thickBot="1" x14ac:dyDescent="0.25">
      <c r="A10" s="172">
        <v>5</v>
      </c>
      <c r="B10" s="173">
        <v>2016</v>
      </c>
      <c r="C10" s="173">
        <v>7</v>
      </c>
      <c r="D10" s="173">
        <v>8</v>
      </c>
      <c r="E10" s="176">
        <v>23.2</v>
      </c>
      <c r="F10" s="176">
        <v>1.7</v>
      </c>
      <c r="G10" s="176">
        <v>79</v>
      </c>
      <c r="H10" s="173">
        <v>6.71</v>
      </c>
      <c r="I10" s="177">
        <v>2.15</v>
      </c>
      <c r="J10" s="177">
        <v>4.5199999999999996</v>
      </c>
      <c r="K10" s="177">
        <v>4.33</v>
      </c>
      <c r="L10" s="176">
        <v>1.6065</v>
      </c>
      <c r="M10" s="177">
        <v>6.55</v>
      </c>
      <c r="N10" s="177">
        <v>65.221999999999994</v>
      </c>
      <c r="O10" s="177">
        <v>0.186</v>
      </c>
      <c r="P10" s="177">
        <v>24.306000000000001</v>
      </c>
      <c r="U10" s="27"/>
      <c r="V10" s="27">
        <f t="shared" si="0"/>
        <v>23.2</v>
      </c>
      <c r="W10" s="8">
        <f t="shared" si="1"/>
        <v>296.34999999999997</v>
      </c>
      <c r="X10" s="27">
        <f t="shared" si="2"/>
        <v>1.7</v>
      </c>
      <c r="Y10" s="27">
        <f t="shared" si="3"/>
        <v>6.71</v>
      </c>
      <c r="Z10" s="35">
        <f t="shared" si="4"/>
        <v>8.4358652246172134</v>
      </c>
      <c r="AA10" s="8">
        <f t="shared" si="5"/>
        <v>0.79541337151986957</v>
      </c>
      <c r="AB10" s="36">
        <f t="shared" si="6"/>
        <v>2.15</v>
      </c>
      <c r="AC10" s="36">
        <f t="shared" si="7"/>
        <v>6.55</v>
      </c>
      <c r="AD10" s="36">
        <f t="shared" si="8"/>
        <v>1.6065</v>
      </c>
      <c r="AE10" s="8">
        <f t="shared" si="9"/>
        <v>8.1564999999999994</v>
      </c>
      <c r="AF10" s="36">
        <f t="shared" si="10"/>
        <v>4.5199999999999996</v>
      </c>
      <c r="AG10" s="36">
        <f t="shared" si="11"/>
        <v>4.33</v>
      </c>
      <c r="AH10" s="8">
        <f t="shared" si="12"/>
        <v>8.85</v>
      </c>
      <c r="AI10" s="37">
        <f t="shared" si="13"/>
        <v>24.306000000000001</v>
      </c>
      <c r="AJ10" s="38">
        <f t="shared" si="14"/>
        <v>16.149500000000003</v>
      </c>
      <c r="AL10" s="27"/>
      <c r="AM10" s="27"/>
      <c r="AN10" s="27"/>
      <c r="AO10" s="27"/>
      <c r="AP10" s="27"/>
      <c r="AQ10" s="41"/>
      <c r="AR10" s="42" t="s">
        <v>68</v>
      </c>
      <c r="AS10" s="42" t="s">
        <v>92</v>
      </c>
      <c r="AT10" s="42" t="s">
        <v>7</v>
      </c>
      <c r="AU10" s="42" t="s">
        <v>93</v>
      </c>
      <c r="AV10" s="42" t="s">
        <v>8</v>
      </c>
      <c r="AW10" s="42"/>
      <c r="AX10" s="40"/>
      <c r="AY10" s="40"/>
      <c r="AZ10" s="19"/>
    </row>
    <row r="11" spans="1:52" ht="17" thickBot="1" x14ac:dyDescent="0.25">
      <c r="A11" s="172">
        <v>5</v>
      </c>
      <c r="B11" s="173">
        <v>2016</v>
      </c>
      <c r="C11" s="173">
        <v>7</v>
      </c>
      <c r="D11" s="173">
        <v>24</v>
      </c>
      <c r="E11" s="176">
        <v>21.1</v>
      </c>
      <c r="F11" s="176">
        <v>1</v>
      </c>
      <c r="G11" s="176">
        <v>93.5</v>
      </c>
      <c r="H11" s="173">
        <v>8.26</v>
      </c>
      <c r="I11" s="177">
        <v>2.31</v>
      </c>
      <c r="J11" s="177">
        <v>18.5</v>
      </c>
      <c r="K11" s="177">
        <v>7.08</v>
      </c>
      <c r="L11" t="s">
        <v>0</v>
      </c>
      <c r="M11" t="s">
        <v>0</v>
      </c>
      <c r="N11" t="s">
        <v>0</v>
      </c>
      <c r="O11" s="63" t="s">
        <v>0</v>
      </c>
      <c r="P11" s="63" t="s">
        <v>0</v>
      </c>
      <c r="R11" t="s">
        <v>0</v>
      </c>
      <c r="U11" s="27"/>
      <c r="V11" s="27">
        <f t="shared" si="0"/>
        <v>21.1</v>
      </c>
      <c r="W11" s="8">
        <f t="shared" si="1"/>
        <v>294.25</v>
      </c>
      <c r="X11" s="27">
        <f t="shared" si="2"/>
        <v>1</v>
      </c>
      <c r="Y11" s="27">
        <f t="shared" si="3"/>
        <v>8.26</v>
      </c>
      <c r="Z11" s="35">
        <f t="shared" si="4"/>
        <v>8.8201431403468078</v>
      </c>
      <c r="AA11" s="8">
        <f t="shared" si="5"/>
        <v>0.93649273810710709</v>
      </c>
      <c r="AB11" s="36">
        <f t="shared" si="6"/>
        <v>2.31</v>
      </c>
      <c r="AC11" s="36" t="str">
        <f t="shared" si="7"/>
        <v xml:space="preserve"> </v>
      </c>
      <c r="AD11" s="36" t="str">
        <f t="shared" si="8"/>
        <v xml:space="preserve"> </v>
      </c>
      <c r="AE11" s="8"/>
      <c r="AF11" s="36">
        <f t="shared" si="10"/>
        <v>18.5</v>
      </c>
      <c r="AG11" s="36">
        <f t="shared" si="11"/>
        <v>7.08</v>
      </c>
      <c r="AH11" s="8">
        <f t="shared" si="12"/>
        <v>25.58</v>
      </c>
      <c r="AI11" s="37" t="str">
        <f t="shared" si="13"/>
        <v xml:space="preserve"> </v>
      </c>
      <c r="AJ11" s="70"/>
      <c r="AK11" s="71" t="s">
        <v>517</v>
      </c>
      <c r="AL11" s="43" t="s">
        <v>222</v>
      </c>
      <c r="AQ11" s="44" t="s">
        <v>1</v>
      </c>
      <c r="AR11" s="41"/>
      <c r="AS11" s="41"/>
      <c r="AT11" s="41"/>
      <c r="AU11" s="41"/>
      <c r="AV11" s="41"/>
      <c r="AW11" s="45"/>
      <c r="AX11" s="40"/>
      <c r="AY11" s="40"/>
      <c r="AZ11" s="19"/>
    </row>
    <row r="12" spans="1:52" ht="18" x14ac:dyDescent="0.25">
      <c r="A12" s="172">
        <v>5</v>
      </c>
      <c r="B12" s="173">
        <v>2016</v>
      </c>
      <c r="C12" s="173">
        <v>8</v>
      </c>
      <c r="D12" s="173">
        <v>5</v>
      </c>
      <c r="E12" s="176">
        <v>20.6</v>
      </c>
      <c r="F12" s="176">
        <v>2</v>
      </c>
      <c r="G12" s="176">
        <v>76.2</v>
      </c>
      <c r="H12" s="173">
        <v>6.82</v>
      </c>
      <c r="I12" s="177">
        <v>5.93</v>
      </c>
      <c r="J12" s="177">
        <v>15.94</v>
      </c>
      <c r="K12" s="177">
        <v>9.9700000000000006</v>
      </c>
      <c r="L12" s="176">
        <v>1.6959</v>
      </c>
      <c r="M12" s="177">
        <v>3.052</v>
      </c>
      <c r="N12" s="177">
        <v>118.723</v>
      </c>
      <c r="O12" s="177">
        <v>0.182</v>
      </c>
      <c r="P12" s="177">
        <v>54.466999999999999</v>
      </c>
      <c r="U12" s="27"/>
      <c r="V12" s="27">
        <f t="shared" si="0"/>
        <v>20.6</v>
      </c>
      <c r="W12" s="8">
        <f t="shared" si="1"/>
        <v>293.75</v>
      </c>
      <c r="X12" s="27">
        <f t="shared" si="2"/>
        <v>2</v>
      </c>
      <c r="Y12" s="27">
        <f t="shared" si="3"/>
        <v>6.82</v>
      </c>
      <c r="Z12" s="35">
        <f t="shared" si="4"/>
        <v>8.855137241233443</v>
      </c>
      <c r="AA12" s="8">
        <f t="shared" si="5"/>
        <v>0.77017439868046966</v>
      </c>
      <c r="AB12" s="36">
        <f t="shared" si="6"/>
        <v>5.93</v>
      </c>
      <c r="AC12" s="36">
        <f t="shared" si="7"/>
        <v>3.052</v>
      </c>
      <c r="AD12" s="36">
        <f t="shared" si="8"/>
        <v>1.6959</v>
      </c>
      <c r="AE12" s="8">
        <f t="shared" si="9"/>
        <v>4.7478999999999996</v>
      </c>
      <c r="AF12" s="36">
        <f t="shared" si="10"/>
        <v>15.94</v>
      </c>
      <c r="AG12" s="36">
        <f t="shared" si="11"/>
        <v>9.9700000000000006</v>
      </c>
      <c r="AH12" s="8">
        <f t="shared" si="12"/>
        <v>25.91</v>
      </c>
      <c r="AI12" s="37">
        <f t="shared" si="13"/>
        <v>54.466999999999999</v>
      </c>
      <c r="AJ12" s="38">
        <f t="shared" si="14"/>
        <v>49.719099999999997</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5</v>
      </c>
      <c r="B13" s="173">
        <v>2016</v>
      </c>
      <c r="C13" s="173">
        <v>8</v>
      </c>
      <c r="D13" s="173">
        <v>20</v>
      </c>
      <c r="E13" s="176">
        <v>24.2</v>
      </c>
      <c r="F13" s="176">
        <v>2.1</v>
      </c>
      <c r="G13" s="176">
        <v>74.8</v>
      </c>
      <c r="H13" s="173">
        <v>6.39</v>
      </c>
      <c r="I13" s="177">
        <v>5.92</v>
      </c>
      <c r="J13" s="177">
        <v>24.34</v>
      </c>
      <c r="K13" s="177">
        <v>10.4</v>
      </c>
      <c r="L13" s="176">
        <v>0.42449999999999999</v>
      </c>
      <c r="M13" s="177">
        <v>3.0920000000000001</v>
      </c>
      <c r="N13" s="177">
        <v>75.281999999999996</v>
      </c>
      <c r="O13" s="177">
        <v>0.26100000000000001</v>
      </c>
      <c r="P13" s="177">
        <v>33.776000000000003</v>
      </c>
      <c r="U13" s="27"/>
      <c r="V13" s="27">
        <f t="shared" si="0"/>
        <v>24.2</v>
      </c>
      <c r="W13" s="8">
        <f t="shared" si="1"/>
        <v>297.34999999999997</v>
      </c>
      <c r="X13" s="27">
        <f t="shared" si="2"/>
        <v>2.1</v>
      </c>
      <c r="Y13" s="27">
        <f t="shared" si="3"/>
        <v>6.39</v>
      </c>
      <c r="Z13" s="35">
        <f t="shared" si="4"/>
        <v>8.2597054227223392</v>
      </c>
      <c r="AA13" s="8">
        <f t="shared" si="5"/>
        <v>0.77363533842516885</v>
      </c>
      <c r="AB13" s="36">
        <f t="shared" si="6"/>
        <v>5.92</v>
      </c>
      <c r="AC13" s="36">
        <f t="shared" si="7"/>
        <v>3.0920000000000001</v>
      </c>
      <c r="AD13" s="36">
        <f t="shared" si="8"/>
        <v>0.42449999999999999</v>
      </c>
      <c r="AE13" s="8">
        <f t="shared" si="9"/>
        <v>3.5165000000000002</v>
      </c>
      <c r="AF13" s="36">
        <f t="shared" si="10"/>
        <v>24.34</v>
      </c>
      <c r="AG13" s="36">
        <f t="shared" si="11"/>
        <v>10.4</v>
      </c>
      <c r="AH13" s="8">
        <f t="shared" si="12"/>
        <v>34.74</v>
      </c>
      <c r="AI13" s="37">
        <f t="shared" si="13"/>
        <v>33.776000000000003</v>
      </c>
      <c r="AJ13" s="38">
        <f t="shared" si="14"/>
        <v>30.259500000000003</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5</v>
      </c>
      <c r="B14" s="173">
        <v>2016</v>
      </c>
      <c r="C14" s="173">
        <v>9</v>
      </c>
      <c r="D14" s="173">
        <v>3</v>
      </c>
      <c r="E14" s="176">
        <v>20.100000000000001</v>
      </c>
      <c r="F14" s="176">
        <v>16.100000000000001</v>
      </c>
      <c r="G14" s="176">
        <v>116.9</v>
      </c>
      <c r="H14" s="173">
        <v>10.17</v>
      </c>
      <c r="I14" s="177">
        <v>3.47</v>
      </c>
      <c r="J14" s="177">
        <v>17.25</v>
      </c>
      <c r="K14" s="177">
        <v>7.88</v>
      </c>
      <c r="L14" s="176">
        <v>0.503</v>
      </c>
      <c r="M14" s="177">
        <v>2.4159999999999999</v>
      </c>
      <c r="N14" s="177">
        <v>91.552999999999997</v>
      </c>
      <c r="O14" s="177">
        <v>0.13500000000000001</v>
      </c>
      <c r="P14" s="177">
        <v>25.812999999999999</v>
      </c>
      <c r="U14" s="27"/>
      <c r="V14" s="27">
        <f t="shared" si="0"/>
        <v>20.100000000000001</v>
      </c>
      <c r="W14" s="8">
        <f t="shared" si="1"/>
        <v>293.25</v>
      </c>
      <c r="X14" s="27">
        <f t="shared" si="2"/>
        <v>16.100000000000001</v>
      </c>
      <c r="Y14" s="27">
        <f t="shared" si="3"/>
        <v>10.17</v>
      </c>
      <c r="Z14" s="35">
        <f t="shared" si="4"/>
        <v>8.2292273547750092</v>
      </c>
      <c r="AA14" s="8">
        <f t="shared" si="5"/>
        <v>1.2358389872530204</v>
      </c>
      <c r="AB14" s="36">
        <f t="shared" si="6"/>
        <v>3.47</v>
      </c>
      <c r="AC14" s="36">
        <f t="shared" si="7"/>
        <v>2.4159999999999999</v>
      </c>
      <c r="AD14" s="36">
        <f t="shared" si="8"/>
        <v>0.503</v>
      </c>
      <c r="AE14" s="8">
        <f t="shared" si="9"/>
        <v>2.919</v>
      </c>
      <c r="AF14" s="36">
        <f t="shared" si="10"/>
        <v>17.25</v>
      </c>
      <c r="AG14" s="36">
        <f t="shared" si="11"/>
        <v>7.88</v>
      </c>
      <c r="AH14" s="8">
        <f t="shared" si="12"/>
        <v>25.13</v>
      </c>
      <c r="AI14" s="37">
        <f t="shared" si="13"/>
        <v>25.812999999999999</v>
      </c>
      <c r="AJ14" s="38">
        <f t="shared" si="14"/>
        <v>22.893999999999998</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5</v>
      </c>
      <c r="B15" s="173">
        <v>2016</v>
      </c>
      <c r="C15" s="173">
        <v>9</v>
      </c>
      <c r="D15" s="173">
        <v>24</v>
      </c>
      <c r="E15" s="176">
        <v>21</v>
      </c>
      <c r="F15" s="176">
        <v>18.100000000000001</v>
      </c>
      <c r="G15" s="176">
        <v>57.3</v>
      </c>
      <c r="H15" s="173">
        <v>4.53</v>
      </c>
      <c r="I15" s="177">
        <v>2.2999999999999998</v>
      </c>
      <c r="J15" s="177">
        <v>19.59</v>
      </c>
      <c r="K15" s="177">
        <v>7.5</v>
      </c>
      <c r="L15" s="176">
        <v>0.32569999999999999</v>
      </c>
      <c r="M15" s="177">
        <v>0.39600000000000002</v>
      </c>
      <c r="N15" s="177">
        <v>52.331000000000003</v>
      </c>
      <c r="O15" s="177">
        <v>0.11700000000000001</v>
      </c>
      <c r="P15" s="177">
        <v>30.475000000000001</v>
      </c>
      <c r="U15" s="27"/>
      <c r="V15" s="27">
        <f t="shared" si="0"/>
        <v>21</v>
      </c>
      <c r="W15" s="8">
        <f t="shared" si="1"/>
        <v>294.14999999999998</v>
      </c>
      <c r="X15" s="27">
        <f t="shared" si="2"/>
        <v>18.100000000000001</v>
      </c>
      <c r="Y15" s="27">
        <f t="shared" si="3"/>
        <v>4.53</v>
      </c>
      <c r="Z15" s="35">
        <f t="shared" si="4"/>
        <v>7.994509422939668</v>
      </c>
      <c r="AA15" s="8">
        <f t="shared" si="5"/>
        <v>0.56663889681604374</v>
      </c>
      <c r="AB15" s="36">
        <f t="shared" si="6"/>
        <v>2.2999999999999998</v>
      </c>
      <c r="AC15" s="36">
        <f t="shared" si="7"/>
        <v>0.39600000000000002</v>
      </c>
      <c r="AD15" s="36">
        <f t="shared" si="8"/>
        <v>0.32569999999999999</v>
      </c>
      <c r="AE15" s="8">
        <f t="shared" si="9"/>
        <v>0.72170000000000001</v>
      </c>
      <c r="AF15" s="36">
        <f t="shared" si="10"/>
        <v>19.59</v>
      </c>
      <c r="AG15" s="36">
        <f t="shared" si="11"/>
        <v>7.5</v>
      </c>
      <c r="AH15" s="8">
        <f t="shared" si="12"/>
        <v>27.09</v>
      </c>
      <c r="AI15" s="37">
        <f t="shared" si="13"/>
        <v>30.475000000000001</v>
      </c>
      <c r="AJ15" s="38">
        <f t="shared" si="14"/>
        <v>29.753300000000003</v>
      </c>
      <c r="AL15">
        <f>AA20</f>
        <v>0.90438881496798962</v>
      </c>
      <c r="AM15">
        <f>AB20</f>
        <v>3.3137500000000002</v>
      </c>
      <c r="AN15">
        <f>AE20</f>
        <v>5.9600857142857135</v>
      </c>
      <c r="AO15">
        <f>AH20</f>
        <v>20.78875</v>
      </c>
      <c r="AP15" s="11">
        <f>AJ20</f>
        <v>26.441200000000002</v>
      </c>
      <c r="AQ15" s="45"/>
      <c r="AR15" s="41" t="s">
        <v>77</v>
      </c>
      <c r="AS15" s="41" t="s">
        <v>77</v>
      </c>
      <c r="AT15" s="41" t="s">
        <v>77</v>
      </c>
      <c r="AU15" s="41" t="s">
        <v>77</v>
      </c>
      <c r="AV15" s="41" t="s">
        <v>77</v>
      </c>
      <c r="AW15" s="42" t="s">
        <v>78</v>
      </c>
      <c r="AX15" s="23"/>
      <c r="AY15" s="23"/>
      <c r="AZ15" s="19"/>
    </row>
    <row r="16" spans="1:52" ht="16" x14ac:dyDescent="0.2">
      <c r="A16" s="172">
        <v>5</v>
      </c>
      <c r="B16" s="173">
        <v>2016</v>
      </c>
      <c r="C16" s="173">
        <v>10</v>
      </c>
      <c r="D16" s="173">
        <v>10</v>
      </c>
      <c r="E16" s="176">
        <v>13</v>
      </c>
      <c r="F16" s="176">
        <v>9.1</v>
      </c>
      <c r="G16" s="176">
        <v>73.400000000000006</v>
      </c>
      <c r="H16" s="173">
        <v>7.31</v>
      </c>
      <c r="I16" s="177">
        <v>2.96</v>
      </c>
      <c r="J16" s="177">
        <v>2.72</v>
      </c>
      <c r="K16" s="177">
        <v>4.16</v>
      </c>
      <c r="L16" s="176">
        <v>15.0847</v>
      </c>
      <c r="M16" s="177">
        <v>11.034000000000001</v>
      </c>
      <c r="N16" s="177">
        <v>86.694999999999993</v>
      </c>
      <c r="O16" s="177">
        <v>0.46100000000000002</v>
      </c>
      <c r="P16" s="177">
        <v>40.052</v>
      </c>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f>((LN(AL15)-LN(0.4))/(LN(0.9)-LN(0.4))*100)</f>
        <v>100.59988018142718</v>
      </c>
      <c r="AS16" s="57">
        <f>((LN(AM15)-LN(17))/(LN(0.5)-LN(17))*100)</f>
        <v>46.368851228366651</v>
      </c>
      <c r="AT16" s="41">
        <f>((LN(AN15)-LN(10))/(LN(1)-LN(10))*100)</f>
        <v>22.474749445881915</v>
      </c>
      <c r="AU16" s="41">
        <f>((LN(AO15)-LN(10))/(LN(3)-LN(10))*100)</f>
        <v>-60.784336604504297</v>
      </c>
      <c r="AV16" s="41">
        <f>((LN(AP15)-LN(43))/(LN(20)-LN(43))*100)</f>
        <v>63.526733481273034</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ref="V17:V19" si="15">IF(C17&lt;6," ",IF(C17&lt;=9,E17, IF(C17&gt;=10," ")))</f>
        <v xml:space="preserve"> </v>
      </c>
      <c r="W17" s="8" t="str">
        <f t="shared" ref="W17:W19" si="16">IF(V17=" ", " ", IF(V17&gt;0, V17+273.15))</f>
        <v xml:space="preserve"> </v>
      </c>
      <c r="X17" s="27" t="str">
        <f t="shared" ref="X17:X19" si="17">IF(C17&lt;6," ",IF(C17&lt;=9,F17, IF(C17&gt;=10," ")))</f>
        <v xml:space="preserve"> </v>
      </c>
      <c r="Y17" s="27" t="str">
        <f t="shared" ref="Y17:Y19" si="18">IF(C17&lt;6," ",IF(C17&lt;=9,H17, IF(C17&gt;=10," ")))</f>
        <v xml:space="preserve"> </v>
      </c>
      <c r="Z17" s="35" t="str">
        <f t="shared" ref="Z17:Z19" si="19">IF(V17=" "," ",IF(V17&gt;0,EXP(-173.4292+249.6339*100/W17+143.3483*LN(+W17/100)-21.8492*W17/100+X17*(-0.033096+0.014259*W17/100-0.0017*(W17/100)^2))*1.4276))</f>
        <v xml:space="preserve"> </v>
      </c>
      <c r="AA17" s="8" t="str">
        <f t="shared" ref="AA17:AA19" si="20">IF(V17=" "," ",IF(V17&gt;0,Y17/Z17))</f>
        <v xml:space="preserve"> </v>
      </c>
      <c r="AB17" s="36" t="str">
        <f t="shared" ref="AB17:AB19" si="21">IF(C17&lt;6," ",IF(C17&lt;=9,I17, IF(C17&gt;=10," ")))</f>
        <v xml:space="preserve"> </v>
      </c>
      <c r="AC17" s="36" t="str">
        <f t="shared" ref="AC17:AC19" si="22">IF(C17&lt;6," ",IF(C17&lt;=9,M17, IF(C17&gt;=10," ")))</f>
        <v xml:space="preserve"> </v>
      </c>
      <c r="AD17" s="36" t="str">
        <f t="shared" ref="AD17:AD19" si="23">IF(C17&lt;6," ",IF(C17&lt;=9,L17, IF(C17&gt;=10," ")))</f>
        <v xml:space="preserve"> </v>
      </c>
      <c r="AE17" s="8" t="str">
        <f t="shared" ref="AE17:AE19" si="24">IF(V17=" "," ",IF(V17&gt;0,SUM(AC17:AD17)))</f>
        <v xml:space="preserve"> </v>
      </c>
      <c r="AF17" s="36" t="str">
        <f t="shared" ref="AF17:AF19" si="25">IF(C17&lt;6," ",IF(C17&lt;=9,J17, IF(C17&gt;=10," ")))</f>
        <v xml:space="preserve"> </v>
      </c>
      <c r="AG17" s="36" t="str">
        <f t="shared" ref="AG17:AG19" si="26">IF(C17&lt;6," ",IF(C17&lt;=9,K17, IF(C17&gt;=10," ")))</f>
        <v xml:space="preserve"> </v>
      </c>
      <c r="AH17" s="8" t="str">
        <f t="shared" ref="AH17:AH19" si="27">IF(V17=" ", " ", IF(V17&gt;0, SUM(AF17:AG17)))</f>
        <v xml:space="preserve"> </v>
      </c>
      <c r="AI17" s="37" t="str">
        <f t="shared" ref="AI17:AI19" si="28">IF(C17&lt;6," ",IF(C17&lt;=9,P17, IF(C17&gt;=10," ")))</f>
        <v xml:space="preserve"> </v>
      </c>
      <c r="AJ17" s="38" t="str">
        <f t="shared" ref="AJ17:AJ19" si="29">IF(V17=" ", " ", IF(V17&gt;0, AI17-AE17))</f>
        <v xml:space="preserve"> </v>
      </c>
      <c r="AK17" s="27"/>
      <c r="AL17" s="27"/>
      <c r="AM17" s="27"/>
      <c r="AN17" s="27"/>
      <c r="AO17" s="58" t="s">
        <v>228</v>
      </c>
      <c r="AP17" s="27"/>
      <c r="AR17">
        <f>IF(AR16&gt;100, 100, IF(AR16&lt;0, 0, AR16))</f>
        <v>100</v>
      </c>
      <c r="AS17">
        <f t="shared" ref="AS17:AV17" si="30">IF(AS16&gt;100, 100, IF(AS16&lt;0, 0, AS16))</f>
        <v>46.368851228366651</v>
      </c>
      <c r="AT17">
        <f t="shared" si="30"/>
        <v>22.474749445881915</v>
      </c>
      <c r="AU17">
        <f t="shared" si="30"/>
        <v>0</v>
      </c>
      <c r="AV17">
        <f t="shared" si="30"/>
        <v>63.526733481273034</v>
      </c>
      <c r="AW17" s="59">
        <f>AVERAGE(AR17:AV17)</f>
        <v>46.474066831104317</v>
      </c>
      <c r="AX17" s="43"/>
      <c r="AY17" s="43" t="str">
        <f>IF(AW17&lt;35, "Poor", IF(AW17&lt;65, "Fair", IF(AW17&gt;65, "Excellent")))</f>
        <v>Fair</v>
      </c>
      <c r="AZ17" s="43" t="str">
        <f>IF(AY17="Excellent", "Acceptable; Ongoing Protection is Required", "Unacceptable; Immediate Restoration is Required")</f>
        <v>Unacceptable; Immediate Restoration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15"/>
        <v xml:space="preserve"> </v>
      </c>
      <c r="W18" s="8" t="str">
        <f t="shared" si="16"/>
        <v xml:space="preserve"> </v>
      </c>
      <c r="X18" s="27" t="str">
        <f t="shared" si="17"/>
        <v xml:space="preserve"> </v>
      </c>
      <c r="Y18" s="27" t="str">
        <f t="shared" si="18"/>
        <v xml:space="preserve"> </v>
      </c>
      <c r="Z18" s="35" t="str">
        <f t="shared" si="19"/>
        <v xml:space="preserve"> </v>
      </c>
      <c r="AA18" s="8" t="str">
        <f t="shared" si="20"/>
        <v xml:space="preserve"> </v>
      </c>
      <c r="AB18" s="36" t="str">
        <f t="shared" si="21"/>
        <v xml:space="preserve"> </v>
      </c>
      <c r="AC18" s="36" t="str">
        <f t="shared" si="22"/>
        <v xml:space="preserve"> </v>
      </c>
      <c r="AD18" s="36" t="str">
        <f t="shared" si="23"/>
        <v xml:space="preserve"> </v>
      </c>
      <c r="AE18" s="8" t="str">
        <f t="shared" si="24"/>
        <v xml:space="preserve"> </v>
      </c>
      <c r="AF18" s="36" t="str">
        <f t="shared" si="25"/>
        <v xml:space="preserve"> </v>
      </c>
      <c r="AG18" s="36" t="str">
        <f t="shared" si="26"/>
        <v xml:space="preserve"> </v>
      </c>
      <c r="AH18" s="8" t="str">
        <f t="shared" si="27"/>
        <v xml:space="preserve"> </v>
      </c>
      <c r="AI18" s="37" t="str">
        <f t="shared" si="28"/>
        <v xml:space="preserve"> </v>
      </c>
      <c r="AJ18" s="38" t="str">
        <f t="shared" si="29"/>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15"/>
        <v xml:space="preserve"> </v>
      </c>
      <c r="W19" s="8" t="str">
        <f t="shared" si="16"/>
        <v xml:space="preserve"> </v>
      </c>
      <c r="X19" s="27" t="str">
        <f t="shared" si="17"/>
        <v xml:space="preserve"> </v>
      </c>
      <c r="Y19" s="27" t="str">
        <f t="shared" si="18"/>
        <v xml:space="preserve"> </v>
      </c>
      <c r="Z19" s="35" t="str">
        <f t="shared" si="19"/>
        <v xml:space="preserve"> </v>
      </c>
      <c r="AA19" s="8" t="str">
        <f t="shared" si="20"/>
        <v xml:space="preserve"> </v>
      </c>
      <c r="AB19" s="36" t="str">
        <f t="shared" si="21"/>
        <v xml:space="preserve"> </v>
      </c>
      <c r="AC19" s="36" t="str">
        <f t="shared" si="22"/>
        <v xml:space="preserve"> </v>
      </c>
      <c r="AD19" s="36" t="str">
        <f t="shared" si="23"/>
        <v xml:space="preserve"> </v>
      </c>
      <c r="AE19" s="8" t="str">
        <f t="shared" si="24"/>
        <v xml:space="preserve"> </v>
      </c>
      <c r="AF19" s="36" t="str">
        <f t="shared" si="25"/>
        <v xml:space="preserve"> </v>
      </c>
      <c r="AG19" s="36" t="str">
        <f t="shared" si="26"/>
        <v xml:space="preserve"> </v>
      </c>
      <c r="AH19" s="8" t="str">
        <f t="shared" si="27"/>
        <v xml:space="preserve"> </v>
      </c>
      <c r="AI19" s="37" t="str">
        <f t="shared" si="28"/>
        <v xml:space="preserve"> </v>
      </c>
      <c r="AJ19" s="38" t="str">
        <f t="shared" si="29"/>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0.90438881496798962</v>
      </c>
      <c r="AB20" s="43">
        <f>_xlfn.AGGREGATE(1, 6,AB7:AB19)</f>
        <v>3.3137500000000002</v>
      </c>
      <c r="AE20" s="43">
        <f>_xlfn.AGGREGATE(1, 6,AE7:AE19)</f>
        <v>5.9600857142857135</v>
      </c>
      <c r="AH20" s="43">
        <f>_xlfn.AGGREGATE(1, 6,AH7:AH19)</f>
        <v>20.78875</v>
      </c>
      <c r="AJ20" s="43">
        <f>_xlfn.AGGREGATE(1, 6,AJ7:AJ19)</f>
        <v>26.441200000000002</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5</v>
      </c>
      <c r="B24" s="173">
        <v>2017</v>
      </c>
      <c r="C24" s="173">
        <v>5</v>
      </c>
      <c r="D24" s="173">
        <v>27</v>
      </c>
      <c r="E24" s="176">
        <v>13.4</v>
      </c>
      <c r="F24" s="176">
        <v>1.5</v>
      </c>
      <c r="G24" s="176">
        <v>78.5</v>
      </c>
      <c r="H24" s="173">
        <v>8.14</v>
      </c>
      <c r="I24" s="177">
        <v>1.61</v>
      </c>
      <c r="J24" s="177">
        <v>0.91</v>
      </c>
      <c r="K24" s="177">
        <v>1.97</v>
      </c>
      <c r="L24" s="176">
        <v>1.9512</v>
      </c>
      <c r="M24" s="177">
        <v>16.350999999999999</v>
      </c>
      <c r="N24" s="177">
        <v>25.417999999999999</v>
      </c>
      <c r="O24" s="177">
        <v>0.14699999999999999</v>
      </c>
      <c r="P24" s="177">
        <v>34.764000000000003</v>
      </c>
      <c r="Q24" s="177">
        <v>34.764000000000003</v>
      </c>
      <c r="R24" s="177"/>
      <c r="S24" s="177">
        <v>0</v>
      </c>
      <c r="T24" s="177">
        <v>0</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5</v>
      </c>
      <c r="B25" s="173">
        <v>2017</v>
      </c>
      <c r="C25" s="173">
        <v>6</v>
      </c>
      <c r="D25" s="173">
        <v>17</v>
      </c>
      <c r="E25" s="176">
        <v>17.8</v>
      </c>
      <c r="F25" s="176">
        <v>1.8</v>
      </c>
      <c r="G25" s="176">
        <v>83.4</v>
      </c>
      <c r="H25" s="173">
        <v>7.78</v>
      </c>
      <c r="I25" s="177">
        <v>1.58</v>
      </c>
      <c r="J25" s="177">
        <v>3.57</v>
      </c>
      <c r="K25" s="177">
        <v>2.79</v>
      </c>
      <c r="L25" s="176">
        <v>1.8228</v>
      </c>
      <c r="M25" s="177">
        <v>13.55</v>
      </c>
      <c r="N25" s="177">
        <v>72.233000000000004</v>
      </c>
      <c r="O25" s="177">
        <v>0.318</v>
      </c>
      <c r="P25" s="177">
        <v>40.463000000000001</v>
      </c>
      <c r="Q25" s="177">
        <v>20.984000000000002</v>
      </c>
      <c r="R25" s="177"/>
      <c r="S25" s="177">
        <v>19.478999999999999</v>
      </c>
      <c r="T25" s="177">
        <v>65.02</v>
      </c>
      <c r="U25" s="27"/>
      <c r="V25" s="27">
        <f t="shared" ref="V25:V32" si="31">IF(C25&lt;6," ",IF(C25&lt;=9,E25, IF(C25&gt;=10," ")))</f>
        <v>17.8</v>
      </c>
      <c r="W25" s="8">
        <f t="shared" ref="W25:W32" si="32">IF(V25=" ", " ", IF(V25&gt;0, V25+273.15))</f>
        <v>290.95</v>
      </c>
      <c r="X25" s="27">
        <f t="shared" ref="X25:X32" si="33">IF(C25&lt;6," ",IF(C25&lt;=9,F25, IF(C25&gt;=10," ")))</f>
        <v>1.8</v>
      </c>
      <c r="Y25" s="27">
        <f t="shared" ref="Y25:Y32" si="34">IF(C25&lt;6," ",IF(C25&lt;=9,H25, IF(C25&gt;=10," ")))</f>
        <v>7.78</v>
      </c>
      <c r="Z25" s="35">
        <f t="shared" ref="Z25:Z32" si="35">IF(V25=" "," ",IF(V25&gt;0,EXP(-173.4292+249.6339*100/W25+143.3483*LN(+W25/100)-21.8492*W25/100+X25*(-0.033096+0.014259*W25/100-0.0017*(W25/100)^2))*1.4276))</f>
        <v>9.3804742029703725</v>
      </c>
      <c r="AA25" s="8">
        <f t="shared" ref="AA25:AA32" si="36">IF(V25=" "," ",IF(V25&gt;0,Y25/Z25))</f>
        <v>0.82938237786917268</v>
      </c>
      <c r="AB25" s="36">
        <f t="shared" ref="AB25:AB32" si="37">IF(C25&lt;6," ",IF(C25&lt;=9,I25, IF(C25&gt;=10," ")))</f>
        <v>1.58</v>
      </c>
      <c r="AC25" s="36">
        <f t="shared" ref="AC25:AC32" si="38">IF(C25&lt;6," ",IF(C25&lt;=9,M25, IF(C25&gt;=10," ")))</f>
        <v>13.55</v>
      </c>
      <c r="AD25" s="36">
        <f t="shared" ref="AD25:AD32" si="39">IF(C25&lt;6," ",IF(C25&lt;=9,L25, IF(C25&gt;=10," ")))</f>
        <v>1.8228</v>
      </c>
      <c r="AE25" s="8">
        <f t="shared" ref="AE25:AE32" si="40">IF(V25=" "," ",IF(V25&gt;0,SUM(AC25:AD25)))</f>
        <v>15.372800000000002</v>
      </c>
      <c r="AF25" s="36">
        <f t="shared" ref="AF25:AF32" si="41">IF(C25&lt;6," ",IF(C25&lt;=9,J25, IF(C25&gt;=10," ")))</f>
        <v>3.57</v>
      </c>
      <c r="AG25" s="36">
        <f t="shared" ref="AG25:AG32" si="42">IF(C25&lt;6," ",IF(C25&lt;=9,K25, IF(C25&gt;=10," ")))</f>
        <v>2.79</v>
      </c>
      <c r="AH25" s="8">
        <f t="shared" ref="AH25:AH32" si="43">IF(V25=" ", " ", IF(V25&gt;0, SUM(AF25:AG25)))</f>
        <v>6.3599999999999994</v>
      </c>
      <c r="AI25" s="37">
        <f t="shared" ref="AI25:AI32" si="44">IF(C25&lt;6," ",IF(C25&lt;=9,P25, IF(C25&gt;=10," ")))</f>
        <v>40.463000000000001</v>
      </c>
      <c r="AJ25" s="38">
        <f t="shared" ref="AJ25:AJ32" si="45">IF(V25=" ", " ", IF(V25&gt;0, AI25-AE25))</f>
        <v>25.090199999999999</v>
      </c>
      <c r="AK25" s="27"/>
      <c r="AL25" s="27"/>
      <c r="AM25" s="27"/>
      <c r="AN25" s="27"/>
      <c r="AO25" s="27"/>
      <c r="AP25" s="27"/>
      <c r="AQ25" s="27"/>
      <c r="AR25" s="27"/>
      <c r="AS25" s="27"/>
      <c r="AT25" s="27"/>
      <c r="AU25" s="27"/>
      <c r="AV25" s="27"/>
      <c r="AW25" s="27"/>
      <c r="AX25" s="27"/>
      <c r="AY25" s="27"/>
    </row>
    <row r="26" spans="1:52" ht="16" x14ac:dyDescent="0.2">
      <c r="A26" s="172">
        <v>5</v>
      </c>
      <c r="B26" s="173">
        <v>2017</v>
      </c>
      <c r="C26" s="173">
        <v>7</v>
      </c>
      <c r="D26" s="173">
        <v>1</v>
      </c>
      <c r="E26" s="176">
        <v>21</v>
      </c>
      <c r="F26" s="176">
        <v>3</v>
      </c>
      <c r="G26" s="176">
        <v>93.8</v>
      </c>
      <c r="H26" s="173">
        <v>8.2200000000000006</v>
      </c>
      <c r="I26" s="177">
        <v>2.27</v>
      </c>
      <c r="J26" s="177">
        <v>27.84</v>
      </c>
      <c r="K26" s="177">
        <v>4.1100000000000003</v>
      </c>
      <c r="L26" s="176">
        <v>0.39760000000000001</v>
      </c>
      <c r="M26" s="177">
        <v>6.7690000000000001</v>
      </c>
      <c r="N26" s="177">
        <v>79.007999999999996</v>
      </c>
      <c r="O26" s="177">
        <v>0.25</v>
      </c>
      <c r="P26" s="177">
        <v>46.72</v>
      </c>
      <c r="Q26" s="177">
        <v>19.231999999999999</v>
      </c>
      <c r="R26" s="177"/>
      <c r="S26" s="177">
        <v>27.488</v>
      </c>
      <c r="T26" s="177">
        <v>125.56</v>
      </c>
      <c r="U26" s="27"/>
      <c r="V26" s="27">
        <f t="shared" si="31"/>
        <v>21</v>
      </c>
      <c r="W26" s="8">
        <f t="shared" si="32"/>
        <v>294.14999999999998</v>
      </c>
      <c r="X26" s="27">
        <f t="shared" si="33"/>
        <v>3</v>
      </c>
      <c r="Y26" s="27">
        <f t="shared" si="34"/>
        <v>8.2200000000000006</v>
      </c>
      <c r="Z26" s="35">
        <f t="shared" si="35"/>
        <v>8.7344523950503348</v>
      </c>
      <c r="AA26" s="8">
        <f t="shared" si="36"/>
        <v>0.94110078436721856</v>
      </c>
      <c r="AB26" s="36">
        <f t="shared" si="37"/>
        <v>2.27</v>
      </c>
      <c r="AC26" s="36">
        <f t="shared" si="38"/>
        <v>6.7690000000000001</v>
      </c>
      <c r="AD26" s="36">
        <f t="shared" si="39"/>
        <v>0.39760000000000001</v>
      </c>
      <c r="AE26" s="8">
        <f t="shared" si="40"/>
        <v>7.1665999999999999</v>
      </c>
      <c r="AF26" s="36">
        <f t="shared" si="41"/>
        <v>27.84</v>
      </c>
      <c r="AG26" s="36">
        <f t="shared" si="42"/>
        <v>4.1100000000000003</v>
      </c>
      <c r="AH26" s="8">
        <f t="shared" si="43"/>
        <v>31.95</v>
      </c>
      <c r="AI26" s="37">
        <f t="shared" si="44"/>
        <v>46.72</v>
      </c>
      <c r="AJ26" s="38">
        <f t="shared" si="45"/>
        <v>39.553399999999996</v>
      </c>
      <c r="AL26" s="27"/>
      <c r="AM26" s="27"/>
      <c r="AN26" s="27"/>
      <c r="AO26" s="27"/>
      <c r="AP26" s="27"/>
      <c r="AQ26" s="39" t="s">
        <v>221</v>
      </c>
      <c r="AR26" s="40"/>
      <c r="AS26" s="40"/>
      <c r="AT26" s="40"/>
      <c r="AU26" s="40"/>
      <c r="AV26" s="40"/>
      <c r="AW26" s="40"/>
      <c r="AX26" s="40"/>
      <c r="AY26" s="40"/>
      <c r="AZ26" s="19"/>
    </row>
    <row r="27" spans="1:52" ht="16" x14ac:dyDescent="0.2">
      <c r="A27" s="172">
        <v>5</v>
      </c>
      <c r="B27" s="173">
        <v>2017</v>
      </c>
      <c r="C27" s="173">
        <v>7</v>
      </c>
      <c r="D27" s="173">
        <v>13</v>
      </c>
      <c r="E27" s="176">
        <v>20.5</v>
      </c>
      <c r="F27" s="176">
        <v>0.6</v>
      </c>
      <c r="G27" s="176">
        <v>76.7</v>
      </c>
      <c r="H27" s="173">
        <v>6.92</v>
      </c>
      <c r="I27" s="177">
        <v>2.23</v>
      </c>
      <c r="J27" s="177">
        <v>7.77</v>
      </c>
      <c r="K27" s="177">
        <v>3.7</v>
      </c>
      <c r="L27" s="176">
        <v>2.0024999999999999</v>
      </c>
      <c r="M27" s="177">
        <v>11.042999999999999</v>
      </c>
      <c r="N27" s="177">
        <v>185.22399999999999</v>
      </c>
      <c r="O27" s="177">
        <v>0.52900000000000003</v>
      </c>
      <c r="P27" s="177">
        <v>40.448999999999998</v>
      </c>
      <c r="Q27" s="177">
        <v>29.599</v>
      </c>
      <c r="R27" s="177"/>
      <c r="S27" s="177">
        <v>20.85</v>
      </c>
      <c r="T27" s="177">
        <v>108.33</v>
      </c>
      <c r="U27" s="27"/>
      <c r="V27" s="27">
        <f t="shared" si="31"/>
        <v>20.5</v>
      </c>
      <c r="W27" s="8">
        <f t="shared" si="32"/>
        <v>293.64999999999998</v>
      </c>
      <c r="X27" s="27">
        <f t="shared" si="33"/>
        <v>0.6</v>
      </c>
      <c r="Y27" s="27">
        <f t="shared" si="34"/>
        <v>6.92</v>
      </c>
      <c r="Z27" s="35">
        <f t="shared" si="35"/>
        <v>8.9460093147919455</v>
      </c>
      <c r="AA27" s="8">
        <f t="shared" si="36"/>
        <v>0.77352926388730636</v>
      </c>
      <c r="AB27" s="36">
        <f t="shared" si="37"/>
        <v>2.23</v>
      </c>
      <c r="AC27" s="36">
        <f t="shared" si="38"/>
        <v>11.042999999999999</v>
      </c>
      <c r="AD27" s="36">
        <f t="shared" si="39"/>
        <v>2.0024999999999999</v>
      </c>
      <c r="AE27" s="8">
        <f t="shared" si="40"/>
        <v>13.045499999999999</v>
      </c>
      <c r="AF27" s="36">
        <f t="shared" si="41"/>
        <v>7.77</v>
      </c>
      <c r="AG27" s="36">
        <f t="shared" si="42"/>
        <v>3.7</v>
      </c>
      <c r="AH27" s="8">
        <f t="shared" si="43"/>
        <v>11.469999999999999</v>
      </c>
      <c r="AI27" s="37">
        <f t="shared" si="44"/>
        <v>40.448999999999998</v>
      </c>
      <c r="AJ27" s="38">
        <f t="shared" si="45"/>
        <v>27.403500000000001</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5</v>
      </c>
      <c r="B28" s="173">
        <v>2017</v>
      </c>
      <c r="C28" s="173">
        <v>7</v>
      </c>
      <c r="D28" s="173">
        <v>29</v>
      </c>
      <c r="E28" s="176">
        <v>20.5</v>
      </c>
      <c r="F28" s="176">
        <v>1.7</v>
      </c>
      <c r="G28" s="176">
        <v>83.1</v>
      </c>
      <c r="H28" s="173">
        <v>7.43</v>
      </c>
      <c r="I28" s="177">
        <v>1.53</v>
      </c>
      <c r="J28" s="177">
        <v>3.05</v>
      </c>
      <c r="K28" s="177">
        <v>1.49</v>
      </c>
      <c r="L28" s="176">
        <v>1.0676000000000001</v>
      </c>
      <c r="M28" s="177">
        <v>14.478999999999999</v>
      </c>
      <c r="N28" s="177">
        <v>136.911</v>
      </c>
      <c r="O28" s="177">
        <v>7.2999999999999995E-2</v>
      </c>
      <c r="P28" s="177">
        <v>35.570999999999998</v>
      </c>
      <c r="Q28" s="177">
        <v>22.8</v>
      </c>
      <c r="R28" s="177"/>
      <c r="S28" s="177">
        <v>12.771000000000001</v>
      </c>
      <c r="T28" s="177">
        <v>46.72</v>
      </c>
      <c r="U28" s="27"/>
      <c r="V28" s="27">
        <f t="shared" si="31"/>
        <v>20.5</v>
      </c>
      <c r="W28" s="8">
        <f t="shared" si="32"/>
        <v>293.64999999999998</v>
      </c>
      <c r="X28" s="27">
        <f t="shared" si="33"/>
        <v>1.7</v>
      </c>
      <c r="Y28" s="27">
        <f t="shared" si="34"/>
        <v>7.43</v>
      </c>
      <c r="Z28" s="35">
        <f t="shared" si="35"/>
        <v>8.8882980413193966</v>
      </c>
      <c r="AA28" s="8">
        <f t="shared" si="36"/>
        <v>0.83593056459851522</v>
      </c>
      <c r="AB28" s="36">
        <f t="shared" si="37"/>
        <v>1.53</v>
      </c>
      <c r="AC28" s="36">
        <f t="shared" si="38"/>
        <v>14.478999999999999</v>
      </c>
      <c r="AD28" s="36">
        <f t="shared" si="39"/>
        <v>1.0676000000000001</v>
      </c>
      <c r="AE28" s="8">
        <f t="shared" si="40"/>
        <v>15.5466</v>
      </c>
      <c r="AF28" s="36">
        <f t="shared" si="41"/>
        <v>3.05</v>
      </c>
      <c r="AG28" s="36">
        <f t="shared" si="42"/>
        <v>1.49</v>
      </c>
      <c r="AH28" s="8">
        <f t="shared" si="43"/>
        <v>4.54</v>
      </c>
      <c r="AI28" s="37">
        <f t="shared" si="44"/>
        <v>35.570999999999998</v>
      </c>
      <c r="AJ28" s="38">
        <f t="shared" si="45"/>
        <v>20.0244</v>
      </c>
      <c r="AL28" s="43" t="s">
        <v>222</v>
      </c>
      <c r="AQ28" s="44" t="s">
        <v>1</v>
      </c>
      <c r="AR28" s="41"/>
      <c r="AS28" s="41"/>
      <c r="AT28" s="41"/>
      <c r="AU28" s="41"/>
      <c r="AV28" s="41"/>
      <c r="AW28" s="45"/>
      <c r="AX28" s="40"/>
      <c r="AY28" s="40"/>
      <c r="AZ28" s="19"/>
    </row>
    <row r="29" spans="1:52" ht="18" x14ac:dyDescent="0.25">
      <c r="A29" s="172">
        <v>5</v>
      </c>
      <c r="B29" s="173">
        <v>2017</v>
      </c>
      <c r="C29" s="173">
        <v>8</v>
      </c>
      <c r="D29" s="173">
        <v>11</v>
      </c>
      <c r="E29" s="176">
        <v>18</v>
      </c>
      <c r="F29" s="176">
        <v>1.4</v>
      </c>
      <c r="G29" s="176">
        <v>62</v>
      </c>
      <c r="H29" s="173">
        <v>5.83</v>
      </c>
      <c r="I29" s="177">
        <v>2.83</v>
      </c>
      <c r="J29" s="177">
        <v>24.89</v>
      </c>
      <c r="K29" s="177">
        <v>5.16</v>
      </c>
      <c r="L29" s="176">
        <v>0.4259</v>
      </c>
      <c r="M29" s="177">
        <v>6.0060000000000002</v>
      </c>
      <c r="N29" s="177">
        <v>154.32599999999999</v>
      </c>
      <c r="O29" s="177">
        <v>0.26</v>
      </c>
      <c r="Q29" s="177">
        <v>28.225000000000001</v>
      </c>
      <c r="R29" s="178"/>
      <c r="U29" s="27"/>
      <c r="V29" s="27">
        <f t="shared" si="31"/>
        <v>18</v>
      </c>
      <c r="W29" s="8">
        <f t="shared" si="32"/>
        <v>291.14999999999998</v>
      </c>
      <c r="X29" s="27">
        <f t="shared" si="33"/>
        <v>1.4</v>
      </c>
      <c r="Y29" s="27">
        <f t="shared" si="34"/>
        <v>5.83</v>
      </c>
      <c r="Z29" s="35">
        <f t="shared" si="35"/>
        <v>9.3643514212735628</v>
      </c>
      <c r="AA29" s="8">
        <f t="shared" si="36"/>
        <v>0.62257381613804419</v>
      </c>
      <c r="AB29" s="36">
        <f t="shared" si="37"/>
        <v>2.83</v>
      </c>
      <c r="AC29" s="36">
        <f t="shared" si="38"/>
        <v>6.0060000000000002</v>
      </c>
      <c r="AD29" s="36">
        <f t="shared" si="39"/>
        <v>0.4259</v>
      </c>
      <c r="AE29" s="8">
        <f t="shared" si="40"/>
        <v>6.4319000000000006</v>
      </c>
      <c r="AF29" s="36">
        <f t="shared" si="41"/>
        <v>24.89</v>
      </c>
      <c r="AG29" s="36">
        <f t="shared" si="42"/>
        <v>5.16</v>
      </c>
      <c r="AH29" s="8">
        <f t="shared" si="43"/>
        <v>30.05</v>
      </c>
      <c r="AI29" s="37">
        <f t="shared" si="44"/>
        <v>0</v>
      </c>
      <c r="AJ29" s="38">
        <f t="shared" si="45"/>
        <v>-6.4319000000000006</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5</v>
      </c>
      <c r="B30" s="173">
        <v>2017</v>
      </c>
      <c r="C30" s="173">
        <v>9</v>
      </c>
      <c r="D30" s="173">
        <v>8</v>
      </c>
      <c r="E30" s="176">
        <v>16.399999999999999</v>
      </c>
      <c r="F30" s="176">
        <v>0.5</v>
      </c>
      <c r="G30" s="176">
        <v>60.4</v>
      </c>
      <c r="H30" s="173">
        <v>5.89</v>
      </c>
      <c r="I30" s="177">
        <v>2.42</v>
      </c>
      <c r="J30" s="177">
        <v>18.16</v>
      </c>
      <c r="K30" s="177">
        <v>5.39</v>
      </c>
      <c r="L30" s="176">
        <v>1.8210999999999999</v>
      </c>
      <c r="M30" s="177">
        <v>14.64</v>
      </c>
      <c r="N30" s="177">
        <v>28.291</v>
      </c>
      <c r="O30" s="177">
        <v>0.85799999999999998</v>
      </c>
      <c r="P30" s="177">
        <v>74.186000000000007</v>
      </c>
      <c r="Q30" s="177">
        <v>32.073</v>
      </c>
      <c r="R30" s="177"/>
      <c r="S30" s="177">
        <v>42.113</v>
      </c>
      <c r="T30" s="177">
        <v>241.01</v>
      </c>
      <c r="U30" s="27"/>
      <c r="V30" s="27">
        <f t="shared" si="31"/>
        <v>16.399999999999999</v>
      </c>
      <c r="W30" s="8">
        <f t="shared" si="32"/>
        <v>289.54999999999995</v>
      </c>
      <c r="X30" s="27">
        <f t="shared" si="33"/>
        <v>0.5</v>
      </c>
      <c r="Y30" s="27">
        <f t="shared" si="34"/>
        <v>5.89</v>
      </c>
      <c r="Z30" s="35">
        <f t="shared" si="35"/>
        <v>9.7347874495752844</v>
      </c>
      <c r="AA30" s="8">
        <f t="shared" si="36"/>
        <v>0.60504659506016978</v>
      </c>
      <c r="AB30" s="36">
        <f t="shared" si="37"/>
        <v>2.42</v>
      </c>
      <c r="AC30" s="36">
        <f t="shared" si="38"/>
        <v>14.64</v>
      </c>
      <c r="AD30" s="36">
        <f t="shared" si="39"/>
        <v>1.8210999999999999</v>
      </c>
      <c r="AE30" s="8">
        <f t="shared" si="40"/>
        <v>16.461100000000002</v>
      </c>
      <c r="AF30" s="36">
        <f t="shared" si="41"/>
        <v>18.16</v>
      </c>
      <c r="AG30" s="36">
        <f t="shared" si="42"/>
        <v>5.39</v>
      </c>
      <c r="AH30" s="8">
        <f t="shared" si="43"/>
        <v>23.55</v>
      </c>
      <c r="AI30" s="37">
        <f t="shared" si="44"/>
        <v>74.186000000000007</v>
      </c>
      <c r="AJ30" s="38">
        <f t="shared" si="45"/>
        <v>57.724900000000005</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5</v>
      </c>
      <c r="B31" s="173">
        <v>2017</v>
      </c>
      <c r="C31" s="173">
        <v>9</v>
      </c>
      <c r="D31" s="173">
        <v>24</v>
      </c>
      <c r="E31" s="176">
        <v>16.5</v>
      </c>
      <c r="F31" s="176">
        <v>1.2</v>
      </c>
      <c r="G31" s="176">
        <v>82</v>
      </c>
      <c r="H31" s="173">
        <v>7.98</v>
      </c>
      <c r="I31" s="177">
        <v>1.58</v>
      </c>
      <c r="J31" s="177">
        <v>1.42</v>
      </c>
      <c r="K31" s="177">
        <v>1.85</v>
      </c>
      <c r="L31" s="176">
        <v>5.0586000000000002</v>
      </c>
      <c r="M31" s="177">
        <v>15.878</v>
      </c>
      <c r="N31" s="177">
        <v>27.152999999999999</v>
      </c>
      <c r="O31" s="177">
        <v>0.23300000000000001</v>
      </c>
      <c r="P31" s="177">
        <v>50.4</v>
      </c>
      <c r="Q31" s="177">
        <v>34.978999999999999</v>
      </c>
      <c r="R31" s="177"/>
      <c r="S31" s="177">
        <v>15.420999999999999</v>
      </c>
      <c r="T31" s="177">
        <v>106.68</v>
      </c>
      <c r="U31" s="27"/>
      <c r="V31" s="27">
        <f t="shared" si="31"/>
        <v>16.5</v>
      </c>
      <c r="W31" s="8">
        <f t="shared" si="32"/>
        <v>289.64999999999998</v>
      </c>
      <c r="X31" s="27">
        <f t="shared" si="33"/>
        <v>1.2</v>
      </c>
      <c r="Y31" s="27">
        <f t="shared" si="34"/>
        <v>7.98</v>
      </c>
      <c r="Z31" s="35">
        <f t="shared" si="35"/>
        <v>9.6731341996776177</v>
      </c>
      <c r="AA31" s="8">
        <f t="shared" si="36"/>
        <v>0.82496529410973696</v>
      </c>
      <c r="AB31" s="36">
        <f t="shared" si="37"/>
        <v>1.58</v>
      </c>
      <c r="AC31" s="36">
        <f t="shared" si="38"/>
        <v>15.878</v>
      </c>
      <c r="AD31" s="36">
        <f t="shared" si="39"/>
        <v>5.0586000000000002</v>
      </c>
      <c r="AE31" s="8">
        <f t="shared" si="40"/>
        <v>20.936599999999999</v>
      </c>
      <c r="AF31" s="36">
        <f t="shared" si="41"/>
        <v>1.42</v>
      </c>
      <c r="AG31" s="36">
        <f t="shared" si="42"/>
        <v>1.85</v>
      </c>
      <c r="AH31" s="8">
        <f t="shared" si="43"/>
        <v>3.27</v>
      </c>
      <c r="AI31" s="37">
        <f t="shared" si="44"/>
        <v>50.4</v>
      </c>
      <c r="AJ31" s="38">
        <f t="shared" si="45"/>
        <v>29.4634</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172">
        <v>5</v>
      </c>
      <c r="B32" s="173">
        <v>2017</v>
      </c>
      <c r="C32" s="173">
        <v>10</v>
      </c>
      <c r="D32" s="173">
        <v>7</v>
      </c>
      <c r="E32" s="176">
        <v>16.7</v>
      </c>
      <c r="F32" s="176">
        <v>1.4</v>
      </c>
      <c r="G32" s="176">
        <v>78.099999999999994</v>
      </c>
      <c r="H32" s="173">
        <v>7.52</v>
      </c>
      <c r="I32" s="177">
        <v>2.2000000000000002</v>
      </c>
      <c r="J32" s="177">
        <v>17.28</v>
      </c>
      <c r="K32" s="177">
        <v>2.11</v>
      </c>
      <c r="L32" s="176">
        <v>0.75280000000000002</v>
      </c>
      <c r="M32" s="177">
        <v>14.949</v>
      </c>
      <c r="N32" s="177">
        <v>32.335000000000001</v>
      </c>
      <c r="O32" s="177">
        <v>9.6000000000000002E-2</v>
      </c>
      <c r="P32" s="177">
        <v>49.548000000000002</v>
      </c>
      <c r="Q32" s="177">
        <v>23.094999999999999</v>
      </c>
      <c r="R32" s="177"/>
      <c r="S32" s="177">
        <v>26.452999999999999</v>
      </c>
      <c r="T32" s="177">
        <v>110.33</v>
      </c>
      <c r="U32" s="27"/>
      <c r="V32" s="27" t="str">
        <f t="shared" si="31"/>
        <v xml:space="preserve"> </v>
      </c>
      <c r="W32" s="8" t="str">
        <f t="shared" si="32"/>
        <v xml:space="preserve"> </v>
      </c>
      <c r="X32" s="27" t="str">
        <f t="shared" si="33"/>
        <v xml:space="preserve"> </v>
      </c>
      <c r="Y32" s="27" t="str">
        <f t="shared" si="34"/>
        <v xml:space="preserve"> </v>
      </c>
      <c r="Z32" s="35" t="str">
        <f t="shared" si="35"/>
        <v xml:space="preserve"> </v>
      </c>
      <c r="AA32" s="8" t="str">
        <f t="shared" si="36"/>
        <v xml:space="preserve"> </v>
      </c>
      <c r="AB32" s="36" t="str">
        <f t="shared" si="37"/>
        <v xml:space="preserve"> </v>
      </c>
      <c r="AC32" s="36" t="str">
        <f t="shared" si="38"/>
        <v xml:space="preserve"> </v>
      </c>
      <c r="AD32" s="36" t="str">
        <f t="shared" si="39"/>
        <v xml:space="preserve"> </v>
      </c>
      <c r="AE32" s="8" t="str">
        <f t="shared" si="40"/>
        <v xml:space="preserve"> </v>
      </c>
      <c r="AF32" s="36" t="str">
        <f t="shared" si="41"/>
        <v xml:space="preserve"> </v>
      </c>
      <c r="AG32" s="36" t="str">
        <f t="shared" si="42"/>
        <v xml:space="preserve"> </v>
      </c>
      <c r="AH32" s="8" t="str">
        <f t="shared" si="43"/>
        <v xml:space="preserve"> </v>
      </c>
      <c r="AI32" s="37" t="str">
        <f t="shared" si="44"/>
        <v xml:space="preserve"> </v>
      </c>
      <c r="AJ32" s="38" t="str">
        <f t="shared" si="45"/>
        <v xml:space="preserve"> </v>
      </c>
      <c r="AL32">
        <f>AA37</f>
        <v>0.77607552800430912</v>
      </c>
      <c r="AM32">
        <f>AB37</f>
        <v>2.0628571428571432</v>
      </c>
      <c r="AN32">
        <f>AE37</f>
        <v>13.565871428571427</v>
      </c>
      <c r="AO32">
        <f>AH37</f>
        <v>15.884285714285713</v>
      </c>
      <c r="AP32" s="11">
        <f>AJ37</f>
        <v>27.54684285714286</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ref="V33:V36" si="46">IF(C33&lt;6," ",IF(C33&lt;=9,E33, IF(C33&gt;=10," ")))</f>
        <v xml:space="preserve"> </v>
      </c>
      <c r="W33" s="8" t="str">
        <f t="shared" ref="W33:W36" si="47">IF(V33=" ", " ", IF(V33&gt;0, V33+273.15))</f>
        <v xml:space="preserve"> </v>
      </c>
      <c r="X33" s="27" t="str">
        <f t="shared" ref="X33:X36" si="48">IF(C33&lt;6," ",IF(C33&lt;=9,F33, IF(C33&gt;=10," ")))</f>
        <v xml:space="preserve"> </v>
      </c>
      <c r="Y33" s="27" t="str">
        <f t="shared" ref="Y33:Y36" si="49">IF(C33&lt;6," ",IF(C33&lt;=9,H33, IF(C33&gt;=10," ")))</f>
        <v xml:space="preserve"> </v>
      </c>
      <c r="Z33" s="35" t="str">
        <f t="shared" ref="Z33:Z36" si="50">IF(V33=" "," ",IF(V33&gt;0,EXP(-173.4292+249.6339*100/W33+143.3483*LN(+W33/100)-21.8492*W33/100+X33*(-0.033096+0.014259*W33/100-0.0017*(W33/100)^2))*1.4276))</f>
        <v xml:space="preserve"> </v>
      </c>
      <c r="AA33" s="8" t="str">
        <f t="shared" ref="AA33:AA36" si="51">IF(V33=" "," ",IF(V33&gt;0,Y33/Z33))</f>
        <v xml:space="preserve"> </v>
      </c>
      <c r="AB33" s="36" t="str">
        <f t="shared" ref="AB33:AB36" si="52">IF(C33&lt;6," ",IF(C33&lt;=9,I33, IF(C33&gt;=10," ")))</f>
        <v xml:space="preserve"> </v>
      </c>
      <c r="AC33" s="36" t="str">
        <f t="shared" ref="AC33:AC36" si="53">IF(C33&lt;6," ",IF(C33&lt;=9,M33, IF(C33&gt;=10," ")))</f>
        <v xml:space="preserve"> </v>
      </c>
      <c r="AD33" s="36" t="str">
        <f t="shared" ref="AD33:AD36" si="54">IF(C33&lt;6," ",IF(C33&lt;=9,L33, IF(C33&gt;=10," ")))</f>
        <v xml:space="preserve"> </v>
      </c>
      <c r="AE33" s="8" t="str">
        <f t="shared" ref="AE33:AE36" si="55">IF(V33=" "," ",IF(V33&gt;0,SUM(AC33:AD33)))</f>
        <v xml:space="preserve"> </v>
      </c>
      <c r="AF33" s="36" t="str">
        <f t="shared" ref="AF33:AF36" si="56">IF(C33&lt;6," ",IF(C33&lt;=9,J33, IF(C33&gt;=10," ")))</f>
        <v xml:space="preserve"> </v>
      </c>
      <c r="AG33" s="36" t="str">
        <f t="shared" ref="AG33:AG36" si="57">IF(C33&lt;6," ",IF(C33&lt;=9,K33, IF(C33&gt;=10," ")))</f>
        <v xml:space="preserve"> </v>
      </c>
      <c r="AH33" s="8" t="str">
        <f t="shared" ref="AH33:AH36" si="58">IF(V33=" ", " ", IF(V33&gt;0, SUM(AF33:AG33)))</f>
        <v xml:space="preserve"> </v>
      </c>
      <c r="AI33" s="37" t="str">
        <f t="shared" ref="AI33:AI36" si="59">IF(C33&lt;6," ",IF(C33&lt;=9,P33, IF(C33&gt;=10," ")))</f>
        <v xml:space="preserve"> </v>
      </c>
      <c r="AJ33" s="38" t="str">
        <f t="shared" ref="AJ33:AJ36" si="60">IF(V33=" ", " ", IF(V33&gt;0, AI33-AE33))</f>
        <v xml:space="preserve"> </v>
      </c>
      <c r="AK33" s="27"/>
      <c r="AO33" s="27"/>
      <c r="AR33" s="41">
        <f>((LN(AL32)-LN(0.4))/(LN(0.9)-LN(0.4))*100)</f>
        <v>81.731483793254114</v>
      </c>
      <c r="AS33" s="57">
        <f>((LN(AM32)-LN(17))/(LN(0.5)-LN(17))*100)</f>
        <v>59.810145472191145</v>
      </c>
      <c r="AT33" s="41">
        <f>((LN(AN32)-LN(10))/(LN(1)-LN(10))*100)</f>
        <v>-13.244769669431628</v>
      </c>
      <c r="AU33" s="41">
        <f>((LN(AO32)-LN(10))/(LN(3)-LN(10))*100)</f>
        <v>-38.4348555053014</v>
      </c>
      <c r="AV33" s="41">
        <f>((LN(AP32)-LN(43))/(LN(20)-LN(43))*100)</f>
        <v>58.175165432629875</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46"/>
        <v xml:space="preserve"> </v>
      </c>
      <c r="W34" s="8" t="str">
        <f t="shared" si="47"/>
        <v xml:space="preserve"> </v>
      </c>
      <c r="X34" s="27" t="str">
        <f t="shared" si="48"/>
        <v xml:space="preserve"> </v>
      </c>
      <c r="Y34" s="27" t="str">
        <f t="shared" si="49"/>
        <v xml:space="preserve"> </v>
      </c>
      <c r="Z34" s="35" t="str">
        <f t="shared" si="50"/>
        <v xml:space="preserve"> </v>
      </c>
      <c r="AA34" s="8" t="str">
        <f t="shared" si="51"/>
        <v xml:space="preserve"> </v>
      </c>
      <c r="AB34" s="36" t="str">
        <f t="shared" si="52"/>
        <v xml:space="preserve"> </v>
      </c>
      <c r="AC34" s="36" t="str">
        <f t="shared" si="53"/>
        <v xml:space="preserve"> </v>
      </c>
      <c r="AD34" s="36" t="str">
        <f t="shared" si="54"/>
        <v xml:space="preserve"> </v>
      </c>
      <c r="AE34" s="8" t="str">
        <f t="shared" si="55"/>
        <v xml:space="preserve"> </v>
      </c>
      <c r="AF34" s="36" t="str">
        <f t="shared" si="56"/>
        <v xml:space="preserve"> </v>
      </c>
      <c r="AG34" s="36" t="str">
        <f t="shared" si="57"/>
        <v xml:space="preserve"> </v>
      </c>
      <c r="AH34" s="8" t="str">
        <f t="shared" si="58"/>
        <v xml:space="preserve"> </v>
      </c>
      <c r="AI34" s="37" t="str">
        <f t="shared" si="59"/>
        <v xml:space="preserve"> </v>
      </c>
      <c r="AJ34" s="38" t="str">
        <f t="shared" si="60"/>
        <v xml:space="preserve"> </v>
      </c>
      <c r="AK34" s="27"/>
      <c r="AL34" s="27"/>
      <c r="AM34" s="27"/>
      <c r="AN34" s="27"/>
      <c r="AO34" s="58" t="s">
        <v>228</v>
      </c>
      <c r="AP34" s="27"/>
      <c r="AR34">
        <f>IF(AR33&gt;100, 100, IF(AR33&lt;0, 0, AR33))</f>
        <v>81.731483793254114</v>
      </c>
      <c r="AS34">
        <f t="shared" ref="AS34:AV34" si="61">IF(AS33&gt;100, 100, IF(AS33&lt;0, 0, AS33))</f>
        <v>59.810145472191145</v>
      </c>
      <c r="AT34">
        <f t="shared" si="61"/>
        <v>0</v>
      </c>
      <c r="AU34">
        <f t="shared" si="61"/>
        <v>0</v>
      </c>
      <c r="AV34">
        <f t="shared" si="61"/>
        <v>58.175165432629875</v>
      </c>
      <c r="AW34" s="59">
        <f>AVERAGE(AR34:AV34)</f>
        <v>39.943358939615031</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46"/>
        <v xml:space="preserve"> </v>
      </c>
      <c r="W35" s="8" t="str">
        <f t="shared" si="47"/>
        <v xml:space="preserve"> </v>
      </c>
      <c r="X35" s="27" t="str">
        <f t="shared" si="48"/>
        <v xml:space="preserve"> </v>
      </c>
      <c r="Y35" s="27" t="str">
        <f t="shared" si="49"/>
        <v xml:space="preserve"> </v>
      </c>
      <c r="Z35" s="35" t="str">
        <f t="shared" si="50"/>
        <v xml:space="preserve"> </v>
      </c>
      <c r="AA35" s="8" t="str">
        <f t="shared" si="51"/>
        <v xml:space="preserve"> </v>
      </c>
      <c r="AB35" s="36" t="str">
        <f t="shared" si="52"/>
        <v xml:space="preserve"> </v>
      </c>
      <c r="AC35" s="36" t="str">
        <f t="shared" si="53"/>
        <v xml:space="preserve"> </v>
      </c>
      <c r="AD35" s="36" t="str">
        <f t="shared" si="54"/>
        <v xml:space="preserve"> </v>
      </c>
      <c r="AE35" s="8" t="str">
        <f t="shared" si="55"/>
        <v xml:space="preserve"> </v>
      </c>
      <c r="AF35" s="36" t="str">
        <f t="shared" si="56"/>
        <v xml:space="preserve"> </v>
      </c>
      <c r="AG35" s="36" t="str">
        <f t="shared" si="57"/>
        <v xml:space="preserve"> </v>
      </c>
      <c r="AH35" s="8" t="str">
        <f t="shared" si="58"/>
        <v xml:space="preserve"> </v>
      </c>
      <c r="AI35" s="37" t="str">
        <f t="shared" si="59"/>
        <v xml:space="preserve"> </v>
      </c>
      <c r="AJ35" s="38" t="str">
        <f t="shared" si="6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46"/>
        <v xml:space="preserve"> </v>
      </c>
      <c r="W36" s="8" t="str">
        <f t="shared" si="47"/>
        <v xml:space="preserve"> </v>
      </c>
      <c r="X36" s="27" t="str">
        <f t="shared" si="48"/>
        <v xml:space="preserve"> </v>
      </c>
      <c r="Y36" s="27" t="str">
        <f t="shared" si="49"/>
        <v xml:space="preserve"> </v>
      </c>
      <c r="Z36" s="35" t="str">
        <f t="shared" si="50"/>
        <v xml:space="preserve"> </v>
      </c>
      <c r="AA36" s="8" t="str">
        <f t="shared" si="51"/>
        <v xml:space="preserve"> </v>
      </c>
      <c r="AB36" s="36" t="str">
        <f t="shared" si="52"/>
        <v xml:space="preserve"> </v>
      </c>
      <c r="AC36" s="36" t="str">
        <f t="shared" si="53"/>
        <v xml:space="preserve"> </v>
      </c>
      <c r="AD36" s="36" t="str">
        <f t="shared" si="54"/>
        <v xml:space="preserve"> </v>
      </c>
      <c r="AE36" s="8" t="str">
        <f t="shared" si="55"/>
        <v xml:space="preserve"> </v>
      </c>
      <c r="AF36" s="36" t="str">
        <f t="shared" si="56"/>
        <v xml:space="preserve"> </v>
      </c>
      <c r="AG36" s="36" t="str">
        <f t="shared" si="57"/>
        <v xml:space="preserve"> </v>
      </c>
      <c r="AH36" s="8" t="str">
        <f t="shared" si="58"/>
        <v xml:space="preserve"> </v>
      </c>
      <c r="AI36" s="37" t="str">
        <f t="shared" si="59"/>
        <v xml:space="preserve"> </v>
      </c>
      <c r="AJ36" s="38" t="str">
        <f t="shared" si="60"/>
        <v xml:space="preserve"> </v>
      </c>
    </row>
    <row r="37" spans="1:52" ht="16" x14ac:dyDescent="0.2">
      <c r="AA37" s="43">
        <f>_xlfn.AGGREGATE(1, 6,AA24:AA36)</f>
        <v>0.77607552800430912</v>
      </c>
      <c r="AB37" s="43">
        <f>_xlfn.AGGREGATE(1, 6,AB24:AB36)</f>
        <v>2.0628571428571432</v>
      </c>
      <c r="AE37" s="43">
        <f>_xlfn.AGGREGATE(1, 6,AE24:AE36)</f>
        <v>13.565871428571427</v>
      </c>
      <c r="AH37" s="43">
        <f>_xlfn.AGGREGATE(1, 6,AH24:AH36)</f>
        <v>15.884285714285713</v>
      </c>
      <c r="AJ37" s="43">
        <f>_xlfn.AGGREGATE(1, 6,AJ24:AJ36)</f>
        <v>27.54684285714286</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5</v>
      </c>
      <c r="B41" s="173">
        <v>2018</v>
      </c>
      <c r="C41" s="173">
        <v>5</v>
      </c>
      <c r="D41" s="173">
        <v>18</v>
      </c>
      <c r="E41" s="176">
        <v>14.9</v>
      </c>
      <c r="F41" s="176">
        <v>6.4</v>
      </c>
      <c r="G41" s="176">
        <v>84.1</v>
      </c>
      <c r="H41" s="173">
        <v>8.17</v>
      </c>
      <c r="I41" s="177">
        <v>1.98</v>
      </c>
      <c r="J41" s="177">
        <v>1.9</v>
      </c>
      <c r="K41" s="177">
        <v>3.06</v>
      </c>
      <c r="L41" s="176">
        <v>1.9501999999999999</v>
      </c>
      <c r="M41" s="177">
        <v>10.119999999999999</v>
      </c>
      <c r="N41" s="177">
        <v>10.287000000000001</v>
      </c>
      <c r="O41" s="177">
        <v>0.17199999999999999</v>
      </c>
      <c r="P41" s="177">
        <v>42.128700000000002</v>
      </c>
      <c r="Q41" s="177">
        <v>30.454000000000001</v>
      </c>
      <c r="R41" s="177"/>
      <c r="S41" s="177">
        <v>11.6747</v>
      </c>
      <c r="T41" s="177">
        <v>163.38460000000001</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5</v>
      </c>
      <c r="B42" s="173">
        <v>2018</v>
      </c>
      <c r="C42" s="173">
        <v>6</v>
      </c>
      <c r="D42" s="173">
        <v>16</v>
      </c>
      <c r="E42" s="176">
        <v>14.9</v>
      </c>
      <c r="F42" s="176">
        <v>0.7</v>
      </c>
      <c r="G42" s="176">
        <v>78.5</v>
      </c>
      <c r="H42" s="173">
        <v>7.6</v>
      </c>
      <c r="I42" s="177">
        <v>0.42</v>
      </c>
      <c r="J42" s="177">
        <v>0.88</v>
      </c>
      <c r="K42" s="177">
        <v>1.33</v>
      </c>
      <c r="L42" s="176">
        <v>2.5007999999999999</v>
      </c>
      <c r="M42" s="177">
        <v>25.431000000000001</v>
      </c>
      <c r="N42" s="177">
        <v>91.24</v>
      </c>
      <c r="O42" s="177">
        <v>0.24099999999999999</v>
      </c>
      <c r="P42" s="177">
        <v>36.191800000000001</v>
      </c>
      <c r="Q42" s="177">
        <v>33.887</v>
      </c>
      <c r="R42" s="177"/>
      <c r="S42" s="177">
        <v>2.3048000000000002</v>
      </c>
      <c r="T42" s="177">
        <v>48.359200000000001</v>
      </c>
      <c r="U42" s="27"/>
      <c r="V42" s="27">
        <f t="shared" ref="V42:V50" si="62">IF(C42&lt;6," ",IF(C42&lt;=9,E42, IF(C42&gt;=10," ")))</f>
        <v>14.9</v>
      </c>
      <c r="W42" s="8">
        <f t="shared" ref="W42:W50" si="63">IF(V42=" ", " ", IF(V42&gt;0, V42+273.15))</f>
        <v>288.04999999999995</v>
      </c>
      <c r="X42" s="27">
        <f t="shared" ref="X42:X50" si="64">IF(C42&lt;6," ",IF(C42&lt;=9,F42, IF(C42&gt;=10," ")))</f>
        <v>0.7</v>
      </c>
      <c r="Y42" s="27">
        <f t="shared" ref="Y42:Y50" si="65">IF(C42&lt;6," ",IF(C42&lt;=9,H42, IF(C42&gt;=10," ")))</f>
        <v>7.6</v>
      </c>
      <c r="Z42" s="35">
        <f t="shared" ref="Z42:Z50" si="66">IF(V42=" "," ",IF(V42&gt;0,EXP(-173.4292+249.6339*100/W42+143.3483*LN(+W42/100)-21.8492*W42/100+X42*(-0.033096+0.014259*W42/100-0.0017*(W42/100)^2))*1.4276))</f>
        <v>10.040241584892764</v>
      </c>
      <c r="AA42" s="8">
        <f t="shared" ref="AA42:AA50" si="67">IF(V42=" "," ",IF(V42&gt;0,Y42/Z42))</f>
        <v>0.75695389754719455</v>
      </c>
      <c r="AB42" s="36">
        <f t="shared" ref="AB42:AB50" si="68">IF(C42&lt;6," ",IF(C42&lt;=9,I42, IF(C42&gt;=10," ")))</f>
        <v>0.42</v>
      </c>
      <c r="AC42" s="36">
        <f t="shared" ref="AC42:AC50" si="69">IF(C42&lt;6," ",IF(C42&lt;=9,M42, IF(C42&gt;=10," ")))</f>
        <v>25.431000000000001</v>
      </c>
      <c r="AD42" s="36">
        <f t="shared" ref="AD42:AD50" si="70">IF(C42&lt;6," ",IF(C42&lt;=9,L42, IF(C42&gt;=10," ")))</f>
        <v>2.5007999999999999</v>
      </c>
      <c r="AE42" s="8">
        <f t="shared" ref="AE42:AE50" si="71">IF(V42=" "," ",IF(V42&gt;0,SUM(AC42:AD42)))</f>
        <v>27.931800000000003</v>
      </c>
      <c r="AF42" s="36">
        <f t="shared" ref="AF42:AF50" si="72">IF(C42&lt;6," ",IF(C42&lt;=9,J42, IF(C42&gt;=10," ")))</f>
        <v>0.88</v>
      </c>
      <c r="AG42" s="36">
        <f t="shared" ref="AG42:AG50" si="73">IF(C42&lt;6," ",IF(C42&lt;=9,K42, IF(C42&gt;=10," ")))</f>
        <v>1.33</v>
      </c>
      <c r="AH42" s="8">
        <f t="shared" ref="AH42:AH50" si="74">IF(V42=" ", " ", IF(V42&gt;0, SUM(AF42:AG42)))</f>
        <v>2.21</v>
      </c>
      <c r="AI42" s="37">
        <f t="shared" ref="AI42:AI50" si="75">IF(C42&lt;6," ",IF(C42&lt;=9,P42, IF(C42&gt;=10," ")))</f>
        <v>36.191800000000001</v>
      </c>
      <c r="AJ42" s="38">
        <f t="shared" ref="AJ42:AJ50" si="76">IF(V42=" ", " ", IF(V42&gt;0, AI42-AE42))</f>
        <v>8.259999999999998</v>
      </c>
      <c r="AK42" s="27"/>
      <c r="AL42" s="27"/>
      <c r="AM42" s="27"/>
      <c r="AN42" s="27"/>
      <c r="AO42" s="27"/>
      <c r="AP42" s="27"/>
      <c r="AQ42" s="27"/>
      <c r="AR42" s="27"/>
      <c r="AS42" s="27"/>
      <c r="AT42" s="27"/>
      <c r="AU42" s="27"/>
      <c r="AV42" s="27"/>
      <c r="AW42" s="27"/>
      <c r="AX42" s="27"/>
      <c r="AY42" s="27"/>
    </row>
    <row r="43" spans="1:52" ht="16" x14ac:dyDescent="0.2">
      <c r="A43" s="172">
        <v>5</v>
      </c>
      <c r="B43" s="173">
        <v>2018</v>
      </c>
      <c r="C43" s="173">
        <v>6</v>
      </c>
      <c r="D43" s="173">
        <v>30</v>
      </c>
      <c r="E43" s="176">
        <v>19.2</v>
      </c>
      <c r="F43" s="176">
        <v>0.6</v>
      </c>
      <c r="G43" s="176">
        <v>71.3</v>
      </c>
      <c r="H43" s="173">
        <v>6.59</v>
      </c>
      <c r="I43" s="177">
        <v>1.72</v>
      </c>
      <c r="J43" s="177">
        <v>18.739999999999998</v>
      </c>
      <c r="K43" s="177">
        <v>3.97</v>
      </c>
      <c r="L43" s="176">
        <v>1.681</v>
      </c>
      <c r="M43" s="177">
        <v>14.792999999999999</v>
      </c>
      <c r="N43" s="177">
        <v>50.295999999999999</v>
      </c>
      <c r="O43" s="177">
        <v>0.32700000000000001</v>
      </c>
      <c r="P43" s="177">
        <v>42.2926</v>
      </c>
      <c r="Q43" s="177">
        <v>30.67</v>
      </c>
      <c r="R43" s="177"/>
      <c r="S43" s="177">
        <v>11.6226</v>
      </c>
      <c r="T43" s="177">
        <v>131.66540000000001</v>
      </c>
      <c r="U43" s="27"/>
      <c r="V43" s="27">
        <f t="shared" si="62"/>
        <v>19.2</v>
      </c>
      <c r="W43" s="8">
        <f t="shared" si="63"/>
        <v>292.34999999999997</v>
      </c>
      <c r="X43" s="27">
        <f t="shared" si="64"/>
        <v>0.6</v>
      </c>
      <c r="Y43" s="27">
        <f t="shared" si="65"/>
        <v>6.59</v>
      </c>
      <c r="Z43" s="35">
        <f t="shared" si="66"/>
        <v>9.1817277625115707</v>
      </c>
      <c r="AA43" s="8">
        <f t="shared" si="67"/>
        <v>0.7177298402275184</v>
      </c>
      <c r="AB43" s="36">
        <f t="shared" si="68"/>
        <v>1.72</v>
      </c>
      <c r="AC43" s="36">
        <f t="shared" si="69"/>
        <v>14.792999999999999</v>
      </c>
      <c r="AD43" s="36">
        <f t="shared" si="70"/>
        <v>1.681</v>
      </c>
      <c r="AE43" s="8">
        <f t="shared" si="71"/>
        <v>16.474</v>
      </c>
      <c r="AF43" s="36">
        <f t="shared" si="72"/>
        <v>18.739999999999998</v>
      </c>
      <c r="AG43" s="36">
        <f t="shared" si="73"/>
        <v>3.97</v>
      </c>
      <c r="AH43" s="8">
        <f t="shared" si="74"/>
        <v>22.709999999999997</v>
      </c>
      <c r="AI43" s="37">
        <f t="shared" si="75"/>
        <v>42.2926</v>
      </c>
      <c r="AJ43" s="38">
        <f t="shared" si="76"/>
        <v>25.8186</v>
      </c>
      <c r="AL43" s="27"/>
      <c r="AM43" s="27"/>
      <c r="AN43" s="27"/>
      <c r="AO43" s="27"/>
      <c r="AP43" s="27"/>
      <c r="AQ43" s="39" t="s">
        <v>221</v>
      </c>
      <c r="AR43" s="40"/>
      <c r="AS43" s="40"/>
      <c r="AT43" s="40"/>
      <c r="AU43" s="40"/>
      <c r="AV43" s="40"/>
      <c r="AW43" s="40"/>
      <c r="AX43" s="40"/>
      <c r="AY43" s="40"/>
      <c r="AZ43" s="19"/>
    </row>
    <row r="44" spans="1:52" ht="16" x14ac:dyDescent="0.2">
      <c r="A44" s="172">
        <v>5</v>
      </c>
      <c r="B44" s="173">
        <v>2018</v>
      </c>
      <c r="C44" s="173">
        <v>7</v>
      </c>
      <c r="D44" s="173">
        <v>13</v>
      </c>
      <c r="E44" s="176">
        <v>18.899999999999999</v>
      </c>
      <c r="G44" s="176">
        <v>88</v>
      </c>
      <c r="H44" s="173">
        <v>8.11</v>
      </c>
      <c r="I44" s="177">
        <v>6.74</v>
      </c>
      <c r="J44" s="177">
        <v>32.130000000000003</v>
      </c>
      <c r="K44" s="177">
        <v>9.6199999999999992</v>
      </c>
      <c r="L44" s="176">
        <v>0.37659999999999999</v>
      </c>
      <c r="M44" s="177">
        <v>4.9720000000000004</v>
      </c>
      <c r="N44" s="177">
        <v>77.498999999999995</v>
      </c>
      <c r="O44" s="177">
        <v>0.192</v>
      </c>
      <c r="P44" s="177">
        <v>53.566899999999997</v>
      </c>
      <c r="Q44" s="177">
        <v>23.245000000000001</v>
      </c>
      <c r="R44" s="177"/>
      <c r="S44" s="177">
        <v>30.321899999999999</v>
      </c>
      <c r="T44" s="177">
        <v>269.30689999999998</v>
      </c>
      <c r="U44" s="27"/>
      <c r="V44" s="27">
        <f t="shared" si="62"/>
        <v>18.899999999999999</v>
      </c>
      <c r="W44" s="8">
        <f t="shared" si="63"/>
        <v>292.04999999999995</v>
      </c>
      <c r="X44" s="27">
        <f t="shared" si="64"/>
        <v>0</v>
      </c>
      <c r="Y44" s="27">
        <f t="shared" si="65"/>
        <v>8.11</v>
      </c>
      <c r="Z44" s="35">
        <f t="shared" si="66"/>
        <v>9.2707559511534541</v>
      </c>
      <c r="AA44" s="8">
        <f t="shared" si="67"/>
        <v>0.87479381861960948</v>
      </c>
      <c r="AB44" s="36">
        <f t="shared" si="68"/>
        <v>6.74</v>
      </c>
      <c r="AC44" s="36">
        <f t="shared" si="69"/>
        <v>4.9720000000000004</v>
      </c>
      <c r="AD44" s="36">
        <f t="shared" si="70"/>
        <v>0.37659999999999999</v>
      </c>
      <c r="AE44" s="8">
        <f t="shared" si="71"/>
        <v>5.3486000000000002</v>
      </c>
      <c r="AF44" s="36">
        <f t="shared" si="72"/>
        <v>32.130000000000003</v>
      </c>
      <c r="AG44" s="36">
        <f t="shared" si="73"/>
        <v>9.6199999999999992</v>
      </c>
      <c r="AH44" s="8">
        <f t="shared" si="74"/>
        <v>41.75</v>
      </c>
      <c r="AI44" s="37">
        <f t="shared" si="75"/>
        <v>53.566899999999997</v>
      </c>
      <c r="AJ44" s="38">
        <f t="shared" si="76"/>
        <v>48.218299999999999</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5</v>
      </c>
      <c r="B45" s="173">
        <v>2018</v>
      </c>
      <c r="C45" s="173">
        <v>7</v>
      </c>
      <c r="D45" s="173">
        <v>27</v>
      </c>
      <c r="E45" s="176">
        <v>21.6</v>
      </c>
      <c r="F45" s="176">
        <v>0.7</v>
      </c>
      <c r="G45" s="176">
        <v>62.7</v>
      </c>
      <c r="H45" s="173">
        <v>5.52</v>
      </c>
      <c r="I45" s="177">
        <v>4.72</v>
      </c>
      <c r="J45" s="177">
        <v>45.61</v>
      </c>
      <c r="K45" s="177">
        <v>8.15</v>
      </c>
      <c r="L45" s="176">
        <v>1.1714</v>
      </c>
      <c r="M45" s="177">
        <v>11.375999999999999</v>
      </c>
      <c r="N45" s="177">
        <v>46.348999999999997</v>
      </c>
      <c r="O45" s="177">
        <v>0.81499999999999995</v>
      </c>
      <c r="P45" s="177">
        <v>92.4619</v>
      </c>
      <c r="Q45" s="177">
        <v>53.625999999999998</v>
      </c>
      <c r="R45" s="177"/>
      <c r="S45" s="177">
        <v>38.835900000000002</v>
      </c>
      <c r="T45" s="177">
        <v>252.31020000000001</v>
      </c>
      <c r="U45" s="27"/>
      <c r="V45" s="27">
        <f t="shared" si="62"/>
        <v>21.6</v>
      </c>
      <c r="W45" s="8">
        <f t="shared" si="63"/>
        <v>294.75</v>
      </c>
      <c r="X45" s="27">
        <f t="shared" si="64"/>
        <v>0.7</v>
      </c>
      <c r="Y45" s="27">
        <f t="shared" si="65"/>
        <v>5.52</v>
      </c>
      <c r="Z45" s="35">
        <f t="shared" si="66"/>
        <v>8.7497581986897934</v>
      </c>
      <c r="AA45" s="8">
        <f t="shared" si="67"/>
        <v>0.63087457671991165</v>
      </c>
      <c r="AB45" s="36">
        <f t="shared" si="68"/>
        <v>4.72</v>
      </c>
      <c r="AC45" s="36">
        <f t="shared" si="69"/>
        <v>11.375999999999999</v>
      </c>
      <c r="AD45" s="36">
        <f t="shared" si="70"/>
        <v>1.1714</v>
      </c>
      <c r="AE45" s="8">
        <f t="shared" si="71"/>
        <v>12.5474</v>
      </c>
      <c r="AF45" s="36">
        <f t="shared" si="72"/>
        <v>45.61</v>
      </c>
      <c r="AG45" s="36">
        <f t="shared" si="73"/>
        <v>8.15</v>
      </c>
      <c r="AH45" s="8">
        <f t="shared" si="74"/>
        <v>53.76</v>
      </c>
      <c r="AI45" s="37">
        <f t="shared" si="75"/>
        <v>92.4619</v>
      </c>
      <c r="AJ45" s="38">
        <f t="shared" si="76"/>
        <v>79.914500000000004</v>
      </c>
      <c r="AL45" s="43" t="s">
        <v>222</v>
      </c>
      <c r="AQ45" s="44" t="s">
        <v>1</v>
      </c>
      <c r="AR45" s="41"/>
      <c r="AS45" s="41"/>
      <c r="AT45" s="41"/>
      <c r="AU45" s="41"/>
      <c r="AV45" s="41"/>
      <c r="AW45" s="45"/>
      <c r="AX45" s="40"/>
      <c r="AY45" s="40"/>
      <c r="AZ45" s="19"/>
    </row>
    <row r="46" spans="1:52" ht="18" x14ac:dyDescent="0.25">
      <c r="A46" s="172">
        <v>5</v>
      </c>
      <c r="B46" s="173">
        <v>2018</v>
      </c>
      <c r="C46" s="173">
        <v>8</v>
      </c>
      <c r="D46" s="173">
        <v>11</v>
      </c>
      <c r="E46" s="176">
        <v>21</v>
      </c>
      <c r="F46" s="176">
        <v>1.7</v>
      </c>
      <c r="G46" s="176">
        <v>65.400000000000006</v>
      </c>
      <c r="H46" s="173">
        <v>5.78</v>
      </c>
      <c r="I46" s="177">
        <v>6.36</v>
      </c>
      <c r="J46" s="177">
        <v>65.13</v>
      </c>
      <c r="K46" s="177">
        <v>17.45</v>
      </c>
      <c r="L46" s="176">
        <v>0.88449999999999995</v>
      </c>
      <c r="M46" s="177">
        <v>0.83499999999999996</v>
      </c>
      <c r="N46" s="177">
        <v>102.262</v>
      </c>
      <c r="O46" s="177">
        <v>0.40300000000000002</v>
      </c>
      <c r="P46" s="177">
        <v>91.846000000000004</v>
      </c>
      <c r="Q46" s="177">
        <v>21.498999999999999</v>
      </c>
      <c r="R46" s="177"/>
      <c r="S46" s="177">
        <v>70.346999999999994</v>
      </c>
      <c r="U46" s="27"/>
      <c r="V46" s="27">
        <f t="shared" si="62"/>
        <v>21</v>
      </c>
      <c r="W46" s="8">
        <f t="shared" si="63"/>
        <v>294.14999999999998</v>
      </c>
      <c r="X46" s="27">
        <f t="shared" si="64"/>
        <v>1.7</v>
      </c>
      <c r="Y46" s="27">
        <f t="shared" si="65"/>
        <v>5.78</v>
      </c>
      <c r="Z46" s="35">
        <f t="shared" si="66"/>
        <v>8.8012715102745691</v>
      </c>
      <c r="AA46" s="8">
        <f t="shared" si="67"/>
        <v>0.65672329199848578</v>
      </c>
      <c r="AB46" s="36">
        <f t="shared" si="68"/>
        <v>6.36</v>
      </c>
      <c r="AC46" s="36">
        <f t="shared" si="69"/>
        <v>0.83499999999999996</v>
      </c>
      <c r="AD46" s="36">
        <f t="shared" si="70"/>
        <v>0.88449999999999995</v>
      </c>
      <c r="AE46" s="8">
        <f t="shared" si="71"/>
        <v>1.7195</v>
      </c>
      <c r="AF46" s="36">
        <f t="shared" si="72"/>
        <v>65.13</v>
      </c>
      <c r="AG46" s="36">
        <f t="shared" si="73"/>
        <v>17.45</v>
      </c>
      <c r="AH46" s="8">
        <f t="shared" si="74"/>
        <v>82.58</v>
      </c>
      <c r="AI46" s="37">
        <f t="shared" si="75"/>
        <v>91.846000000000004</v>
      </c>
      <c r="AJ46" s="38">
        <f t="shared" si="76"/>
        <v>90.126500000000007</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5</v>
      </c>
      <c r="B47" s="173">
        <v>2018</v>
      </c>
      <c r="C47" s="173">
        <v>8</v>
      </c>
      <c r="D47" s="173">
        <v>25</v>
      </c>
      <c r="E47" s="176">
        <v>16.8</v>
      </c>
      <c r="F47" s="176">
        <v>0.9</v>
      </c>
      <c r="G47" s="176">
        <v>77.3</v>
      </c>
      <c r="H47" s="173">
        <v>7.25</v>
      </c>
      <c r="I47" s="177">
        <v>2.04</v>
      </c>
      <c r="J47" s="177">
        <v>13.41</v>
      </c>
      <c r="K47" s="177">
        <v>2.2400000000000002</v>
      </c>
      <c r="L47" s="176">
        <v>0.56369999999999998</v>
      </c>
      <c r="M47" s="177">
        <v>21.018000000000001</v>
      </c>
      <c r="N47" s="177">
        <v>75.543000000000006</v>
      </c>
      <c r="O47" s="177">
        <v>0.215</v>
      </c>
      <c r="P47" s="177">
        <v>45.904499999999999</v>
      </c>
      <c r="Q47" s="177">
        <v>30.757999999999999</v>
      </c>
      <c r="R47" s="177"/>
      <c r="S47" s="177">
        <v>15.1465</v>
      </c>
      <c r="T47" s="177">
        <v>127.1345</v>
      </c>
      <c r="U47" s="27"/>
      <c r="V47" s="27">
        <f t="shared" si="62"/>
        <v>16.8</v>
      </c>
      <c r="W47" s="8">
        <f t="shared" si="63"/>
        <v>289.95</v>
      </c>
      <c r="X47" s="27">
        <f t="shared" si="64"/>
        <v>0.9</v>
      </c>
      <c r="Y47" s="27">
        <f t="shared" si="65"/>
        <v>7.25</v>
      </c>
      <c r="Z47" s="35">
        <f t="shared" si="66"/>
        <v>9.6297342686461285</v>
      </c>
      <c r="AA47" s="8">
        <f t="shared" si="67"/>
        <v>0.75287643435869156</v>
      </c>
      <c r="AB47" s="36">
        <f t="shared" si="68"/>
        <v>2.04</v>
      </c>
      <c r="AC47" s="36">
        <f t="shared" si="69"/>
        <v>21.018000000000001</v>
      </c>
      <c r="AD47" s="36">
        <f t="shared" si="70"/>
        <v>0.56369999999999998</v>
      </c>
      <c r="AE47" s="8">
        <f t="shared" si="71"/>
        <v>21.581700000000001</v>
      </c>
      <c r="AF47" s="36">
        <f t="shared" si="72"/>
        <v>13.41</v>
      </c>
      <c r="AG47" s="36">
        <f t="shared" si="73"/>
        <v>2.2400000000000002</v>
      </c>
      <c r="AH47" s="8">
        <f t="shared" si="74"/>
        <v>15.65</v>
      </c>
      <c r="AI47" s="37">
        <f t="shared" si="75"/>
        <v>45.904499999999999</v>
      </c>
      <c r="AJ47" s="38">
        <f t="shared" si="76"/>
        <v>24.322799999999997</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5</v>
      </c>
      <c r="B48" s="173">
        <v>2018</v>
      </c>
      <c r="C48" s="173">
        <v>9</v>
      </c>
      <c r="D48" s="173">
        <v>14</v>
      </c>
      <c r="E48" s="176">
        <v>18.399999999999999</v>
      </c>
      <c r="F48" s="176">
        <v>5.4</v>
      </c>
      <c r="G48" s="176">
        <v>89.5</v>
      </c>
      <c r="H48" s="173">
        <v>8.11</v>
      </c>
      <c r="I48" s="177">
        <v>3.72</v>
      </c>
      <c r="J48" s="177">
        <v>35.46</v>
      </c>
      <c r="K48" s="177">
        <v>6.52</v>
      </c>
      <c r="L48" s="176">
        <v>0.89880000000000004</v>
      </c>
      <c r="M48" s="177">
        <v>7.2889999999999997</v>
      </c>
      <c r="N48" s="177">
        <v>91.762</v>
      </c>
      <c r="O48" s="177">
        <v>0.151</v>
      </c>
      <c r="P48" s="177">
        <v>41.2273</v>
      </c>
      <c r="Q48" s="177">
        <v>19.248999999999999</v>
      </c>
      <c r="R48" s="177"/>
      <c r="S48" s="177">
        <v>21.978300000000001</v>
      </c>
      <c r="T48" s="177">
        <v>159.5592</v>
      </c>
      <c r="U48" s="27"/>
      <c r="V48" s="27">
        <f t="shared" si="62"/>
        <v>18.399999999999999</v>
      </c>
      <c r="W48" s="8">
        <f t="shared" si="63"/>
        <v>291.54999999999995</v>
      </c>
      <c r="X48" s="27">
        <f t="shared" si="64"/>
        <v>5.4</v>
      </c>
      <c r="Y48" s="27">
        <f t="shared" si="65"/>
        <v>8.11</v>
      </c>
      <c r="Z48" s="35">
        <f t="shared" si="66"/>
        <v>9.0685518691756641</v>
      </c>
      <c r="AA48" s="8">
        <f t="shared" si="67"/>
        <v>0.89429934536363875</v>
      </c>
      <c r="AB48" s="36">
        <f t="shared" si="68"/>
        <v>3.72</v>
      </c>
      <c r="AC48" s="36">
        <f t="shared" si="69"/>
        <v>7.2889999999999997</v>
      </c>
      <c r="AD48" s="36">
        <f t="shared" si="70"/>
        <v>0.89880000000000004</v>
      </c>
      <c r="AE48" s="8">
        <f t="shared" si="71"/>
        <v>8.1877999999999993</v>
      </c>
      <c r="AF48" s="36">
        <f t="shared" si="72"/>
        <v>35.46</v>
      </c>
      <c r="AG48" s="36">
        <f t="shared" si="73"/>
        <v>6.52</v>
      </c>
      <c r="AH48" s="8">
        <f t="shared" si="74"/>
        <v>41.980000000000004</v>
      </c>
      <c r="AI48" s="37">
        <f t="shared" si="75"/>
        <v>41.2273</v>
      </c>
      <c r="AJ48" s="38">
        <f t="shared" si="76"/>
        <v>33.039500000000004</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5</v>
      </c>
      <c r="B49" s="173">
        <v>2018</v>
      </c>
      <c r="C49" s="173">
        <v>9</v>
      </c>
      <c r="D49" s="173">
        <v>29</v>
      </c>
      <c r="E49" s="176">
        <v>15.3</v>
      </c>
      <c r="F49" s="176">
        <v>0.7</v>
      </c>
      <c r="G49" s="176">
        <v>63.8</v>
      </c>
      <c r="H49" s="173">
        <v>6.41</v>
      </c>
      <c r="I49" s="177">
        <v>2.35</v>
      </c>
      <c r="J49" s="177">
        <v>15.04</v>
      </c>
      <c r="K49" s="177">
        <v>1.58</v>
      </c>
      <c r="L49" s="176">
        <v>0.61709999999999998</v>
      </c>
      <c r="M49" s="177">
        <v>10.467000000000001</v>
      </c>
      <c r="N49" s="177">
        <v>50.235999999999997</v>
      </c>
      <c r="O49" s="177">
        <v>0.217</v>
      </c>
      <c r="P49" s="177">
        <v>39.0593</v>
      </c>
      <c r="Q49" s="177">
        <v>26.25</v>
      </c>
      <c r="R49" s="177"/>
      <c r="S49" s="177">
        <v>12.8093</v>
      </c>
      <c r="T49" s="177">
        <v>145.108</v>
      </c>
      <c r="U49" s="27"/>
      <c r="V49" s="27">
        <f t="shared" si="62"/>
        <v>15.3</v>
      </c>
      <c r="W49" s="8">
        <f t="shared" si="63"/>
        <v>288.45</v>
      </c>
      <c r="X49" s="27">
        <f t="shared" si="64"/>
        <v>0.7</v>
      </c>
      <c r="Y49" s="27">
        <f t="shared" si="65"/>
        <v>6.41</v>
      </c>
      <c r="Z49" s="35">
        <f t="shared" si="66"/>
        <v>9.9538661533412629</v>
      </c>
      <c r="AA49" s="8">
        <f t="shared" si="67"/>
        <v>0.6439708854080104</v>
      </c>
      <c r="AB49" s="36">
        <f t="shared" si="68"/>
        <v>2.35</v>
      </c>
      <c r="AC49" s="36">
        <f t="shared" si="69"/>
        <v>10.467000000000001</v>
      </c>
      <c r="AD49" s="36">
        <f t="shared" si="70"/>
        <v>0.61709999999999998</v>
      </c>
      <c r="AE49" s="8">
        <f t="shared" si="71"/>
        <v>11.084100000000001</v>
      </c>
      <c r="AF49" s="36">
        <f t="shared" si="72"/>
        <v>15.04</v>
      </c>
      <c r="AG49" s="36">
        <f t="shared" si="73"/>
        <v>1.58</v>
      </c>
      <c r="AH49" s="8">
        <f t="shared" si="74"/>
        <v>16.619999999999997</v>
      </c>
      <c r="AI49" s="37">
        <f t="shared" si="75"/>
        <v>39.0593</v>
      </c>
      <c r="AJ49" s="38">
        <f t="shared" si="76"/>
        <v>27.975200000000001</v>
      </c>
      <c r="AL49">
        <f>AA54</f>
        <v>0.7410277612803825</v>
      </c>
      <c r="AM49">
        <f>AB54</f>
        <v>3.50875</v>
      </c>
      <c r="AN49">
        <f>AE54</f>
        <v>13.1093625</v>
      </c>
      <c r="AO49">
        <f>AH54</f>
        <v>34.657499999999999</v>
      </c>
      <c r="AP49" s="11">
        <f>AJ54</f>
        <v>42.209424999999996</v>
      </c>
      <c r="AQ49" s="45"/>
      <c r="AR49" s="41" t="s">
        <v>77</v>
      </c>
      <c r="AS49" s="41" t="s">
        <v>77</v>
      </c>
      <c r="AT49" s="41" t="s">
        <v>77</v>
      </c>
      <c r="AU49" s="41" t="s">
        <v>77</v>
      </c>
      <c r="AV49" s="41" t="s">
        <v>77</v>
      </c>
      <c r="AW49" s="42" t="s">
        <v>78</v>
      </c>
      <c r="AX49" s="23"/>
      <c r="AY49" s="23"/>
      <c r="AZ49" s="19"/>
    </row>
    <row r="50" spans="1:52" ht="16" x14ac:dyDescent="0.2">
      <c r="A50" s="172">
        <v>5</v>
      </c>
      <c r="B50" s="173">
        <v>2018</v>
      </c>
      <c r="C50" s="173">
        <v>10</v>
      </c>
      <c r="D50" s="173">
        <v>13</v>
      </c>
      <c r="E50" s="176">
        <v>13.9</v>
      </c>
      <c r="F50" s="176">
        <v>2.4</v>
      </c>
      <c r="G50" s="176">
        <v>62.1</v>
      </c>
      <c r="H50" s="173">
        <v>6.22</v>
      </c>
      <c r="I50" s="177">
        <v>2.77</v>
      </c>
      <c r="J50" s="177">
        <v>1.59</v>
      </c>
      <c r="K50" s="177">
        <v>1.72</v>
      </c>
      <c r="L50" s="176">
        <v>5.7770999999999999</v>
      </c>
      <c r="M50" s="177">
        <v>13.826000000000001</v>
      </c>
      <c r="N50" s="177">
        <v>54.703000000000003</v>
      </c>
      <c r="O50" s="177">
        <v>0.36599999999999999</v>
      </c>
      <c r="P50" s="177">
        <v>48.814799999999998</v>
      </c>
      <c r="Q50" s="177">
        <v>38.844999999999999</v>
      </c>
      <c r="R50" s="177"/>
      <c r="S50" s="177">
        <v>9.9697999999999993</v>
      </c>
      <c r="T50" s="177">
        <v>185.86410000000001</v>
      </c>
      <c r="U50" s="27"/>
      <c r="V50" s="27" t="str">
        <f t="shared" si="62"/>
        <v xml:space="preserve"> </v>
      </c>
      <c r="W50" s="8" t="str">
        <f t="shared" si="63"/>
        <v xml:space="preserve"> </v>
      </c>
      <c r="X50" s="27" t="str">
        <f t="shared" si="64"/>
        <v xml:space="preserve"> </v>
      </c>
      <c r="Y50" s="27" t="str">
        <f t="shared" si="65"/>
        <v xml:space="preserve"> </v>
      </c>
      <c r="Z50" s="35" t="str">
        <f t="shared" si="66"/>
        <v xml:space="preserve"> </v>
      </c>
      <c r="AA50" s="8" t="str">
        <f t="shared" si="67"/>
        <v xml:space="preserve"> </v>
      </c>
      <c r="AB50" s="36" t="str">
        <f t="shared" si="68"/>
        <v xml:space="preserve"> </v>
      </c>
      <c r="AC50" s="36" t="str">
        <f t="shared" si="69"/>
        <v xml:space="preserve"> </v>
      </c>
      <c r="AD50" s="36" t="str">
        <f t="shared" si="70"/>
        <v xml:space="preserve"> </v>
      </c>
      <c r="AE50" s="8" t="str">
        <f t="shared" si="71"/>
        <v xml:space="preserve"> </v>
      </c>
      <c r="AF50" s="36" t="str">
        <f t="shared" si="72"/>
        <v xml:space="preserve"> </v>
      </c>
      <c r="AG50" s="36" t="str">
        <f t="shared" si="73"/>
        <v xml:space="preserve"> </v>
      </c>
      <c r="AH50" s="8" t="str">
        <f t="shared" si="74"/>
        <v xml:space="preserve"> </v>
      </c>
      <c r="AI50" s="37" t="str">
        <f t="shared" si="75"/>
        <v xml:space="preserve"> </v>
      </c>
      <c r="AJ50" s="38" t="str">
        <f t="shared" si="76"/>
        <v xml:space="preserve"> </v>
      </c>
      <c r="AK50" s="27"/>
      <c r="AO50" s="27"/>
      <c r="AR50" s="41">
        <f>((LN(AL49)-LN(0.4))/(LN(0.9)-LN(0.4))*100)</f>
        <v>76.032873084820835</v>
      </c>
      <c r="AS50" s="57">
        <f>((LN(AM49)-LN(17))/(LN(0.5)-LN(17))*100)</f>
        <v>44.747367274196066</v>
      </c>
      <c r="AT50" s="41">
        <f>((LN(AN49)-LN(10))/(LN(1)-LN(10))*100)</f>
        <v>-11.758157273783901</v>
      </c>
      <c r="AU50" s="41">
        <f>((LN(AO49)-LN(10))/(LN(3)-LN(10))*100)</f>
        <v>-103.23564244727457</v>
      </c>
      <c r="AV50" s="41">
        <f>((LN(AP49)-LN(43))/(LN(20)-LN(43))*100)</f>
        <v>2.4242139688639397</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ref="V51:V53" si="77">IF(C51&lt;6," ",IF(C51&lt;=9,E51, IF(C51&gt;=10," ")))</f>
        <v xml:space="preserve"> </v>
      </c>
      <c r="W51" s="8" t="str">
        <f t="shared" ref="W51:W53" si="78">IF(V51=" ", " ", IF(V51&gt;0, V51+273.15))</f>
        <v xml:space="preserve"> </v>
      </c>
      <c r="X51" s="27" t="str">
        <f t="shared" ref="X51:X53" si="79">IF(C51&lt;6," ",IF(C51&lt;=9,F51, IF(C51&gt;=10," ")))</f>
        <v xml:space="preserve"> </v>
      </c>
      <c r="Y51" s="27" t="str">
        <f t="shared" ref="Y51:Y53" si="80">IF(C51&lt;6," ",IF(C51&lt;=9,H51, IF(C51&gt;=10," ")))</f>
        <v xml:space="preserve"> </v>
      </c>
      <c r="Z51" s="35" t="str">
        <f t="shared" ref="Z51:Z53" si="81">IF(V51=" "," ",IF(V51&gt;0,EXP(-173.4292+249.6339*100/W51+143.3483*LN(+W51/100)-21.8492*W51/100+X51*(-0.033096+0.014259*W51/100-0.0017*(W51/100)^2))*1.4276))</f>
        <v xml:space="preserve"> </v>
      </c>
      <c r="AA51" s="8" t="str">
        <f t="shared" ref="AA51:AA53" si="82">IF(V51=" "," ",IF(V51&gt;0,Y51/Z51))</f>
        <v xml:space="preserve"> </v>
      </c>
      <c r="AB51" s="36" t="str">
        <f t="shared" ref="AB51:AB53" si="83">IF(C51&lt;6," ",IF(C51&lt;=9,I51, IF(C51&gt;=10," ")))</f>
        <v xml:space="preserve"> </v>
      </c>
      <c r="AC51" s="36" t="str">
        <f t="shared" ref="AC51:AC53" si="84">IF(C51&lt;6," ",IF(C51&lt;=9,M51, IF(C51&gt;=10," ")))</f>
        <v xml:space="preserve"> </v>
      </c>
      <c r="AD51" s="36" t="str">
        <f t="shared" ref="AD51:AD53" si="85">IF(C51&lt;6," ",IF(C51&lt;=9,L51, IF(C51&gt;=10," ")))</f>
        <v xml:space="preserve"> </v>
      </c>
      <c r="AE51" s="8" t="str">
        <f t="shared" ref="AE51:AE53" si="86">IF(V51=" "," ",IF(V51&gt;0,SUM(AC51:AD51)))</f>
        <v xml:space="preserve"> </v>
      </c>
      <c r="AF51" s="36" t="str">
        <f t="shared" ref="AF51:AF53" si="87">IF(C51&lt;6," ",IF(C51&lt;=9,J51, IF(C51&gt;=10," ")))</f>
        <v xml:space="preserve"> </v>
      </c>
      <c r="AG51" s="36" t="str">
        <f t="shared" ref="AG51:AG53" si="88">IF(C51&lt;6," ",IF(C51&lt;=9,K51, IF(C51&gt;=10," ")))</f>
        <v xml:space="preserve"> </v>
      </c>
      <c r="AH51" s="8" t="str">
        <f t="shared" ref="AH51:AH53" si="89">IF(V51=" ", " ", IF(V51&gt;0, SUM(AF51:AG51)))</f>
        <v xml:space="preserve"> </v>
      </c>
      <c r="AI51" s="37" t="str">
        <f t="shared" ref="AI51:AI53" si="90">IF(C51&lt;6," ",IF(C51&lt;=9,P51, IF(C51&gt;=10," ")))</f>
        <v xml:space="preserve"> </v>
      </c>
      <c r="AJ51" s="38" t="str">
        <f t="shared" ref="AJ51:AJ53" si="91">IF(V51=" ", " ", IF(V51&gt;0, AI51-AE51))</f>
        <v xml:space="preserve"> </v>
      </c>
      <c r="AK51" s="27"/>
      <c r="AL51" s="27"/>
      <c r="AM51" s="27"/>
      <c r="AN51" s="27"/>
      <c r="AO51" s="58" t="s">
        <v>228</v>
      </c>
      <c r="AP51" s="27"/>
      <c r="AR51">
        <f>IF(AR50&gt;100, 100, IF(AR50&lt;0, 0, AR50))</f>
        <v>76.032873084820835</v>
      </c>
      <c r="AS51">
        <f t="shared" ref="AS51:AV51" si="92">IF(AS50&gt;100, 100, IF(AS50&lt;0, 0, AS50))</f>
        <v>44.747367274196066</v>
      </c>
      <c r="AT51">
        <f t="shared" si="92"/>
        <v>0</v>
      </c>
      <c r="AU51">
        <f t="shared" si="92"/>
        <v>0</v>
      </c>
      <c r="AV51">
        <f t="shared" si="92"/>
        <v>2.4242139688639397</v>
      </c>
      <c r="AW51" s="59">
        <f>AVERAGE(AR51:AV51)</f>
        <v>24.640890865576168</v>
      </c>
      <c r="AX51" s="43"/>
      <c r="AY51" s="43" t="str">
        <f>IF(AW51&lt;35, "Poor", IF(AW51&lt;65, "Fair", IF(AW51&gt;65, "Excellent")))</f>
        <v>Poor</v>
      </c>
      <c r="AZ51" s="43" t="str">
        <f>IF(AY51="Excellent", "Acceptable; Ongoing Protection is Required", "Unacceptable; Immediate Restoration is Required")</f>
        <v>Unacceptable; Immediate Restoration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77"/>
        <v xml:space="preserve"> </v>
      </c>
      <c r="W52" s="8" t="str">
        <f t="shared" si="78"/>
        <v xml:space="preserve"> </v>
      </c>
      <c r="X52" s="27" t="str">
        <f t="shared" si="79"/>
        <v xml:space="preserve"> </v>
      </c>
      <c r="Y52" s="27" t="str">
        <f t="shared" si="80"/>
        <v xml:space="preserve"> </v>
      </c>
      <c r="Z52" s="35" t="str">
        <f t="shared" si="81"/>
        <v xml:space="preserve"> </v>
      </c>
      <c r="AA52" s="8" t="str">
        <f t="shared" si="82"/>
        <v xml:space="preserve"> </v>
      </c>
      <c r="AB52" s="36" t="str">
        <f t="shared" si="83"/>
        <v xml:space="preserve"> </v>
      </c>
      <c r="AC52" s="36" t="str">
        <f t="shared" si="84"/>
        <v xml:space="preserve"> </v>
      </c>
      <c r="AD52" s="36" t="str">
        <f t="shared" si="85"/>
        <v xml:space="preserve"> </v>
      </c>
      <c r="AE52" s="8" t="str">
        <f t="shared" si="86"/>
        <v xml:space="preserve"> </v>
      </c>
      <c r="AF52" s="36" t="str">
        <f t="shared" si="87"/>
        <v xml:space="preserve"> </v>
      </c>
      <c r="AG52" s="36" t="str">
        <f t="shared" si="88"/>
        <v xml:space="preserve"> </v>
      </c>
      <c r="AH52" s="8" t="str">
        <f t="shared" si="89"/>
        <v xml:space="preserve"> </v>
      </c>
      <c r="AI52" s="37" t="str">
        <f t="shared" si="90"/>
        <v xml:space="preserve"> </v>
      </c>
      <c r="AJ52" s="38" t="str">
        <f t="shared" si="91"/>
        <v xml:space="preserve"> </v>
      </c>
      <c r="AK52" s="27"/>
      <c r="AL52" s="27"/>
      <c r="AM52" s="27"/>
      <c r="AN52" s="27"/>
      <c r="AO52" s="27"/>
      <c r="AP52" s="27"/>
      <c r="AQ52" s="27"/>
      <c r="AR52" s="27"/>
      <c r="AS52" s="27"/>
      <c r="AT52" s="27"/>
      <c r="AU52" s="27"/>
      <c r="AV52" s="27"/>
      <c r="AW52" s="27"/>
      <c r="AX52" s="27"/>
      <c r="AY52" s="27"/>
    </row>
    <row r="53" spans="1:52" ht="16" x14ac:dyDescent="0.2">
      <c r="V53" s="27" t="str">
        <f t="shared" si="77"/>
        <v xml:space="preserve"> </v>
      </c>
      <c r="W53" s="8" t="str">
        <f t="shared" si="78"/>
        <v xml:space="preserve"> </v>
      </c>
      <c r="X53" s="27" t="str">
        <f t="shared" si="79"/>
        <v xml:space="preserve"> </v>
      </c>
      <c r="Y53" s="27" t="str">
        <f t="shared" si="80"/>
        <v xml:space="preserve"> </v>
      </c>
      <c r="Z53" s="35" t="str">
        <f t="shared" si="81"/>
        <v xml:space="preserve"> </v>
      </c>
      <c r="AA53" s="8" t="str">
        <f t="shared" si="82"/>
        <v xml:space="preserve"> </v>
      </c>
      <c r="AB53" s="36" t="str">
        <f t="shared" si="83"/>
        <v xml:space="preserve"> </v>
      </c>
      <c r="AC53" s="36" t="str">
        <f t="shared" si="84"/>
        <v xml:space="preserve"> </v>
      </c>
      <c r="AD53" s="36" t="str">
        <f t="shared" si="85"/>
        <v xml:space="preserve"> </v>
      </c>
      <c r="AE53" s="8" t="str">
        <f t="shared" si="86"/>
        <v xml:space="preserve"> </v>
      </c>
      <c r="AF53" s="36" t="str">
        <f t="shared" si="87"/>
        <v xml:space="preserve"> </v>
      </c>
      <c r="AG53" s="36" t="str">
        <f t="shared" si="88"/>
        <v xml:space="preserve"> </v>
      </c>
      <c r="AH53" s="8" t="str">
        <f t="shared" si="89"/>
        <v xml:space="preserve"> </v>
      </c>
      <c r="AI53" s="37" t="str">
        <f t="shared" si="90"/>
        <v xml:space="preserve"> </v>
      </c>
      <c r="AJ53" s="38" t="str">
        <f t="shared" si="91"/>
        <v xml:space="preserve"> </v>
      </c>
    </row>
    <row r="54" spans="1:52" ht="16" x14ac:dyDescent="0.2">
      <c r="AA54" s="43">
        <f>_xlfn.AGGREGATE(1, 6,AA41:AA53)</f>
        <v>0.7410277612803825</v>
      </c>
      <c r="AB54" s="43">
        <f>_xlfn.AGGREGATE(1, 6,AB41:AB53)</f>
        <v>3.50875</v>
      </c>
      <c r="AE54" s="43">
        <f>_xlfn.AGGREGATE(1, 6,AE41:AE53)</f>
        <v>13.1093625</v>
      </c>
      <c r="AH54" s="43">
        <f>_xlfn.AGGREGATE(1, 6,AH41:AH53)</f>
        <v>34.657499999999999</v>
      </c>
      <c r="AJ54" s="43">
        <f>_xlfn.AGGREGATE(1, 6,AJ41:AJ53)</f>
        <v>42.209424999999996</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5</v>
      </c>
      <c r="B58" s="173">
        <v>2019</v>
      </c>
      <c r="C58" s="173">
        <v>5</v>
      </c>
      <c r="D58" s="173">
        <v>24</v>
      </c>
      <c r="E58" s="176">
        <v>14.8</v>
      </c>
      <c r="F58" s="176">
        <v>0.8</v>
      </c>
      <c r="G58" s="176">
        <v>89.7</v>
      </c>
      <c r="H58" s="173">
        <v>8.9700000000000006</v>
      </c>
      <c r="I58" s="177">
        <v>2.04</v>
      </c>
      <c r="J58" s="177">
        <v>0.99</v>
      </c>
      <c r="K58" s="177">
        <v>2.79</v>
      </c>
      <c r="L58" s="176">
        <v>1.2292000000000001</v>
      </c>
      <c r="M58" s="177">
        <v>15.442</v>
      </c>
      <c r="N58" s="177">
        <v>85.337000000000003</v>
      </c>
      <c r="O58" s="177">
        <v>0.24299999999999999</v>
      </c>
      <c r="P58" s="177">
        <v>31.601600000000001</v>
      </c>
      <c r="Q58" s="177">
        <v>25.4</v>
      </c>
      <c r="R58" s="177"/>
      <c r="S58" s="177">
        <v>6.2016</v>
      </c>
      <c r="T58" s="177">
        <v>71.777600000000007</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5</v>
      </c>
      <c r="B59" s="173">
        <v>2019</v>
      </c>
      <c r="C59" s="173">
        <v>6</v>
      </c>
      <c r="D59" s="173">
        <v>8</v>
      </c>
      <c r="E59" s="176">
        <v>15.4</v>
      </c>
      <c r="F59" s="176">
        <v>0.7</v>
      </c>
      <c r="G59" s="176">
        <v>83.5</v>
      </c>
      <c r="H59" s="173">
        <v>8.31</v>
      </c>
      <c r="I59" s="177">
        <v>0.88</v>
      </c>
      <c r="J59" s="177">
        <v>1.79</v>
      </c>
      <c r="K59" s="177">
        <v>2.11</v>
      </c>
      <c r="L59" s="176">
        <v>1.4694</v>
      </c>
      <c r="M59" s="177">
        <v>19.588000000000001</v>
      </c>
      <c r="N59" s="177">
        <v>116.706</v>
      </c>
      <c r="O59" s="177">
        <v>0.11899999999999999</v>
      </c>
      <c r="P59" s="177">
        <v>36.285600000000002</v>
      </c>
      <c r="Q59" s="177">
        <v>30.6</v>
      </c>
      <c r="R59" s="177"/>
      <c r="S59" s="177">
        <v>5.6856</v>
      </c>
      <c r="T59" s="177">
        <v>70.320499999999996</v>
      </c>
      <c r="U59" s="27"/>
      <c r="V59" s="27">
        <f t="shared" ref="V59:V67" si="93">IF(C59&lt;6," ",IF(C59&lt;=9,E59, IF(C59&gt;=10," ")))</f>
        <v>15.4</v>
      </c>
      <c r="W59" s="8">
        <f t="shared" ref="W59:W67" si="94">IF(V59=" ", " ", IF(V59&gt;0, V59+273.15))</f>
        <v>288.54999999999995</v>
      </c>
      <c r="X59" s="27">
        <f t="shared" ref="X59:X67" si="95">IF(C59&lt;6," ",IF(C59&lt;=9,F59, IF(C59&gt;=10," ")))</f>
        <v>0.7</v>
      </c>
      <c r="Y59" s="27">
        <f t="shared" ref="Y59:Y67" si="96">IF(C59&lt;6," ",IF(C59&lt;=9,H59, IF(C59&gt;=10," ")))</f>
        <v>8.31</v>
      </c>
      <c r="Z59" s="35">
        <f t="shared" ref="Z59:Z67" si="97">IF(V59=" "," ",IF(V59&gt;0,EXP(-173.4292+249.6339*100/W59+143.3483*LN(+W59/100)-21.8492*W59/100+X59*(-0.033096+0.014259*W59/100-0.0017*(W59/100)^2))*1.4276))</f>
        <v>9.9324775845116431</v>
      </c>
      <c r="AA59" s="8">
        <f t="shared" ref="AA59:AA67" si="98">IF(V59=" "," ",IF(V59&gt;0,Y59/Z59))</f>
        <v>0.83664925788086575</v>
      </c>
      <c r="AB59" s="36">
        <f t="shared" ref="AB59:AB67" si="99">IF(C59&lt;6," ",IF(C59&lt;=9,I59, IF(C59&gt;=10," ")))</f>
        <v>0.88</v>
      </c>
      <c r="AC59" s="36">
        <f t="shared" ref="AC59:AC67" si="100">IF(C59&lt;6," ",IF(C59&lt;=9,M59, IF(C59&gt;=10," ")))</f>
        <v>19.588000000000001</v>
      </c>
      <c r="AD59" s="36">
        <f t="shared" ref="AD59:AD67" si="101">IF(C59&lt;6," ",IF(C59&lt;=9,L59, IF(C59&gt;=10," ")))</f>
        <v>1.4694</v>
      </c>
      <c r="AE59" s="8">
        <f t="shared" ref="AE59:AE67" si="102">IF(V59=" "," ",IF(V59&gt;0,SUM(AC59:AD59)))</f>
        <v>21.057400000000001</v>
      </c>
      <c r="AF59" s="36">
        <f t="shared" ref="AF59:AF67" si="103">IF(C59&lt;6," ",IF(C59&lt;=9,J59, IF(C59&gt;=10," ")))</f>
        <v>1.79</v>
      </c>
      <c r="AG59" s="36">
        <f t="shared" ref="AG59:AG67" si="104">IF(C59&lt;6," ",IF(C59&lt;=9,K59, IF(C59&gt;=10," ")))</f>
        <v>2.11</v>
      </c>
      <c r="AH59" s="8">
        <f t="shared" ref="AH59:AH67" si="105">IF(V59=" ", " ", IF(V59&gt;0, SUM(AF59:AG59)))</f>
        <v>3.9</v>
      </c>
      <c r="AI59" s="37">
        <f t="shared" ref="AI59:AI67" si="106">IF(C59&lt;6," ",IF(C59&lt;=9,P59, IF(C59&gt;=10," ")))</f>
        <v>36.285600000000002</v>
      </c>
      <c r="AJ59" s="38">
        <f t="shared" ref="AJ59:AJ67" si="107">IF(V59=" ", " ", IF(V59&gt;0, AI59-AE59))</f>
        <v>15.228200000000001</v>
      </c>
      <c r="AK59" s="27"/>
      <c r="AL59" s="27"/>
      <c r="AM59" s="27"/>
      <c r="AN59" s="27"/>
      <c r="AO59" s="27"/>
      <c r="AP59" s="27"/>
      <c r="AQ59" s="27"/>
      <c r="AR59" s="27"/>
      <c r="AS59" s="27"/>
      <c r="AT59" s="27"/>
      <c r="AU59" s="27"/>
      <c r="AV59" s="27"/>
      <c r="AW59" s="27"/>
      <c r="AX59" s="27"/>
      <c r="AY59" s="27"/>
    </row>
    <row r="60" spans="1:52" ht="16" x14ac:dyDescent="0.2">
      <c r="A60" s="172">
        <v>5</v>
      </c>
      <c r="B60" s="173">
        <v>2019</v>
      </c>
      <c r="C60" s="173">
        <v>7</v>
      </c>
      <c r="D60" s="173">
        <v>7</v>
      </c>
      <c r="E60" s="176">
        <v>22.6</v>
      </c>
      <c r="F60" s="176">
        <v>3.6</v>
      </c>
      <c r="G60" s="176">
        <v>62.3</v>
      </c>
      <c r="H60" s="173">
        <v>5.12</v>
      </c>
      <c r="I60" s="177">
        <v>1.65</v>
      </c>
      <c r="J60" s="177">
        <v>4.5599999999999996</v>
      </c>
      <c r="K60" s="177">
        <v>3.9</v>
      </c>
      <c r="L60" s="176">
        <v>3.8180000000000001</v>
      </c>
      <c r="M60" s="177">
        <v>10.52</v>
      </c>
      <c r="N60" s="177">
        <v>56.014000000000003</v>
      </c>
      <c r="O60" s="177">
        <v>0.23699999999999999</v>
      </c>
      <c r="P60" s="177">
        <v>40.452399999999997</v>
      </c>
      <c r="Q60" s="177">
        <v>27.3</v>
      </c>
      <c r="R60" s="177"/>
      <c r="S60" s="177">
        <v>13.1524</v>
      </c>
      <c r="T60" s="177">
        <v>117.75839999999999</v>
      </c>
      <c r="U60" s="27"/>
      <c r="V60" s="27">
        <f t="shared" si="93"/>
        <v>22.6</v>
      </c>
      <c r="W60" s="8">
        <f t="shared" si="94"/>
        <v>295.75</v>
      </c>
      <c r="X60" s="27">
        <f t="shared" si="95"/>
        <v>3.6</v>
      </c>
      <c r="Y60" s="27">
        <f t="shared" si="96"/>
        <v>5.12</v>
      </c>
      <c r="Z60" s="35">
        <f t="shared" si="97"/>
        <v>8.4393597674398535</v>
      </c>
      <c r="AA60" s="8">
        <f t="shared" si="98"/>
        <v>0.60668109206027987</v>
      </c>
      <c r="AB60" s="36">
        <f t="shared" si="99"/>
        <v>1.65</v>
      </c>
      <c r="AC60" s="36">
        <f t="shared" si="100"/>
        <v>10.52</v>
      </c>
      <c r="AD60" s="36">
        <f t="shared" si="101"/>
        <v>3.8180000000000001</v>
      </c>
      <c r="AE60" s="8">
        <f t="shared" si="102"/>
        <v>14.337999999999999</v>
      </c>
      <c r="AF60" s="36">
        <f t="shared" si="103"/>
        <v>4.5599999999999996</v>
      </c>
      <c r="AG60" s="36">
        <f t="shared" si="104"/>
        <v>3.9</v>
      </c>
      <c r="AH60" s="8">
        <f t="shared" si="105"/>
        <v>8.4599999999999991</v>
      </c>
      <c r="AI60" s="37">
        <f t="shared" si="106"/>
        <v>40.452399999999997</v>
      </c>
      <c r="AJ60" s="38">
        <f t="shared" si="107"/>
        <v>26.114399999999996</v>
      </c>
      <c r="AL60" s="27"/>
      <c r="AM60" s="27"/>
      <c r="AN60" s="27"/>
      <c r="AO60" s="27"/>
      <c r="AP60" s="27"/>
      <c r="AQ60" s="39" t="s">
        <v>221</v>
      </c>
      <c r="AR60" s="40"/>
      <c r="AS60" s="40"/>
      <c r="AT60" s="40"/>
      <c r="AU60" s="40"/>
      <c r="AV60" s="40"/>
      <c r="AW60" s="40"/>
      <c r="AX60" s="40"/>
      <c r="AY60" s="40"/>
      <c r="AZ60" s="19"/>
    </row>
    <row r="61" spans="1:52" ht="16" x14ac:dyDescent="0.2">
      <c r="A61" s="172">
        <v>5</v>
      </c>
      <c r="B61" s="173">
        <v>2019</v>
      </c>
      <c r="C61" s="173">
        <v>7</v>
      </c>
      <c r="D61" s="173">
        <v>19</v>
      </c>
      <c r="E61" s="176">
        <v>19.899999999999999</v>
      </c>
      <c r="F61" s="176">
        <v>1.4</v>
      </c>
      <c r="G61" s="176">
        <v>62.7</v>
      </c>
      <c r="H61" s="173">
        <v>5.76</v>
      </c>
      <c r="I61" s="177">
        <v>3.64</v>
      </c>
      <c r="J61" s="177">
        <v>28.32</v>
      </c>
      <c r="K61" s="177">
        <v>4.1399999999999997</v>
      </c>
      <c r="L61" s="176">
        <v>0.72370000000000001</v>
      </c>
      <c r="M61" s="177">
        <v>8.2720000000000002</v>
      </c>
      <c r="N61" s="177">
        <v>116.515</v>
      </c>
      <c r="O61" s="177">
        <v>0.34499999999999997</v>
      </c>
      <c r="P61" s="177">
        <v>49.163400000000003</v>
      </c>
      <c r="Q61" s="177">
        <v>21.8</v>
      </c>
      <c r="R61" s="177"/>
      <c r="S61" s="177">
        <v>27.363399999999999</v>
      </c>
      <c r="T61" s="177">
        <v>215.07509999999999</v>
      </c>
      <c r="U61" s="27"/>
      <c r="V61" s="27">
        <f t="shared" si="93"/>
        <v>19.899999999999999</v>
      </c>
      <c r="W61" s="8">
        <f t="shared" si="94"/>
        <v>293.04999999999995</v>
      </c>
      <c r="X61" s="27">
        <f t="shared" si="95"/>
        <v>1.4</v>
      </c>
      <c r="Y61" s="27">
        <f t="shared" si="96"/>
        <v>5.76</v>
      </c>
      <c r="Z61" s="35">
        <f t="shared" si="97"/>
        <v>9.0107438235757353</v>
      </c>
      <c r="AA61" s="8">
        <f t="shared" si="98"/>
        <v>0.63923690571798519</v>
      </c>
      <c r="AB61" s="36">
        <f t="shared" si="99"/>
        <v>3.64</v>
      </c>
      <c r="AC61" s="36">
        <f t="shared" si="100"/>
        <v>8.2720000000000002</v>
      </c>
      <c r="AD61" s="36">
        <f t="shared" si="101"/>
        <v>0.72370000000000001</v>
      </c>
      <c r="AE61" s="8">
        <f t="shared" si="102"/>
        <v>8.9956999999999994</v>
      </c>
      <c r="AF61" s="36">
        <f t="shared" si="103"/>
        <v>28.32</v>
      </c>
      <c r="AG61" s="36">
        <f t="shared" si="104"/>
        <v>4.1399999999999997</v>
      </c>
      <c r="AH61" s="8">
        <f t="shared" si="105"/>
        <v>32.46</v>
      </c>
      <c r="AI61" s="37">
        <f t="shared" si="106"/>
        <v>49.163400000000003</v>
      </c>
      <c r="AJ61" s="38">
        <f t="shared" si="107"/>
        <v>40.167700000000004</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5</v>
      </c>
      <c r="B62" s="173">
        <v>2019</v>
      </c>
      <c r="C62" s="173">
        <v>8</v>
      </c>
      <c r="D62" s="173">
        <v>3</v>
      </c>
      <c r="E62" s="176">
        <v>21.9</v>
      </c>
      <c r="F62" s="176">
        <v>2.9</v>
      </c>
      <c r="G62" s="176">
        <v>79.3</v>
      </c>
      <c r="H62" s="173">
        <v>6.87</v>
      </c>
      <c r="I62" s="177">
        <v>4.21</v>
      </c>
      <c r="J62" s="177">
        <v>35.159999999999997</v>
      </c>
      <c r="K62" s="177">
        <v>1.31</v>
      </c>
      <c r="L62" s="176">
        <v>0.91020000000000001</v>
      </c>
      <c r="M62" s="177">
        <v>2.5859999999999999</v>
      </c>
      <c r="N62" s="177">
        <v>132.01300000000001</v>
      </c>
      <c r="O62" s="177">
        <v>0.28399999999999997</v>
      </c>
      <c r="P62" s="177">
        <v>46.784500000000001</v>
      </c>
      <c r="Q62" s="177">
        <v>19.7</v>
      </c>
      <c r="R62" s="177"/>
      <c r="S62" s="177">
        <v>27.084499999999998</v>
      </c>
      <c r="T62" s="177">
        <v>216.31209999999999</v>
      </c>
      <c r="U62" s="27"/>
      <c r="V62" s="27">
        <f t="shared" si="93"/>
        <v>21.9</v>
      </c>
      <c r="W62" s="8">
        <f t="shared" si="94"/>
        <v>295.04999999999995</v>
      </c>
      <c r="X62" s="27">
        <f t="shared" si="95"/>
        <v>2.9</v>
      </c>
      <c r="Y62" s="27">
        <f t="shared" si="96"/>
        <v>6.87</v>
      </c>
      <c r="Z62" s="35">
        <f t="shared" si="97"/>
        <v>8.5881849953068112</v>
      </c>
      <c r="AA62" s="8">
        <f t="shared" si="98"/>
        <v>0.79993619184428977</v>
      </c>
      <c r="AB62" s="36">
        <f t="shared" si="99"/>
        <v>4.21</v>
      </c>
      <c r="AC62" s="36">
        <f t="shared" si="100"/>
        <v>2.5859999999999999</v>
      </c>
      <c r="AD62" s="36">
        <f t="shared" si="101"/>
        <v>0.91020000000000001</v>
      </c>
      <c r="AE62" s="8">
        <f t="shared" si="102"/>
        <v>3.4962</v>
      </c>
      <c r="AF62" s="36">
        <f t="shared" si="103"/>
        <v>35.159999999999997</v>
      </c>
      <c r="AG62" s="36">
        <f t="shared" si="104"/>
        <v>1.31</v>
      </c>
      <c r="AH62" s="8">
        <f t="shared" si="105"/>
        <v>36.47</v>
      </c>
      <c r="AI62" s="37">
        <f t="shared" si="106"/>
        <v>46.784500000000001</v>
      </c>
      <c r="AJ62" s="38">
        <f t="shared" si="107"/>
        <v>43.2883</v>
      </c>
      <c r="AL62" s="43" t="s">
        <v>222</v>
      </c>
      <c r="AQ62" s="44" t="s">
        <v>1</v>
      </c>
      <c r="AR62" s="41"/>
      <c r="AS62" s="41"/>
      <c r="AT62" s="41"/>
      <c r="AU62" s="41"/>
      <c r="AV62" s="41"/>
      <c r="AW62" s="45"/>
      <c r="AX62" s="40"/>
      <c r="AY62" s="40"/>
      <c r="AZ62" s="19"/>
    </row>
    <row r="63" spans="1:52" ht="18" x14ac:dyDescent="0.25">
      <c r="A63" s="172">
        <v>5</v>
      </c>
      <c r="B63" s="173">
        <v>2019</v>
      </c>
      <c r="C63" s="173">
        <v>8</v>
      </c>
      <c r="D63" s="173">
        <v>16</v>
      </c>
      <c r="E63" s="176">
        <v>20.3</v>
      </c>
      <c r="F63" s="176">
        <v>1.8</v>
      </c>
      <c r="G63" s="176">
        <v>93.1</v>
      </c>
      <c r="H63" s="173">
        <v>8.2899999999999991</v>
      </c>
      <c r="I63" s="177">
        <v>1.99</v>
      </c>
      <c r="J63" s="177">
        <v>21.86</v>
      </c>
      <c r="K63" s="177">
        <v>2.93</v>
      </c>
      <c r="L63" s="176">
        <v>0.46739999999999998</v>
      </c>
      <c r="M63" s="177">
        <v>6.484</v>
      </c>
      <c r="N63" s="177">
        <v>101.14</v>
      </c>
      <c r="O63" s="177">
        <v>0.02</v>
      </c>
      <c r="P63" s="177">
        <v>28.299900000000001</v>
      </c>
      <c r="Q63" s="177">
        <v>15.9</v>
      </c>
      <c r="R63" s="177"/>
      <c r="S63" s="177">
        <v>12.399900000000001</v>
      </c>
      <c r="T63" s="177">
        <v>111.4736</v>
      </c>
      <c r="U63" s="27"/>
      <c r="V63" s="27">
        <f t="shared" si="93"/>
        <v>20.3</v>
      </c>
      <c r="W63" s="8">
        <f t="shared" si="94"/>
        <v>293.45</v>
      </c>
      <c r="X63" s="27">
        <f t="shared" si="95"/>
        <v>1.8</v>
      </c>
      <c r="Y63" s="27">
        <f t="shared" si="96"/>
        <v>8.2899999999999991</v>
      </c>
      <c r="Z63" s="35">
        <f t="shared" si="97"/>
        <v>8.9182850860694263</v>
      </c>
      <c r="AA63" s="8">
        <f t="shared" si="98"/>
        <v>0.92955090804948326</v>
      </c>
      <c r="AB63" s="36">
        <f t="shared" si="99"/>
        <v>1.99</v>
      </c>
      <c r="AC63" s="36">
        <f t="shared" si="100"/>
        <v>6.484</v>
      </c>
      <c r="AD63" s="36">
        <f t="shared" si="101"/>
        <v>0.46739999999999998</v>
      </c>
      <c r="AE63" s="8">
        <f t="shared" si="102"/>
        <v>6.9513999999999996</v>
      </c>
      <c r="AF63" s="36">
        <f t="shared" si="103"/>
        <v>21.86</v>
      </c>
      <c r="AG63" s="36">
        <f t="shared" si="104"/>
        <v>2.93</v>
      </c>
      <c r="AH63" s="8">
        <f t="shared" si="105"/>
        <v>24.79</v>
      </c>
      <c r="AI63" s="37">
        <f t="shared" si="106"/>
        <v>28.299900000000001</v>
      </c>
      <c r="AJ63" s="38">
        <f t="shared" si="107"/>
        <v>21.348500000000001</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5</v>
      </c>
      <c r="B64" s="173">
        <v>2019</v>
      </c>
      <c r="C64" s="173">
        <v>8</v>
      </c>
      <c r="D64" s="173">
        <v>31</v>
      </c>
      <c r="E64" s="176">
        <v>18.899999999999999</v>
      </c>
      <c r="F64" s="176">
        <v>1.8</v>
      </c>
      <c r="G64" s="176">
        <v>61.8</v>
      </c>
      <c r="H64" s="173">
        <v>5.67</v>
      </c>
      <c r="I64" s="177">
        <v>1.93</v>
      </c>
      <c r="J64" s="177">
        <v>11.87</v>
      </c>
      <c r="K64" s="177">
        <v>4.0999999999999996</v>
      </c>
      <c r="L64" s="176">
        <v>1.2727999999999999</v>
      </c>
      <c r="M64" s="177">
        <v>11.012</v>
      </c>
      <c r="N64" s="177">
        <v>74.620999999999995</v>
      </c>
      <c r="O64" s="177">
        <v>0.27900000000000003</v>
      </c>
      <c r="P64" s="177">
        <v>54.383699999999997</v>
      </c>
      <c r="Q64" s="177">
        <v>25.7</v>
      </c>
      <c r="R64" s="177"/>
      <c r="S64" s="177">
        <v>28.683700000000002</v>
      </c>
      <c r="T64" s="177">
        <v>161.54810000000001</v>
      </c>
      <c r="U64" s="27"/>
      <c r="V64" s="27">
        <f t="shared" si="93"/>
        <v>18.899999999999999</v>
      </c>
      <c r="W64" s="8">
        <f t="shared" si="94"/>
        <v>292.04999999999995</v>
      </c>
      <c r="X64" s="27">
        <f t="shared" si="95"/>
        <v>1.8</v>
      </c>
      <c r="Y64" s="27">
        <f t="shared" si="96"/>
        <v>5.67</v>
      </c>
      <c r="Z64" s="35">
        <f t="shared" si="97"/>
        <v>9.1719557591571395</v>
      </c>
      <c r="AA64" s="8">
        <f t="shared" si="98"/>
        <v>0.61818876463061423</v>
      </c>
      <c r="AB64" s="36">
        <f t="shared" si="99"/>
        <v>1.93</v>
      </c>
      <c r="AC64" s="36">
        <f t="shared" si="100"/>
        <v>11.012</v>
      </c>
      <c r="AD64" s="36">
        <f t="shared" si="101"/>
        <v>1.2727999999999999</v>
      </c>
      <c r="AE64" s="8">
        <f t="shared" si="102"/>
        <v>12.284800000000001</v>
      </c>
      <c r="AF64" s="36">
        <f t="shared" si="103"/>
        <v>11.87</v>
      </c>
      <c r="AG64" s="36">
        <f t="shared" si="104"/>
        <v>4.0999999999999996</v>
      </c>
      <c r="AH64" s="8">
        <f t="shared" si="105"/>
        <v>15.969999999999999</v>
      </c>
      <c r="AI64" s="37">
        <f t="shared" si="106"/>
        <v>54.383699999999997</v>
      </c>
      <c r="AJ64" s="38">
        <f t="shared" si="107"/>
        <v>42.0989</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5</v>
      </c>
      <c r="B65" s="173">
        <v>2019</v>
      </c>
      <c r="C65" s="173">
        <v>9</v>
      </c>
      <c r="D65" s="173">
        <v>13</v>
      </c>
      <c r="E65" s="176">
        <v>14.6</v>
      </c>
      <c r="F65" s="176">
        <v>2.4</v>
      </c>
      <c r="G65" s="176">
        <v>55.9</v>
      </c>
      <c r="H65" s="173">
        <v>5.59</v>
      </c>
      <c r="I65" s="177">
        <v>2.77</v>
      </c>
      <c r="J65" s="177">
        <v>51.9</v>
      </c>
      <c r="K65" s="177">
        <v>1.3</v>
      </c>
      <c r="L65" s="176">
        <v>0.4405</v>
      </c>
      <c r="M65" s="177">
        <v>11.339</v>
      </c>
      <c r="N65" s="177">
        <v>52.497</v>
      </c>
      <c r="O65" s="177">
        <v>0.32</v>
      </c>
      <c r="P65" s="177">
        <v>73.865700000000004</v>
      </c>
      <c r="Q65" s="177">
        <v>33.9</v>
      </c>
      <c r="R65" s="177"/>
      <c r="S65" s="177">
        <v>39.965699999999998</v>
      </c>
      <c r="T65" s="177">
        <v>245.0429</v>
      </c>
      <c r="U65" s="27"/>
      <c r="V65" s="27">
        <f t="shared" si="93"/>
        <v>14.6</v>
      </c>
      <c r="W65" s="8">
        <f t="shared" si="94"/>
        <v>287.75</v>
      </c>
      <c r="X65" s="27">
        <f t="shared" si="95"/>
        <v>2.4</v>
      </c>
      <c r="Y65" s="27">
        <f t="shared" si="96"/>
        <v>5.59</v>
      </c>
      <c r="Z65" s="35">
        <f t="shared" si="97"/>
        <v>10.000931176020831</v>
      </c>
      <c r="AA65" s="8">
        <f t="shared" si="98"/>
        <v>0.55894795210701054</v>
      </c>
      <c r="AB65" s="36">
        <f t="shared" si="99"/>
        <v>2.77</v>
      </c>
      <c r="AC65" s="36">
        <f t="shared" si="100"/>
        <v>11.339</v>
      </c>
      <c r="AD65" s="36">
        <f t="shared" si="101"/>
        <v>0.4405</v>
      </c>
      <c r="AE65" s="8">
        <f t="shared" si="102"/>
        <v>11.779500000000001</v>
      </c>
      <c r="AF65" s="36">
        <f t="shared" si="103"/>
        <v>51.9</v>
      </c>
      <c r="AG65" s="36">
        <f t="shared" si="104"/>
        <v>1.3</v>
      </c>
      <c r="AH65" s="8">
        <f t="shared" si="105"/>
        <v>53.199999999999996</v>
      </c>
      <c r="AI65" s="37">
        <f t="shared" si="106"/>
        <v>73.865700000000004</v>
      </c>
      <c r="AJ65" s="38">
        <f t="shared" si="107"/>
        <v>62.086200000000005</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5</v>
      </c>
      <c r="B66" s="173">
        <v>2019</v>
      </c>
      <c r="C66" s="173">
        <v>9</v>
      </c>
      <c r="D66" s="173">
        <v>28</v>
      </c>
      <c r="E66" s="176">
        <v>17.399999999999999</v>
      </c>
      <c r="F66" s="176">
        <v>2.7</v>
      </c>
      <c r="G66" s="176">
        <v>75.8</v>
      </c>
      <c r="H66" s="173">
        <v>7.15</v>
      </c>
      <c r="I66" s="177">
        <v>3.57</v>
      </c>
      <c r="J66" s="177">
        <v>20.56</v>
      </c>
      <c r="K66" s="177">
        <v>2.72</v>
      </c>
      <c r="L66" s="176">
        <v>3.9803999999999999</v>
      </c>
      <c r="M66" s="177">
        <v>10.895</v>
      </c>
      <c r="N66" s="177">
        <v>77.694000000000003</v>
      </c>
      <c r="O66" s="177">
        <v>0.159</v>
      </c>
      <c r="P66" s="177">
        <v>51.1723</v>
      </c>
      <c r="Q66" s="177">
        <v>28.1</v>
      </c>
      <c r="R66" s="177"/>
      <c r="S66" s="177">
        <v>23.072299999999998</v>
      </c>
      <c r="T66" s="177">
        <v>185.9579</v>
      </c>
      <c r="U66" s="27"/>
      <c r="V66" s="27">
        <f t="shared" si="93"/>
        <v>17.399999999999999</v>
      </c>
      <c r="W66" s="8">
        <f t="shared" si="94"/>
        <v>290.54999999999995</v>
      </c>
      <c r="X66" s="27">
        <f t="shared" si="95"/>
        <v>2.7</v>
      </c>
      <c r="Y66" s="27">
        <f t="shared" si="96"/>
        <v>7.15</v>
      </c>
      <c r="Z66" s="35">
        <f t="shared" si="97"/>
        <v>9.4073198131294795</v>
      </c>
      <c r="AA66" s="8">
        <f t="shared" si="98"/>
        <v>0.76004644702532453</v>
      </c>
      <c r="AB66" s="36">
        <f t="shared" si="99"/>
        <v>3.57</v>
      </c>
      <c r="AC66" s="36">
        <f t="shared" si="100"/>
        <v>10.895</v>
      </c>
      <c r="AD66" s="36">
        <f t="shared" si="101"/>
        <v>3.9803999999999999</v>
      </c>
      <c r="AE66" s="8">
        <f t="shared" si="102"/>
        <v>14.875399999999999</v>
      </c>
      <c r="AF66" s="36">
        <f t="shared" si="103"/>
        <v>20.56</v>
      </c>
      <c r="AG66" s="36">
        <f t="shared" si="104"/>
        <v>2.72</v>
      </c>
      <c r="AH66" s="8">
        <f t="shared" si="105"/>
        <v>23.279999999999998</v>
      </c>
      <c r="AI66" s="37">
        <f t="shared" si="106"/>
        <v>51.1723</v>
      </c>
      <c r="AJ66" s="38">
        <f t="shared" si="107"/>
        <v>36.296900000000001</v>
      </c>
      <c r="AL66">
        <f>AA71</f>
        <v>0.71865468991448167</v>
      </c>
      <c r="AM66">
        <f>AB71</f>
        <v>2.58</v>
      </c>
      <c r="AN66">
        <f>AE71</f>
        <v>11.722300000000001</v>
      </c>
      <c r="AO66">
        <f>AH71</f>
        <v>24.816249999999997</v>
      </c>
      <c r="AP66" s="11">
        <f>AJ71</f>
        <v>35.828637499999999</v>
      </c>
      <c r="AQ66" s="45"/>
      <c r="AR66" s="41" t="s">
        <v>77</v>
      </c>
      <c r="AS66" s="41" t="s">
        <v>77</v>
      </c>
      <c r="AT66" s="41" t="s">
        <v>77</v>
      </c>
      <c r="AU66" s="41" t="s">
        <v>77</v>
      </c>
      <c r="AV66" s="41" t="s">
        <v>77</v>
      </c>
      <c r="AW66" s="42" t="s">
        <v>78</v>
      </c>
      <c r="AX66" s="23"/>
      <c r="AY66" s="23"/>
      <c r="AZ66" s="19"/>
    </row>
    <row r="67" spans="1:52" ht="16" x14ac:dyDescent="0.2">
      <c r="A67" s="172">
        <v>5</v>
      </c>
      <c r="B67" s="173">
        <v>2019</v>
      </c>
      <c r="C67" s="173">
        <v>10</v>
      </c>
      <c r="D67" s="173">
        <v>14</v>
      </c>
      <c r="E67" s="176">
        <v>13.5</v>
      </c>
      <c r="F67" s="176">
        <v>1.5</v>
      </c>
      <c r="G67" s="176">
        <v>112</v>
      </c>
      <c r="H67" s="173">
        <v>11.7</v>
      </c>
      <c r="I67" s="177">
        <v>3.39</v>
      </c>
      <c r="J67" s="177">
        <v>55.28</v>
      </c>
      <c r="K67" s="177">
        <v>0.25</v>
      </c>
      <c r="L67" s="176">
        <v>0.62490000000000001</v>
      </c>
      <c r="M67" s="177">
        <v>4.8360000000000003</v>
      </c>
      <c r="N67" s="177">
        <v>46.264000000000003</v>
      </c>
      <c r="O67" s="177">
        <v>0.13900000000000001</v>
      </c>
      <c r="P67" s="177">
        <v>53.978200000000001</v>
      </c>
      <c r="Q67" s="177">
        <v>24.5</v>
      </c>
      <c r="R67" s="177"/>
      <c r="S67" s="177">
        <v>29.478200000000001</v>
      </c>
      <c r="T67" s="177">
        <v>204.08590000000001</v>
      </c>
      <c r="U67" s="27"/>
      <c r="V67" s="27" t="str">
        <f t="shared" si="93"/>
        <v xml:space="preserve"> </v>
      </c>
      <c r="W67" s="8" t="str">
        <f t="shared" si="94"/>
        <v xml:space="preserve"> </v>
      </c>
      <c r="X67" s="27" t="str">
        <f t="shared" si="95"/>
        <v xml:space="preserve"> </v>
      </c>
      <c r="Y67" s="27" t="str">
        <f t="shared" si="96"/>
        <v xml:space="preserve"> </v>
      </c>
      <c r="Z67" s="35" t="str">
        <f t="shared" si="97"/>
        <v xml:space="preserve"> </v>
      </c>
      <c r="AA67" s="8" t="str">
        <f t="shared" si="98"/>
        <v xml:space="preserve"> </v>
      </c>
      <c r="AB67" s="36" t="str">
        <f t="shared" si="99"/>
        <v xml:space="preserve"> </v>
      </c>
      <c r="AC67" s="36" t="str">
        <f t="shared" si="100"/>
        <v xml:space="preserve"> </v>
      </c>
      <c r="AD67" s="36" t="str">
        <f t="shared" si="101"/>
        <v xml:space="preserve"> </v>
      </c>
      <c r="AE67" s="8" t="str">
        <f t="shared" si="102"/>
        <v xml:space="preserve"> </v>
      </c>
      <c r="AF67" s="36" t="str">
        <f t="shared" si="103"/>
        <v xml:space="preserve"> </v>
      </c>
      <c r="AG67" s="36" t="str">
        <f t="shared" si="104"/>
        <v xml:space="preserve"> </v>
      </c>
      <c r="AH67" s="8" t="str">
        <f t="shared" si="105"/>
        <v xml:space="preserve"> </v>
      </c>
      <c r="AI67" s="37" t="str">
        <f t="shared" si="106"/>
        <v xml:space="preserve"> </v>
      </c>
      <c r="AJ67" s="38" t="str">
        <f t="shared" si="107"/>
        <v xml:space="preserve"> </v>
      </c>
      <c r="AK67" s="27"/>
      <c r="AO67" s="27"/>
      <c r="AR67" s="41">
        <f>((LN(AL66)-LN(0.4))/(LN(0.9)-LN(0.4))*100)</f>
        <v>72.252386106431274</v>
      </c>
      <c r="AS67" s="57">
        <f>((LN(AM66)-LN(17))/(LN(0.5)-LN(17))*100)</f>
        <v>53.466567923536843</v>
      </c>
      <c r="AT67" s="41">
        <f>((LN(AN66)-LN(10))/(LN(1)-LN(10))*100)</f>
        <v>-6.9012831759588247</v>
      </c>
      <c r="AU67" s="41">
        <f>((LN(AO66)-LN(10))/(LN(3)-LN(10))*100)</f>
        <v>-75.492866970859509</v>
      </c>
      <c r="AV67" s="41">
        <f>((LN(AP66)-LN(43))/(LN(20)-LN(43))*100)</f>
        <v>23.835437865417155</v>
      </c>
    </row>
    <row r="68" spans="1:52" ht="16" x14ac:dyDescent="0.2">
      <c r="A68" s="27"/>
      <c r="B68" s="27"/>
      <c r="C68" s="27"/>
      <c r="D68" s="50"/>
      <c r="E68" s="51"/>
      <c r="F68" s="52"/>
      <c r="G68" s="27"/>
      <c r="H68" s="27"/>
      <c r="I68" s="27"/>
      <c r="J68" s="27"/>
      <c r="K68" s="27"/>
      <c r="L68" s="27"/>
      <c r="M68" s="27"/>
      <c r="N68" s="27"/>
      <c r="O68" s="27"/>
      <c r="P68" s="27"/>
      <c r="Q68" s="27"/>
      <c r="R68" s="27"/>
      <c r="S68" s="27"/>
      <c r="T68" s="27"/>
      <c r="U68" s="27"/>
      <c r="V68" s="27" t="str">
        <f t="shared" ref="V68:V70" si="108">IF(C68&lt;6," ",IF(C68&lt;=9,E68, IF(C68&gt;=10," ")))</f>
        <v xml:space="preserve"> </v>
      </c>
      <c r="W68" s="8" t="str">
        <f t="shared" ref="W68:W70" si="109">IF(V68=" ", " ", IF(V68&gt;0, V68+273.15))</f>
        <v xml:space="preserve"> </v>
      </c>
      <c r="X68" s="27" t="str">
        <f t="shared" ref="X68:X70" si="110">IF(C68&lt;6," ",IF(C68&lt;=9,F68, IF(C68&gt;=10," ")))</f>
        <v xml:space="preserve"> </v>
      </c>
      <c r="Y68" s="27" t="str">
        <f t="shared" ref="Y68:Y70" si="111">IF(C68&lt;6," ",IF(C68&lt;=9,H68, IF(C68&gt;=10," ")))</f>
        <v xml:space="preserve"> </v>
      </c>
      <c r="Z68" s="35" t="str">
        <f t="shared" ref="Z68:Z70" si="112">IF(V68=" "," ",IF(V68&gt;0,EXP(-173.4292+249.6339*100/W68+143.3483*LN(+W68/100)-21.8492*W68/100+X68*(-0.033096+0.014259*W68/100-0.0017*(W68/100)^2))*1.4276))</f>
        <v xml:space="preserve"> </v>
      </c>
      <c r="AA68" s="8" t="str">
        <f t="shared" ref="AA68:AA70" si="113">IF(V68=" "," ",IF(V68&gt;0,Y68/Z68))</f>
        <v xml:space="preserve"> </v>
      </c>
      <c r="AB68" s="36" t="str">
        <f t="shared" ref="AB68:AB70" si="114">IF(C68&lt;6," ",IF(C68&lt;=9,I68, IF(C68&gt;=10," ")))</f>
        <v xml:space="preserve"> </v>
      </c>
      <c r="AC68" s="36" t="str">
        <f t="shared" ref="AC68:AC70" si="115">IF(C68&lt;6," ",IF(C68&lt;=9,M68, IF(C68&gt;=10," ")))</f>
        <v xml:space="preserve"> </v>
      </c>
      <c r="AD68" s="36" t="str">
        <f t="shared" ref="AD68:AD70" si="116">IF(C68&lt;6," ",IF(C68&lt;=9,L68, IF(C68&gt;=10," ")))</f>
        <v xml:space="preserve"> </v>
      </c>
      <c r="AE68" s="8" t="str">
        <f t="shared" ref="AE68:AE70" si="117">IF(V68=" "," ",IF(V68&gt;0,SUM(AC68:AD68)))</f>
        <v xml:space="preserve"> </v>
      </c>
      <c r="AF68" s="36" t="str">
        <f t="shared" ref="AF68:AF70" si="118">IF(C68&lt;6," ",IF(C68&lt;=9,J68, IF(C68&gt;=10," ")))</f>
        <v xml:space="preserve"> </v>
      </c>
      <c r="AG68" s="36" t="str">
        <f t="shared" ref="AG68:AG70" si="119">IF(C68&lt;6," ",IF(C68&lt;=9,K68, IF(C68&gt;=10," ")))</f>
        <v xml:space="preserve"> </v>
      </c>
      <c r="AH68" s="8" t="str">
        <f t="shared" ref="AH68:AH70" si="120">IF(V68=" ", " ", IF(V68&gt;0, SUM(AF68:AG68)))</f>
        <v xml:space="preserve"> </v>
      </c>
      <c r="AI68" s="37" t="str">
        <f t="shared" ref="AI68:AI70" si="121">IF(C68&lt;6," ",IF(C68&lt;=9,P68, IF(C68&gt;=10," ")))</f>
        <v xml:space="preserve"> </v>
      </c>
      <c r="AJ68" s="38" t="str">
        <f t="shared" ref="AJ68:AJ70" si="122">IF(V68=" ", " ", IF(V68&gt;0, AI68-AE68))</f>
        <v xml:space="preserve"> </v>
      </c>
      <c r="AK68" s="27"/>
      <c r="AL68" s="27"/>
      <c r="AM68" s="27"/>
      <c r="AN68" s="27"/>
      <c r="AO68" s="58" t="s">
        <v>228</v>
      </c>
      <c r="AP68" s="27"/>
      <c r="AR68">
        <f>IF(AR67&gt;100, 100, IF(AR67&lt;0, 0, AR67))</f>
        <v>72.252386106431274</v>
      </c>
      <c r="AS68">
        <f t="shared" ref="AS68:AV68" si="123">IF(AS67&gt;100, 100, IF(AS67&lt;0, 0, AS67))</f>
        <v>53.466567923536843</v>
      </c>
      <c r="AT68">
        <f t="shared" si="123"/>
        <v>0</v>
      </c>
      <c r="AU68">
        <f t="shared" si="123"/>
        <v>0</v>
      </c>
      <c r="AV68">
        <f t="shared" si="123"/>
        <v>23.835437865417155</v>
      </c>
      <c r="AW68" s="59">
        <f>AVERAGE(AR68:AV68)</f>
        <v>29.910878379077054</v>
      </c>
      <c r="AX68" s="43"/>
      <c r="AY68" s="43" t="str">
        <f>IF(AW68&lt;35, "Poor", IF(AW68&lt;65, "Fair", IF(AW68&gt;65, "Excellent")))</f>
        <v>Poor</v>
      </c>
      <c r="AZ68" s="43" t="str">
        <f>IF(AY68="Excellent", "Acceptable; Ongoing Protection is Required", "Unacceptable; Immediate Restoration is Required")</f>
        <v>Unacceptable; Immediate Restoration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108"/>
        <v xml:space="preserve"> </v>
      </c>
      <c r="W69" s="8" t="str">
        <f t="shared" si="109"/>
        <v xml:space="preserve"> </v>
      </c>
      <c r="X69" s="27" t="str">
        <f t="shared" si="110"/>
        <v xml:space="preserve"> </v>
      </c>
      <c r="Y69" s="27" t="str">
        <f t="shared" si="111"/>
        <v xml:space="preserve"> </v>
      </c>
      <c r="Z69" s="35" t="str">
        <f t="shared" si="112"/>
        <v xml:space="preserve"> </v>
      </c>
      <c r="AA69" s="8" t="str">
        <f t="shared" si="113"/>
        <v xml:space="preserve"> </v>
      </c>
      <c r="AB69" s="36" t="str">
        <f t="shared" si="114"/>
        <v xml:space="preserve"> </v>
      </c>
      <c r="AC69" s="36" t="str">
        <f t="shared" si="115"/>
        <v xml:space="preserve"> </v>
      </c>
      <c r="AD69" s="36" t="str">
        <f t="shared" si="116"/>
        <v xml:space="preserve"> </v>
      </c>
      <c r="AE69" s="8" t="str">
        <f t="shared" si="117"/>
        <v xml:space="preserve"> </v>
      </c>
      <c r="AF69" s="36" t="str">
        <f t="shared" si="118"/>
        <v xml:space="preserve"> </v>
      </c>
      <c r="AG69" s="36" t="str">
        <f t="shared" si="119"/>
        <v xml:space="preserve"> </v>
      </c>
      <c r="AH69" s="8" t="str">
        <f t="shared" si="120"/>
        <v xml:space="preserve"> </v>
      </c>
      <c r="AI69" s="37" t="str">
        <f t="shared" si="121"/>
        <v xml:space="preserve"> </v>
      </c>
      <c r="AJ69" s="38" t="str">
        <f t="shared" si="122"/>
        <v xml:space="preserve"> </v>
      </c>
      <c r="AK69" s="27"/>
      <c r="AL69" s="27"/>
      <c r="AM69" s="27"/>
      <c r="AN69" s="27"/>
      <c r="AO69" s="27"/>
      <c r="AP69" s="27"/>
      <c r="AQ69" s="27"/>
      <c r="AR69" s="27"/>
      <c r="AS69" s="27"/>
      <c r="AT69" s="27"/>
      <c r="AU69" s="27"/>
      <c r="AV69" s="27"/>
      <c r="AW69" s="27"/>
      <c r="AX69" s="27"/>
      <c r="AY69" s="27"/>
    </row>
    <row r="70" spans="1:52" ht="16" x14ac:dyDescent="0.2">
      <c r="V70" s="27" t="str">
        <f t="shared" si="108"/>
        <v xml:space="preserve"> </v>
      </c>
      <c r="W70" s="8" t="str">
        <f t="shared" si="109"/>
        <v xml:space="preserve"> </v>
      </c>
      <c r="X70" s="27" t="str">
        <f t="shared" si="110"/>
        <v xml:space="preserve"> </v>
      </c>
      <c r="Y70" s="27" t="str">
        <f t="shared" si="111"/>
        <v xml:space="preserve"> </v>
      </c>
      <c r="Z70" s="35" t="str">
        <f t="shared" si="112"/>
        <v xml:space="preserve"> </v>
      </c>
      <c r="AA70" s="8" t="str">
        <f t="shared" si="113"/>
        <v xml:space="preserve"> </v>
      </c>
      <c r="AB70" s="36" t="str">
        <f t="shared" si="114"/>
        <v xml:space="preserve"> </v>
      </c>
      <c r="AC70" s="36" t="str">
        <f t="shared" si="115"/>
        <v xml:space="preserve"> </v>
      </c>
      <c r="AD70" s="36" t="str">
        <f t="shared" si="116"/>
        <v xml:space="preserve"> </v>
      </c>
      <c r="AE70" s="8" t="str">
        <f t="shared" si="117"/>
        <v xml:space="preserve"> </v>
      </c>
      <c r="AF70" s="36" t="str">
        <f t="shared" si="118"/>
        <v xml:space="preserve"> </v>
      </c>
      <c r="AG70" s="36" t="str">
        <f t="shared" si="119"/>
        <v xml:space="preserve"> </v>
      </c>
      <c r="AH70" s="8" t="str">
        <f t="shared" si="120"/>
        <v xml:space="preserve"> </v>
      </c>
      <c r="AI70" s="37" t="str">
        <f t="shared" si="121"/>
        <v xml:space="preserve"> </v>
      </c>
      <c r="AJ70" s="38" t="str">
        <f t="shared" si="122"/>
        <v xml:space="preserve"> </v>
      </c>
    </row>
    <row r="71" spans="1:52" ht="16" x14ac:dyDescent="0.2">
      <c r="AA71" s="43">
        <f>_xlfn.AGGREGATE(1, 6,AA58:AA70)</f>
        <v>0.71865468991448167</v>
      </c>
      <c r="AB71" s="43">
        <f>_xlfn.AGGREGATE(1, 6,AB58:AB70)</f>
        <v>2.58</v>
      </c>
      <c r="AE71" s="43">
        <f>_xlfn.AGGREGATE(1, 6,AE58:AE70)</f>
        <v>11.722300000000001</v>
      </c>
      <c r="AH71" s="43">
        <f>_xlfn.AGGREGATE(1, 6,AH58:AH70)</f>
        <v>24.816249999999997</v>
      </c>
      <c r="AJ71" s="43">
        <f>_xlfn.AGGREGATE(1, 6,AJ58:AJ70)</f>
        <v>35.828637499999999</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5</v>
      </c>
      <c r="B75" s="173">
        <v>2020</v>
      </c>
      <c r="C75" s="173">
        <v>5</v>
      </c>
      <c r="D75" s="173">
        <v>22</v>
      </c>
      <c r="E75" s="176">
        <v>14.1</v>
      </c>
      <c r="F75" s="176">
        <v>0.56000000000000005</v>
      </c>
      <c r="G75" s="176">
        <v>75</v>
      </c>
      <c r="H75" s="173">
        <v>7.76</v>
      </c>
      <c r="I75" s="177">
        <v>1.46</v>
      </c>
      <c r="J75" s="177">
        <v>3.17</v>
      </c>
      <c r="K75" s="177">
        <v>2.61</v>
      </c>
      <c r="L75" s="176">
        <v>0.84289999999999998</v>
      </c>
      <c r="M75" s="177">
        <v>16.178000000000001</v>
      </c>
      <c r="N75" s="177">
        <v>52.798999999999999</v>
      </c>
      <c r="O75" s="177">
        <v>0.18</v>
      </c>
      <c r="P75" s="177">
        <v>34.025199999999998</v>
      </c>
      <c r="Q75" s="177">
        <v>27.2</v>
      </c>
      <c r="R75" s="177"/>
      <c r="S75" s="177">
        <v>6.8251999999999997</v>
      </c>
      <c r="T75" s="177">
        <v>70.343299999999999</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5</v>
      </c>
      <c r="B76" s="173">
        <v>2020</v>
      </c>
      <c r="C76" s="173">
        <v>6</v>
      </c>
      <c r="D76" s="173">
        <v>8</v>
      </c>
      <c r="E76" s="176">
        <v>17.600000000000001</v>
      </c>
      <c r="F76" s="176">
        <v>7.36</v>
      </c>
      <c r="G76" s="176">
        <v>78.8</v>
      </c>
      <c r="H76" s="173">
        <v>7.2</v>
      </c>
      <c r="I76" s="177">
        <v>0.89</v>
      </c>
      <c r="J76" s="177">
        <v>1.88</v>
      </c>
      <c r="K76" s="177">
        <v>2.64</v>
      </c>
      <c r="L76" s="176">
        <v>2.5508999999999999</v>
      </c>
      <c r="M76" s="177">
        <v>17.334</v>
      </c>
      <c r="N76" s="177">
        <v>84.966999999999999</v>
      </c>
      <c r="O76" s="177">
        <v>9.9000000000000005E-2</v>
      </c>
      <c r="P76" s="177">
        <v>40.011400000000002</v>
      </c>
      <c r="Q76" s="177">
        <v>32.9</v>
      </c>
      <c r="R76" s="177"/>
      <c r="S76" s="177">
        <v>7.1113999999999997</v>
      </c>
      <c r="T76" s="177">
        <v>66.279300000000006</v>
      </c>
      <c r="U76" s="27"/>
      <c r="V76" s="27">
        <f t="shared" ref="V76:V82" si="124">IF(C76&lt;6," ",IF(C76&lt;=9,E76, IF(C76&gt;=10," ")))</f>
        <v>17.600000000000001</v>
      </c>
      <c r="W76" s="8">
        <f t="shared" ref="W76:W82" si="125">IF(V76=" ", " ", IF(V76&gt;0, V76+273.15))</f>
        <v>290.75</v>
      </c>
      <c r="X76" s="27">
        <f t="shared" ref="X76:X82" si="126">IF(C76&lt;6," ",IF(C76&lt;=9,F76, IF(C76&gt;=10," ")))</f>
        <v>7.36</v>
      </c>
      <c r="Y76" s="27">
        <f t="shared" ref="Y76:Y82" si="127">IF(C76&lt;6," ",IF(C76&lt;=9,H76, IF(C76&gt;=10," ")))</f>
        <v>7.2</v>
      </c>
      <c r="Z76" s="35">
        <f t="shared" ref="Z76:Z82" si="128">IF(V76=" "," ",IF(V76&gt;0,EXP(-173.4292+249.6339*100/W76+143.3483*LN(+W76/100)-21.8492*W76/100+X76*(-0.033096+0.014259*W76/100-0.0017*(W76/100)^2))*1.4276))</f>
        <v>9.1097970823392966</v>
      </c>
      <c r="AA76" s="8">
        <f t="shared" ref="AA76:AA82" si="129">IF(V76=" "," ",IF(V76&gt;0,Y76/Z76))</f>
        <v>0.79035788996423162</v>
      </c>
      <c r="AB76" s="36">
        <f t="shared" ref="AB76:AB82" si="130">IF(C76&lt;6," ",IF(C76&lt;=9,I76, IF(C76&gt;=10," ")))</f>
        <v>0.89</v>
      </c>
      <c r="AC76" s="36">
        <f t="shared" ref="AC76:AC82" si="131">IF(C76&lt;6," ",IF(C76&lt;=9,M76, IF(C76&gt;=10," ")))</f>
        <v>17.334</v>
      </c>
      <c r="AD76" s="36">
        <f t="shared" ref="AD76:AD82" si="132">IF(C76&lt;6," ",IF(C76&lt;=9,L76, IF(C76&gt;=10," ")))</f>
        <v>2.5508999999999999</v>
      </c>
      <c r="AE76" s="8">
        <f t="shared" ref="AE76:AE82" si="133">IF(V76=" "," ",IF(V76&gt;0,SUM(AC76:AD76)))</f>
        <v>19.884899999999998</v>
      </c>
      <c r="AF76" s="36">
        <f t="shared" ref="AF76:AF82" si="134">IF(C76&lt;6," ",IF(C76&lt;=9,J76, IF(C76&gt;=10," ")))</f>
        <v>1.88</v>
      </c>
      <c r="AG76" s="36">
        <f t="shared" ref="AG76:AG82" si="135">IF(C76&lt;6," ",IF(C76&lt;=9,K76, IF(C76&gt;=10," ")))</f>
        <v>2.64</v>
      </c>
      <c r="AH76" s="8">
        <f t="shared" ref="AH76:AH82" si="136">IF(V76=" ", " ", IF(V76&gt;0, SUM(AF76:AG76)))</f>
        <v>4.5199999999999996</v>
      </c>
      <c r="AI76" s="37">
        <f t="shared" ref="AI76:AI82" si="137">IF(C76&lt;6," ",IF(C76&lt;=9,P76, IF(C76&gt;=10," ")))</f>
        <v>40.011400000000002</v>
      </c>
      <c r="AJ76" s="38">
        <f t="shared" ref="AJ76:AJ82" si="138">IF(V76=" ", " ", IF(V76&gt;0, AI76-AE76))</f>
        <v>20.126500000000004</v>
      </c>
      <c r="AK76" s="27"/>
      <c r="AL76" s="27"/>
      <c r="AM76" s="27"/>
      <c r="AN76" s="27"/>
      <c r="AO76" s="27"/>
      <c r="AP76" s="27"/>
      <c r="AQ76" s="27"/>
      <c r="AR76" s="27"/>
      <c r="AS76" s="27"/>
      <c r="AT76" s="27"/>
      <c r="AU76" s="27"/>
      <c r="AV76" s="27"/>
      <c r="AW76" s="27"/>
      <c r="AX76" s="27"/>
      <c r="AY76" s="27"/>
    </row>
    <row r="77" spans="1:52" ht="16" x14ac:dyDescent="0.2">
      <c r="A77" s="172">
        <v>5</v>
      </c>
      <c r="B77" s="173">
        <v>2020</v>
      </c>
      <c r="C77" s="173">
        <v>6</v>
      </c>
      <c r="D77" s="173">
        <v>22</v>
      </c>
      <c r="E77" s="176">
        <v>19.8</v>
      </c>
      <c r="F77" s="176">
        <v>0.71</v>
      </c>
      <c r="G77" s="176">
        <v>76.3</v>
      </c>
      <c r="H77" s="173">
        <v>6.94</v>
      </c>
      <c r="I77" s="177">
        <v>1.69</v>
      </c>
      <c r="J77" s="177">
        <v>3.25</v>
      </c>
      <c r="K77" s="177">
        <v>1.91</v>
      </c>
      <c r="L77" s="176">
        <v>1.4950000000000001</v>
      </c>
      <c r="M77" s="177">
        <v>17.568000000000001</v>
      </c>
      <c r="N77" s="177">
        <v>27.952000000000002</v>
      </c>
      <c r="O77" s="177">
        <v>0.216</v>
      </c>
      <c r="P77" s="177">
        <v>36.145200000000003</v>
      </c>
      <c r="Q77" s="177">
        <v>29.8</v>
      </c>
      <c r="R77" s="177"/>
      <c r="S77" s="177">
        <v>6.3452000000000002</v>
      </c>
      <c r="T77" s="177">
        <v>53.527000000000001</v>
      </c>
      <c r="U77" s="27"/>
      <c r="V77" s="27">
        <f t="shared" si="124"/>
        <v>19.8</v>
      </c>
      <c r="W77" s="8">
        <f t="shared" si="125"/>
        <v>292.95</v>
      </c>
      <c r="X77" s="27">
        <f t="shared" si="126"/>
        <v>0.71</v>
      </c>
      <c r="Y77" s="27">
        <f t="shared" si="127"/>
        <v>6.94</v>
      </c>
      <c r="Z77" s="35">
        <f t="shared" si="128"/>
        <v>9.0656733122769513</v>
      </c>
      <c r="AA77" s="8">
        <f t="shared" si="129"/>
        <v>0.76552504827211088</v>
      </c>
      <c r="AB77" s="36">
        <f t="shared" si="130"/>
        <v>1.69</v>
      </c>
      <c r="AC77" s="36">
        <f t="shared" si="131"/>
        <v>17.568000000000001</v>
      </c>
      <c r="AD77" s="36">
        <f t="shared" si="132"/>
        <v>1.4950000000000001</v>
      </c>
      <c r="AE77" s="8">
        <f t="shared" si="133"/>
        <v>19.063000000000002</v>
      </c>
      <c r="AF77" s="36">
        <f t="shared" si="134"/>
        <v>3.25</v>
      </c>
      <c r="AG77" s="36">
        <f t="shared" si="135"/>
        <v>1.91</v>
      </c>
      <c r="AH77" s="8">
        <f t="shared" si="136"/>
        <v>5.16</v>
      </c>
      <c r="AI77" s="37">
        <f t="shared" si="137"/>
        <v>36.145200000000003</v>
      </c>
      <c r="AJ77" s="38">
        <f t="shared" si="138"/>
        <v>17.0822</v>
      </c>
      <c r="AL77" s="27"/>
      <c r="AM77" s="27"/>
      <c r="AN77" s="27"/>
      <c r="AO77" s="27"/>
      <c r="AP77" s="27"/>
      <c r="AQ77" s="39" t="s">
        <v>221</v>
      </c>
      <c r="AR77" s="40"/>
      <c r="AS77" s="40"/>
      <c r="AT77" s="40"/>
      <c r="AU77" s="40"/>
      <c r="AV77" s="40"/>
      <c r="AW77" s="40"/>
      <c r="AX77" s="40"/>
      <c r="AY77" s="40"/>
      <c r="AZ77" s="19"/>
    </row>
    <row r="78" spans="1:52" ht="16" x14ac:dyDescent="0.2">
      <c r="A78" s="172">
        <v>5</v>
      </c>
      <c r="B78" s="173">
        <v>2020</v>
      </c>
      <c r="C78" s="173">
        <v>7</v>
      </c>
      <c r="D78" s="173">
        <v>8</v>
      </c>
      <c r="E78" s="176">
        <v>21.8</v>
      </c>
      <c r="F78" s="176">
        <v>7.56</v>
      </c>
      <c r="G78" s="176">
        <v>88.5</v>
      </c>
      <c r="H78" s="173">
        <v>7.46</v>
      </c>
      <c r="I78" s="177">
        <v>1.71</v>
      </c>
      <c r="J78" s="177">
        <v>6.93</v>
      </c>
      <c r="K78" s="177">
        <v>1.83</v>
      </c>
      <c r="L78" s="176">
        <v>1.1711</v>
      </c>
      <c r="M78" s="177">
        <v>8.0690000000000008</v>
      </c>
      <c r="N78" s="177">
        <v>87.808999999999997</v>
      </c>
      <c r="O78" s="177">
        <v>7.8E-2</v>
      </c>
      <c r="P78" s="177">
        <v>41.831600000000002</v>
      </c>
      <c r="Q78" s="177">
        <v>27</v>
      </c>
      <c r="R78" s="177"/>
      <c r="S78" s="177">
        <v>14.8316</v>
      </c>
      <c r="T78" s="177">
        <v>96.316800000000001</v>
      </c>
      <c r="U78" s="27"/>
      <c r="V78" s="27">
        <f t="shared" si="124"/>
        <v>21.8</v>
      </c>
      <c r="W78" s="8">
        <f t="shared" si="125"/>
        <v>294.95</v>
      </c>
      <c r="X78" s="27">
        <f t="shared" si="126"/>
        <v>7.56</v>
      </c>
      <c r="Y78" s="27">
        <f t="shared" si="127"/>
        <v>7.46</v>
      </c>
      <c r="Z78" s="35">
        <f t="shared" si="128"/>
        <v>8.3742127591366717</v>
      </c>
      <c r="AA78" s="8">
        <f t="shared" si="129"/>
        <v>0.89083000570540538</v>
      </c>
      <c r="AB78" s="36">
        <f t="shared" si="130"/>
        <v>1.71</v>
      </c>
      <c r="AC78" s="36">
        <f t="shared" si="131"/>
        <v>8.0690000000000008</v>
      </c>
      <c r="AD78" s="36">
        <f t="shared" si="132"/>
        <v>1.1711</v>
      </c>
      <c r="AE78" s="8">
        <f t="shared" si="133"/>
        <v>9.2401000000000018</v>
      </c>
      <c r="AF78" s="36">
        <f t="shared" si="134"/>
        <v>6.93</v>
      </c>
      <c r="AG78" s="36">
        <f t="shared" si="135"/>
        <v>1.83</v>
      </c>
      <c r="AH78" s="8">
        <f t="shared" si="136"/>
        <v>8.76</v>
      </c>
      <c r="AI78" s="37">
        <f t="shared" si="137"/>
        <v>41.831600000000002</v>
      </c>
      <c r="AJ78" s="38">
        <f t="shared" si="138"/>
        <v>32.591499999999996</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5</v>
      </c>
      <c r="B79" s="173">
        <v>2020</v>
      </c>
      <c r="C79" s="173">
        <v>8</v>
      </c>
      <c r="D79" s="173">
        <v>7</v>
      </c>
      <c r="E79" s="176">
        <v>20.100000000000001</v>
      </c>
      <c r="F79" s="176">
        <v>1.5</v>
      </c>
      <c r="G79" s="176">
        <v>97.6</v>
      </c>
      <c r="H79" s="173">
        <v>8.92</v>
      </c>
      <c r="I79" s="177">
        <v>5.33</v>
      </c>
      <c r="J79" s="177">
        <v>52.53</v>
      </c>
      <c r="K79" s="177">
        <v>2.9</v>
      </c>
      <c r="L79" s="176">
        <v>0.25059999999999999</v>
      </c>
      <c r="M79" s="177">
        <v>2.2810000000000001</v>
      </c>
      <c r="N79" s="177">
        <v>159.24299999999999</v>
      </c>
      <c r="O79" s="177">
        <v>0.113</v>
      </c>
      <c r="P79" s="177">
        <v>54.2151</v>
      </c>
      <c r="Q79" s="177">
        <v>21.4</v>
      </c>
      <c r="R79" s="177"/>
      <c r="S79" s="177">
        <v>32.815100000000001</v>
      </c>
      <c r="T79" s="177">
        <v>221.88740000000001</v>
      </c>
      <c r="U79" s="27"/>
      <c r="V79" s="27">
        <f t="shared" si="124"/>
        <v>20.100000000000001</v>
      </c>
      <c r="W79" s="8">
        <f t="shared" si="125"/>
        <v>293.25</v>
      </c>
      <c r="X79" s="27">
        <f t="shared" si="126"/>
        <v>1.5</v>
      </c>
      <c r="Y79" s="27">
        <f t="shared" si="127"/>
        <v>8.92</v>
      </c>
      <c r="Z79" s="35">
        <f t="shared" si="128"/>
        <v>8.9696150452624437</v>
      </c>
      <c r="AA79" s="8">
        <f t="shared" si="129"/>
        <v>0.9944685424054347</v>
      </c>
      <c r="AB79" s="36">
        <f t="shared" si="130"/>
        <v>5.33</v>
      </c>
      <c r="AC79" s="36">
        <f t="shared" si="131"/>
        <v>2.2810000000000001</v>
      </c>
      <c r="AD79" s="36">
        <f t="shared" si="132"/>
        <v>0.25059999999999999</v>
      </c>
      <c r="AE79" s="8">
        <f t="shared" si="133"/>
        <v>2.5316000000000001</v>
      </c>
      <c r="AF79" s="36">
        <f t="shared" si="134"/>
        <v>52.53</v>
      </c>
      <c r="AG79" s="36">
        <f t="shared" si="135"/>
        <v>2.9</v>
      </c>
      <c r="AH79" s="8">
        <f t="shared" si="136"/>
        <v>55.43</v>
      </c>
      <c r="AI79" s="37">
        <f t="shared" si="137"/>
        <v>54.2151</v>
      </c>
      <c r="AJ79" s="38">
        <f t="shared" si="138"/>
        <v>51.683500000000002</v>
      </c>
      <c r="AL79" s="43" t="s">
        <v>222</v>
      </c>
      <c r="AQ79" s="44" t="s">
        <v>1</v>
      </c>
      <c r="AR79" s="41"/>
      <c r="AS79" s="41"/>
      <c r="AT79" s="41"/>
      <c r="AU79" s="41"/>
      <c r="AV79" s="41"/>
      <c r="AW79" s="45"/>
      <c r="AX79" s="40"/>
      <c r="AY79" s="40"/>
      <c r="AZ79" s="19"/>
    </row>
    <row r="80" spans="1:52" ht="18" x14ac:dyDescent="0.25">
      <c r="A80" s="172">
        <v>5</v>
      </c>
      <c r="B80" s="173">
        <v>2020</v>
      </c>
      <c r="C80" s="173">
        <v>9</v>
      </c>
      <c r="D80" s="173">
        <v>5</v>
      </c>
      <c r="E80" s="176">
        <v>17.3</v>
      </c>
      <c r="F80" s="176">
        <v>2.1</v>
      </c>
      <c r="G80" s="176">
        <v>79</v>
      </c>
      <c r="H80" s="173">
        <v>7.5</v>
      </c>
      <c r="I80" s="177">
        <v>2.4700000000000002</v>
      </c>
      <c r="J80" s="177">
        <v>20.86</v>
      </c>
      <c r="K80" s="177">
        <v>2.67</v>
      </c>
      <c r="L80" s="176">
        <v>0.57199999999999995</v>
      </c>
      <c r="M80" s="177">
        <v>11.019</v>
      </c>
      <c r="N80" s="177">
        <v>107.483</v>
      </c>
      <c r="O80" s="177">
        <v>7.6999999999999999E-2</v>
      </c>
      <c r="P80" s="177">
        <v>48.132399999999997</v>
      </c>
      <c r="Q80" s="177">
        <v>24.1</v>
      </c>
      <c r="R80" s="177"/>
      <c r="S80" s="177">
        <v>24.032399999999999</v>
      </c>
      <c r="T80" s="177">
        <v>165.1781</v>
      </c>
      <c r="U80" s="27"/>
      <c r="V80" s="27">
        <f t="shared" si="124"/>
        <v>17.3</v>
      </c>
      <c r="W80" s="8">
        <f t="shared" si="125"/>
        <v>290.45</v>
      </c>
      <c r="X80" s="27">
        <f t="shared" si="126"/>
        <v>2.1</v>
      </c>
      <c r="Y80" s="27">
        <f t="shared" si="127"/>
        <v>7.5</v>
      </c>
      <c r="Z80" s="35">
        <f t="shared" si="128"/>
        <v>9.460963857777454</v>
      </c>
      <c r="AA80" s="8">
        <f t="shared" si="129"/>
        <v>0.79273106976669938</v>
      </c>
      <c r="AB80" s="36">
        <f t="shared" si="130"/>
        <v>2.4700000000000002</v>
      </c>
      <c r="AC80" s="36">
        <f t="shared" si="131"/>
        <v>11.019</v>
      </c>
      <c r="AD80" s="36">
        <f t="shared" si="132"/>
        <v>0.57199999999999995</v>
      </c>
      <c r="AE80" s="8">
        <f t="shared" si="133"/>
        <v>11.590999999999999</v>
      </c>
      <c r="AF80" s="36">
        <f t="shared" si="134"/>
        <v>20.86</v>
      </c>
      <c r="AG80" s="36">
        <f t="shared" si="135"/>
        <v>2.67</v>
      </c>
      <c r="AH80" s="8">
        <f t="shared" si="136"/>
        <v>23.53</v>
      </c>
      <c r="AI80" s="37">
        <f t="shared" si="137"/>
        <v>48.132399999999997</v>
      </c>
      <c r="AJ80" s="38">
        <f t="shared" si="138"/>
        <v>36.541399999999996</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5</v>
      </c>
      <c r="B81" s="173">
        <v>2020</v>
      </c>
      <c r="C81" s="173">
        <v>9</v>
      </c>
      <c r="D81" s="173">
        <v>19</v>
      </c>
      <c r="E81" s="176">
        <v>14.7</v>
      </c>
      <c r="F81" s="176">
        <v>15.1</v>
      </c>
      <c r="G81" s="176">
        <v>67.3</v>
      </c>
      <c r="H81" s="173">
        <v>6.23</v>
      </c>
      <c r="I81" s="177">
        <v>2.74</v>
      </c>
      <c r="J81" s="177">
        <v>47.47</v>
      </c>
      <c r="K81" s="177">
        <v>2.0299999999999998</v>
      </c>
      <c r="L81" s="176">
        <v>0.16270000000000001</v>
      </c>
      <c r="M81" s="177">
        <v>2.8929999999999998</v>
      </c>
      <c r="N81" s="177">
        <v>69.900999999999996</v>
      </c>
      <c r="O81" s="177">
        <v>0.115</v>
      </c>
      <c r="P81" s="177">
        <v>40.735300000000002</v>
      </c>
      <c r="Q81" s="177">
        <v>21.6</v>
      </c>
      <c r="R81" s="177"/>
      <c r="S81" s="177">
        <v>19.135300000000001</v>
      </c>
      <c r="T81" s="177">
        <v>130.90190000000001</v>
      </c>
      <c r="U81" s="27"/>
      <c r="V81" s="27">
        <f t="shared" si="124"/>
        <v>14.7</v>
      </c>
      <c r="W81" s="8">
        <f t="shared" si="125"/>
        <v>287.84999999999997</v>
      </c>
      <c r="X81" s="27">
        <f t="shared" si="126"/>
        <v>15.1</v>
      </c>
      <c r="Y81" s="27">
        <f t="shared" si="127"/>
        <v>6.23</v>
      </c>
      <c r="Z81" s="35">
        <f t="shared" si="128"/>
        <v>9.2309896723671034</v>
      </c>
      <c r="AA81" s="8">
        <f t="shared" si="129"/>
        <v>0.6749005492498229</v>
      </c>
      <c r="AB81" s="36">
        <f t="shared" si="130"/>
        <v>2.74</v>
      </c>
      <c r="AC81" s="36">
        <f t="shared" si="131"/>
        <v>2.8929999999999998</v>
      </c>
      <c r="AD81" s="36">
        <f t="shared" si="132"/>
        <v>0.16270000000000001</v>
      </c>
      <c r="AE81" s="8">
        <f t="shared" si="133"/>
        <v>3.0556999999999999</v>
      </c>
      <c r="AF81" s="36">
        <f t="shared" si="134"/>
        <v>47.47</v>
      </c>
      <c r="AG81" s="36">
        <f t="shared" si="135"/>
        <v>2.0299999999999998</v>
      </c>
      <c r="AH81" s="8">
        <f t="shared" si="136"/>
        <v>49.5</v>
      </c>
      <c r="AI81" s="37">
        <f t="shared" si="137"/>
        <v>40.735300000000002</v>
      </c>
      <c r="AJ81" s="38">
        <f t="shared" si="138"/>
        <v>37.679600000000001</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5</v>
      </c>
      <c r="B82" s="173">
        <v>2020</v>
      </c>
      <c r="C82" s="173">
        <v>10</v>
      </c>
      <c r="D82" s="173">
        <v>18</v>
      </c>
      <c r="E82" s="176">
        <v>10.1</v>
      </c>
      <c r="F82" s="176">
        <v>3.9</v>
      </c>
      <c r="G82" s="176">
        <v>87</v>
      </c>
      <c r="H82" s="173">
        <v>9.35</v>
      </c>
      <c r="I82" s="177">
        <v>2.5</v>
      </c>
      <c r="J82" s="177">
        <v>22.28</v>
      </c>
      <c r="K82" s="177">
        <v>0.84</v>
      </c>
      <c r="L82" s="176">
        <v>0.89290000000000003</v>
      </c>
      <c r="M82" s="177">
        <v>12.938000000000001</v>
      </c>
      <c r="N82" s="177">
        <v>62.039000000000001</v>
      </c>
      <c r="O82" s="177">
        <v>7.9000000000000001E-2</v>
      </c>
      <c r="P82" s="177">
        <v>48.0824</v>
      </c>
      <c r="Q82" s="177">
        <v>27.9</v>
      </c>
      <c r="R82" s="177"/>
      <c r="S82" s="177">
        <v>20.182400000000001</v>
      </c>
      <c r="T82" s="177">
        <v>172.6431</v>
      </c>
      <c r="U82" s="27"/>
      <c r="V82" s="27" t="str">
        <f t="shared" si="124"/>
        <v xml:space="preserve"> </v>
      </c>
      <c r="W82" s="8" t="str">
        <f t="shared" si="125"/>
        <v xml:space="preserve"> </v>
      </c>
      <c r="X82" s="27" t="str">
        <f t="shared" si="126"/>
        <v xml:space="preserve"> </v>
      </c>
      <c r="Y82" s="27" t="str">
        <f t="shared" si="127"/>
        <v xml:space="preserve"> </v>
      </c>
      <c r="Z82" s="35" t="str">
        <f t="shared" si="128"/>
        <v xml:space="preserve"> </v>
      </c>
      <c r="AA82" s="8" t="str">
        <f t="shared" si="129"/>
        <v xml:space="preserve"> </v>
      </c>
      <c r="AB82" s="36" t="str">
        <f t="shared" si="130"/>
        <v xml:space="preserve"> </v>
      </c>
      <c r="AC82" s="36" t="str">
        <f t="shared" si="131"/>
        <v xml:space="preserve"> </v>
      </c>
      <c r="AD82" s="36" t="str">
        <f t="shared" si="132"/>
        <v xml:space="preserve"> </v>
      </c>
      <c r="AE82" s="8" t="str">
        <f t="shared" si="133"/>
        <v xml:space="preserve"> </v>
      </c>
      <c r="AF82" s="36" t="str">
        <f t="shared" si="134"/>
        <v xml:space="preserve"> </v>
      </c>
      <c r="AG82" s="36" t="str">
        <f t="shared" si="135"/>
        <v xml:space="preserve"> </v>
      </c>
      <c r="AH82" s="8" t="str">
        <f t="shared" si="136"/>
        <v xml:space="preserve"> </v>
      </c>
      <c r="AI82" s="37" t="str">
        <f t="shared" si="137"/>
        <v xml:space="preserve"> </v>
      </c>
      <c r="AJ82" s="38" t="str">
        <f t="shared" si="138"/>
        <v xml:space="preserve"> </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27"/>
      <c r="B83" s="27"/>
      <c r="C83" s="27"/>
      <c r="D83" s="50"/>
      <c r="E83" s="51"/>
      <c r="F83" s="52"/>
      <c r="G83" s="27"/>
      <c r="H83" s="27"/>
      <c r="I83" s="27"/>
      <c r="J83" s="27"/>
      <c r="K83" s="27"/>
      <c r="L83" s="27"/>
      <c r="M83" s="27"/>
      <c r="N83" s="27"/>
      <c r="O83" s="27"/>
      <c r="P83" s="27"/>
      <c r="Q83" s="27"/>
      <c r="R83" s="27"/>
      <c r="S83" s="27"/>
      <c r="T83" s="27"/>
      <c r="U83" s="27"/>
      <c r="V83" s="27" t="str">
        <f t="shared" ref="V83:V87" si="139">IF(C83&lt;6," ",IF(C83&lt;=9,E83, IF(C83&gt;=10," ")))</f>
        <v xml:space="preserve"> </v>
      </c>
      <c r="W83" s="8" t="str">
        <f t="shared" ref="W83:W87" si="140">IF(V83=" ", " ", IF(V83&gt;0, V83+273.15))</f>
        <v xml:space="preserve"> </v>
      </c>
      <c r="X83" s="27" t="str">
        <f t="shared" ref="X83:X87" si="141">IF(C83&lt;6," ",IF(C83&lt;=9,F83, IF(C83&gt;=10," ")))</f>
        <v xml:space="preserve"> </v>
      </c>
      <c r="Y83" s="27" t="str">
        <f t="shared" ref="Y83:Y87" si="142">IF(C83&lt;6," ",IF(C83&lt;=9,H83, IF(C83&gt;=10," ")))</f>
        <v xml:space="preserve"> </v>
      </c>
      <c r="Z83" s="35" t="str">
        <f t="shared" ref="Z83:Z87" si="143">IF(V83=" "," ",IF(V83&gt;0,EXP(-173.4292+249.6339*100/W83+143.3483*LN(+W83/100)-21.8492*W83/100+X83*(-0.033096+0.014259*W83/100-0.0017*(W83/100)^2))*1.4276))</f>
        <v xml:space="preserve"> </v>
      </c>
      <c r="AA83" s="8" t="str">
        <f t="shared" ref="AA83:AA87" si="144">IF(V83=" "," ",IF(V83&gt;0,Y83/Z83))</f>
        <v xml:space="preserve"> </v>
      </c>
      <c r="AB83" s="36" t="str">
        <f t="shared" ref="AB83:AB87" si="145">IF(C83&lt;6," ",IF(C83&lt;=9,I83, IF(C83&gt;=10," ")))</f>
        <v xml:space="preserve"> </v>
      </c>
      <c r="AC83" s="36" t="str">
        <f t="shared" ref="AC83:AC87" si="146">IF(C83&lt;6," ",IF(C83&lt;=9,M83, IF(C83&gt;=10," ")))</f>
        <v xml:space="preserve"> </v>
      </c>
      <c r="AD83" s="36" t="str">
        <f t="shared" ref="AD83:AD87" si="147">IF(C83&lt;6," ",IF(C83&lt;=9,L83, IF(C83&gt;=10," ")))</f>
        <v xml:space="preserve"> </v>
      </c>
      <c r="AE83" s="8" t="str">
        <f t="shared" ref="AE83:AE87" si="148">IF(V83=" "," ",IF(V83&gt;0,SUM(AC83:AD83)))</f>
        <v xml:space="preserve"> </v>
      </c>
      <c r="AF83" s="36" t="str">
        <f t="shared" ref="AF83:AF87" si="149">IF(C83&lt;6," ",IF(C83&lt;=9,J83, IF(C83&gt;=10," ")))</f>
        <v xml:space="preserve"> </v>
      </c>
      <c r="AG83" s="36" t="str">
        <f t="shared" ref="AG83:AG87" si="150">IF(C83&lt;6," ",IF(C83&lt;=9,K83, IF(C83&gt;=10," ")))</f>
        <v xml:space="preserve"> </v>
      </c>
      <c r="AH83" s="8" t="str">
        <f t="shared" ref="AH83:AH87" si="151">IF(V83=" ", " ", IF(V83&gt;0, SUM(AF83:AG83)))</f>
        <v xml:space="preserve"> </v>
      </c>
      <c r="AI83" s="37" t="str">
        <f t="shared" ref="AI83:AI87" si="152">IF(C83&lt;6," ",IF(C83&lt;=9,P83, IF(C83&gt;=10," ")))</f>
        <v xml:space="preserve"> </v>
      </c>
      <c r="AJ83" s="38" t="str">
        <f t="shared" ref="AJ83:AJ87" si="153">IF(V83=" ", " ", IF(V83&gt;0, AI83-AE83))</f>
        <v xml:space="preserve"> </v>
      </c>
      <c r="AL83">
        <f>AA88</f>
        <v>0.81813551756061742</v>
      </c>
      <c r="AM83">
        <f>AB88</f>
        <v>2.4716666666666671</v>
      </c>
      <c r="AN83">
        <f>AE88</f>
        <v>10.894383333333332</v>
      </c>
      <c r="AO83">
        <f>AH88</f>
        <v>24.483333333333334</v>
      </c>
      <c r="AP83" s="11">
        <f>AJ88</f>
        <v>32.617449999999998</v>
      </c>
      <c r="AQ83" s="45"/>
      <c r="AR83" s="41" t="s">
        <v>77</v>
      </c>
      <c r="AS83" s="41" t="s">
        <v>77</v>
      </c>
      <c r="AT83" s="41" t="s">
        <v>77</v>
      </c>
      <c r="AU83" s="41" t="s">
        <v>77</v>
      </c>
      <c r="AV83" s="41" t="s">
        <v>77</v>
      </c>
      <c r="AW83" s="42" t="s">
        <v>78</v>
      </c>
      <c r="AX83" s="23"/>
      <c r="AY83" s="23"/>
      <c r="AZ83" s="19"/>
    </row>
    <row r="84" spans="1:52" ht="16" x14ac:dyDescent="0.2">
      <c r="A84" s="27"/>
      <c r="B84" s="27"/>
      <c r="C84" s="27"/>
      <c r="D84" s="50"/>
      <c r="E84" s="51"/>
      <c r="F84" s="52"/>
      <c r="G84" s="27"/>
      <c r="H84" s="27"/>
      <c r="I84" s="27"/>
      <c r="J84" s="27"/>
      <c r="K84" s="27"/>
      <c r="L84" s="27"/>
      <c r="M84" s="27"/>
      <c r="N84" s="27"/>
      <c r="O84" s="27"/>
      <c r="P84" s="27"/>
      <c r="Q84" s="27"/>
      <c r="R84" s="27"/>
      <c r="S84" s="27"/>
      <c r="T84" s="27"/>
      <c r="U84" s="27"/>
      <c r="V84" s="27" t="str">
        <f t="shared" si="139"/>
        <v xml:space="preserve"> </v>
      </c>
      <c r="W84" s="8" t="str">
        <f t="shared" si="140"/>
        <v xml:space="preserve"> </v>
      </c>
      <c r="X84" s="27" t="str">
        <f t="shared" si="141"/>
        <v xml:space="preserve"> </v>
      </c>
      <c r="Y84" s="27" t="str">
        <f t="shared" si="142"/>
        <v xml:space="preserve"> </v>
      </c>
      <c r="Z84" s="35" t="str">
        <f t="shared" si="143"/>
        <v xml:space="preserve"> </v>
      </c>
      <c r="AA84" s="8" t="str">
        <f t="shared" si="144"/>
        <v xml:space="preserve"> </v>
      </c>
      <c r="AB84" s="36" t="str">
        <f t="shared" si="145"/>
        <v xml:space="preserve"> </v>
      </c>
      <c r="AC84" s="36" t="str">
        <f t="shared" si="146"/>
        <v xml:space="preserve"> </v>
      </c>
      <c r="AD84" s="36" t="str">
        <f t="shared" si="147"/>
        <v xml:space="preserve"> </v>
      </c>
      <c r="AE84" s="8" t="str">
        <f t="shared" si="148"/>
        <v xml:space="preserve"> </v>
      </c>
      <c r="AF84" s="36" t="str">
        <f t="shared" si="149"/>
        <v xml:space="preserve"> </v>
      </c>
      <c r="AG84" s="36" t="str">
        <f t="shared" si="150"/>
        <v xml:space="preserve"> </v>
      </c>
      <c r="AH84" s="8" t="str">
        <f t="shared" si="151"/>
        <v xml:space="preserve"> </v>
      </c>
      <c r="AI84" s="37" t="str">
        <f t="shared" si="152"/>
        <v xml:space="preserve"> </v>
      </c>
      <c r="AJ84" s="38" t="str">
        <f t="shared" si="153"/>
        <v xml:space="preserve"> </v>
      </c>
      <c r="AK84" s="27"/>
      <c r="AO84" s="27"/>
      <c r="AR84" s="41">
        <f>((LN(AL83)-LN(0.4))/(LN(0.9)-LN(0.4))*100)</f>
        <v>88.239830117728275</v>
      </c>
      <c r="AS84" s="57">
        <f>((LN(AM83)-LN(17))/(LN(0.5)-LN(17))*100)</f>
        <v>54.683026414161795</v>
      </c>
      <c r="AT84" s="41">
        <f>((LN(AN83)-LN(10))/(LN(1)-LN(10))*100)</f>
        <v>-3.7202652433575385</v>
      </c>
      <c r="AU84" s="41">
        <f>((LN(AO83)-LN(10))/(LN(3)-LN(10))*100)</f>
        <v>-74.37107530506384</v>
      </c>
      <c r="AV84" s="41">
        <f>((LN(AP83)-LN(43))/(LN(20)-LN(43))*100)</f>
        <v>36.102456464268784</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139"/>
        <v xml:space="preserve"> </v>
      </c>
      <c r="W85" s="8" t="str">
        <f t="shared" si="140"/>
        <v xml:space="preserve"> </v>
      </c>
      <c r="X85" s="27" t="str">
        <f t="shared" si="141"/>
        <v xml:space="preserve"> </v>
      </c>
      <c r="Y85" s="27" t="str">
        <f t="shared" si="142"/>
        <v xml:space="preserve"> </v>
      </c>
      <c r="Z85" s="35" t="str">
        <f t="shared" si="143"/>
        <v xml:space="preserve"> </v>
      </c>
      <c r="AA85" s="8" t="str">
        <f t="shared" si="144"/>
        <v xml:space="preserve"> </v>
      </c>
      <c r="AB85" s="36" t="str">
        <f t="shared" si="145"/>
        <v xml:space="preserve"> </v>
      </c>
      <c r="AC85" s="36" t="str">
        <f t="shared" si="146"/>
        <v xml:space="preserve"> </v>
      </c>
      <c r="AD85" s="36" t="str">
        <f t="shared" si="147"/>
        <v xml:space="preserve"> </v>
      </c>
      <c r="AE85" s="8" t="str">
        <f t="shared" si="148"/>
        <v xml:space="preserve"> </v>
      </c>
      <c r="AF85" s="36" t="str">
        <f t="shared" si="149"/>
        <v xml:space="preserve"> </v>
      </c>
      <c r="AG85" s="36" t="str">
        <f t="shared" si="150"/>
        <v xml:space="preserve"> </v>
      </c>
      <c r="AH85" s="8" t="str">
        <f t="shared" si="151"/>
        <v xml:space="preserve"> </v>
      </c>
      <c r="AI85" s="37" t="str">
        <f t="shared" si="152"/>
        <v xml:space="preserve"> </v>
      </c>
      <c r="AJ85" s="38" t="str">
        <f t="shared" si="153"/>
        <v xml:space="preserve"> </v>
      </c>
      <c r="AK85" s="27"/>
      <c r="AL85" s="27"/>
      <c r="AM85" s="27"/>
      <c r="AN85" s="27"/>
      <c r="AO85" s="58" t="s">
        <v>228</v>
      </c>
      <c r="AP85" s="27"/>
      <c r="AR85">
        <f>IF(AR84&gt;100, 100, IF(AR84&lt;0, 0, AR84))</f>
        <v>88.239830117728275</v>
      </c>
      <c r="AS85">
        <f t="shared" ref="AS85:AV85" si="154">IF(AS84&gt;100, 100, IF(AS84&lt;0, 0, AS84))</f>
        <v>54.683026414161795</v>
      </c>
      <c r="AT85">
        <f t="shared" si="154"/>
        <v>0</v>
      </c>
      <c r="AU85">
        <f t="shared" si="154"/>
        <v>0</v>
      </c>
      <c r="AV85">
        <f t="shared" si="154"/>
        <v>36.102456464268784</v>
      </c>
      <c r="AW85" s="59">
        <f>AVERAGE(AR85:AV85)</f>
        <v>35.805062599231768</v>
      </c>
      <c r="AX85" s="43"/>
      <c r="AY85" s="43" t="str">
        <f>IF(AW85&lt;35, "Poor", IF(AW85&lt;65, "Fair", IF(AW85&gt;65, "Excellent")))</f>
        <v>Fair</v>
      </c>
      <c r="AZ85" s="43" t="str">
        <f>IF(AY85="Excellent", "Acceptable; Ongoing Protection is Required", "Unacceptable; Immediate Restoration is Required")</f>
        <v>Unacceptable; Immediate Restoration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139"/>
        <v xml:space="preserve"> </v>
      </c>
      <c r="W86" s="8" t="str">
        <f t="shared" si="140"/>
        <v xml:space="preserve"> </v>
      </c>
      <c r="X86" s="27" t="str">
        <f t="shared" si="141"/>
        <v xml:space="preserve"> </v>
      </c>
      <c r="Y86" s="27" t="str">
        <f t="shared" si="142"/>
        <v xml:space="preserve"> </v>
      </c>
      <c r="Z86" s="35" t="str">
        <f t="shared" si="143"/>
        <v xml:space="preserve"> </v>
      </c>
      <c r="AA86" s="8" t="str">
        <f t="shared" si="144"/>
        <v xml:space="preserve"> </v>
      </c>
      <c r="AB86" s="36" t="str">
        <f t="shared" si="145"/>
        <v xml:space="preserve"> </v>
      </c>
      <c r="AC86" s="36" t="str">
        <f t="shared" si="146"/>
        <v xml:space="preserve"> </v>
      </c>
      <c r="AD86" s="36" t="str">
        <f t="shared" si="147"/>
        <v xml:space="preserve"> </v>
      </c>
      <c r="AE86" s="8" t="str">
        <f t="shared" si="148"/>
        <v xml:space="preserve"> </v>
      </c>
      <c r="AF86" s="36" t="str">
        <f t="shared" si="149"/>
        <v xml:space="preserve"> </v>
      </c>
      <c r="AG86" s="36" t="str">
        <f t="shared" si="150"/>
        <v xml:space="preserve"> </v>
      </c>
      <c r="AH86" s="8" t="str">
        <f t="shared" si="151"/>
        <v xml:space="preserve"> </v>
      </c>
      <c r="AI86" s="37" t="str">
        <f t="shared" si="152"/>
        <v xml:space="preserve"> </v>
      </c>
      <c r="AJ86" s="38" t="str">
        <f t="shared" si="153"/>
        <v xml:space="preserve"> </v>
      </c>
      <c r="AK86" s="27"/>
      <c r="AL86" s="27"/>
      <c r="AM86" s="27"/>
      <c r="AN86" s="27"/>
      <c r="AO86" s="27"/>
      <c r="AP86" s="27"/>
      <c r="AQ86" s="27"/>
      <c r="AR86" s="27"/>
      <c r="AS86" s="27"/>
      <c r="AT86" s="27"/>
      <c r="AU86" s="27"/>
      <c r="AV86" s="27"/>
      <c r="AW86" s="27"/>
      <c r="AX86" s="27"/>
      <c r="AY86" s="27"/>
    </row>
    <row r="87" spans="1:52" ht="16" x14ac:dyDescent="0.2">
      <c r="V87" s="27" t="str">
        <f t="shared" si="139"/>
        <v xml:space="preserve"> </v>
      </c>
      <c r="W87" s="8" t="str">
        <f t="shared" si="140"/>
        <v xml:space="preserve"> </v>
      </c>
      <c r="X87" s="27" t="str">
        <f t="shared" si="141"/>
        <v xml:space="preserve"> </v>
      </c>
      <c r="Y87" s="27" t="str">
        <f t="shared" si="142"/>
        <v xml:space="preserve"> </v>
      </c>
      <c r="Z87" s="35" t="str">
        <f t="shared" si="143"/>
        <v xml:space="preserve"> </v>
      </c>
      <c r="AA87" s="8" t="str">
        <f t="shared" si="144"/>
        <v xml:space="preserve"> </v>
      </c>
      <c r="AB87" s="36" t="str">
        <f t="shared" si="145"/>
        <v xml:space="preserve"> </v>
      </c>
      <c r="AC87" s="36" t="str">
        <f t="shared" si="146"/>
        <v xml:space="preserve"> </v>
      </c>
      <c r="AD87" s="36" t="str">
        <f t="shared" si="147"/>
        <v xml:space="preserve"> </v>
      </c>
      <c r="AE87" s="8" t="str">
        <f t="shared" si="148"/>
        <v xml:space="preserve"> </v>
      </c>
      <c r="AF87" s="36" t="str">
        <f t="shared" si="149"/>
        <v xml:space="preserve"> </v>
      </c>
      <c r="AG87" s="36" t="str">
        <f t="shared" si="150"/>
        <v xml:space="preserve"> </v>
      </c>
      <c r="AH87" s="8" t="str">
        <f t="shared" si="151"/>
        <v xml:space="preserve"> </v>
      </c>
      <c r="AI87" s="37" t="str">
        <f t="shared" si="152"/>
        <v xml:space="preserve"> </v>
      </c>
      <c r="AJ87" s="38" t="str">
        <f t="shared" si="153"/>
        <v xml:space="preserve"> </v>
      </c>
    </row>
    <row r="88" spans="1:52" ht="16" x14ac:dyDescent="0.2">
      <c r="AA88" s="43">
        <f>_xlfn.AGGREGATE(1, 6,AA75:AA87)</f>
        <v>0.81813551756061742</v>
      </c>
      <c r="AB88" s="43">
        <f>_xlfn.AGGREGATE(1, 6,AB75:AB87)</f>
        <v>2.4716666666666671</v>
      </c>
      <c r="AE88" s="43">
        <f>_xlfn.AGGREGATE(1, 6,AE75:AE87)</f>
        <v>10.894383333333332</v>
      </c>
      <c r="AH88" s="43">
        <f>_xlfn.AGGREGATE(1, 6,AH75:AH87)</f>
        <v>24.483333333333334</v>
      </c>
      <c r="AJ88" s="43">
        <f>_xlfn.AGGREGATE(1, 6,AJ75:AJ87)</f>
        <v>32.617449999999998</v>
      </c>
    </row>
    <row r="91" spans="1:52" ht="16" x14ac:dyDescent="0.2">
      <c r="AR91" s="43" t="s">
        <v>233</v>
      </c>
      <c r="AU91" s="43" t="s">
        <v>143</v>
      </c>
      <c r="AV91" s="43" t="s">
        <v>227</v>
      </c>
      <c r="AW91" s="43" t="s">
        <v>234</v>
      </c>
      <c r="AX91" s="43" t="s">
        <v>235</v>
      </c>
    </row>
    <row r="92" spans="1:52" x14ac:dyDescent="0.2">
      <c r="AS92" s="9">
        <f>B7</f>
        <v>2016</v>
      </c>
      <c r="AT92" s="12">
        <f>AW17</f>
        <v>46.474066831104317</v>
      </c>
    </row>
    <row r="93" spans="1:52" x14ac:dyDescent="0.2">
      <c r="AS93" s="9">
        <f>B24</f>
        <v>2017</v>
      </c>
      <c r="AT93" s="12">
        <f>AW34</f>
        <v>39.943358939615031</v>
      </c>
    </row>
    <row r="94" spans="1:52" x14ac:dyDescent="0.2">
      <c r="AS94" s="9">
        <f>B41</f>
        <v>2018</v>
      </c>
      <c r="AT94" s="12">
        <f>AW51</f>
        <v>24.640890865576168</v>
      </c>
    </row>
    <row r="95" spans="1:52" x14ac:dyDescent="0.2">
      <c r="AS95" s="9">
        <f>B58</f>
        <v>2019</v>
      </c>
      <c r="AT95" s="12">
        <f>AW68</f>
        <v>29.910878379077054</v>
      </c>
    </row>
    <row r="96" spans="1:52" x14ac:dyDescent="0.2">
      <c r="AS96" s="9">
        <f>B75</f>
        <v>2020</v>
      </c>
      <c r="AT96" s="12">
        <f>AW85</f>
        <v>35.805062599231768</v>
      </c>
    </row>
    <row r="97" spans="44:51" ht="16" x14ac:dyDescent="0.2">
      <c r="AR97" s="56" t="s">
        <v>236</v>
      </c>
      <c r="AS97" s="56"/>
      <c r="AT97" s="61">
        <f>_xlfn.AGGREGATE(1, 6, AT92:AT96)</f>
        <v>35.354851522920868</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c r="AY97" t="s">
        <v>146</v>
      </c>
    </row>
  </sheetData>
  <conditionalFormatting sqref="A20:AJ21 A37:AJ38 A54:AJ55 A71:AJ72 A88:AJ89 A7:U19 A24:U36 A41:U53 A58:U70 A75:U87">
    <cfRule type="expression" dxfId="40" priority="11">
      <formula>_xlfn.NUMBERVALUE($V7)&gt;0</formula>
    </cfRule>
  </conditionalFormatting>
  <conditionalFormatting sqref="V83:AJ87">
    <cfRule type="expression" dxfId="39" priority="6">
      <formula>_xlfn.NUMBERVALUE($V83)&gt;0</formula>
    </cfRule>
  </conditionalFormatting>
  <conditionalFormatting sqref="V17:AJ19">
    <cfRule type="expression" dxfId="38" priority="10">
      <formula>_xlfn.NUMBERVALUE($V17)&gt;0</formula>
    </cfRule>
  </conditionalFormatting>
  <conditionalFormatting sqref="V33:AJ36">
    <cfRule type="expression" dxfId="37" priority="9">
      <formula>_xlfn.NUMBERVALUE($V33)&gt;0</formula>
    </cfRule>
  </conditionalFormatting>
  <conditionalFormatting sqref="V51:AJ53">
    <cfRule type="expression" dxfId="36" priority="8">
      <formula>_xlfn.NUMBERVALUE($V51)&gt;0</formula>
    </cfRule>
  </conditionalFormatting>
  <conditionalFormatting sqref="V68:AJ70">
    <cfRule type="expression" dxfId="35" priority="7">
      <formula>_xlfn.NUMBERVALUE($V68)&gt;0</formula>
    </cfRule>
  </conditionalFormatting>
  <conditionalFormatting sqref="V7:AJ16">
    <cfRule type="expression" dxfId="34" priority="5">
      <formula>_xlfn.NUMBERVALUE($V7)&gt;0</formula>
    </cfRule>
  </conditionalFormatting>
  <conditionalFormatting sqref="V24:AJ32">
    <cfRule type="expression" dxfId="33" priority="4">
      <formula>_xlfn.NUMBERVALUE($V24)&gt;0</formula>
    </cfRule>
  </conditionalFormatting>
  <conditionalFormatting sqref="V41:AJ50">
    <cfRule type="expression" dxfId="32" priority="3">
      <formula>_xlfn.NUMBERVALUE($V41)&gt;0</formula>
    </cfRule>
  </conditionalFormatting>
  <conditionalFormatting sqref="V58:AJ67">
    <cfRule type="expression" dxfId="31" priority="2">
      <formula>_xlfn.NUMBERVALUE($V58)&gt;0</formula>
    </cfRule>
  </conditionalFormatting>
  <conditionalFormatting sqref="V75:AJ82">
    <cfRule type="expression" dxfId="30" priority="1">
      <formula>_xlfn.NUMBERVALUE($V75)&gt;0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91A3-6FCD-9442-B909-CE342A6C45AA}">
  <dimension ref="A1:AZ97"/>
  <sheetViews>
    <sheetView topLeftCell="AF59" zoomScale="75"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6</v>
      </c>
      <c r="B7" s="173">
        <v>2016</v>
      </c>
      <c r="C7" s="173">
        <v>1</v>
      </c>
      <c r="D7" s="173">
        <v>16</v>
      </c>
      <c r="E7" s="176">
        <v>3.9</v>
      </c>
      <c r="F7" s="176">
        <v>30.6</v>
      </c>
      <c r="G7" s="176">
        <v>100.3</v>
      </c>
      <c r="H7" s="173">
        <v>10.9</v>
      </c>
      <c r="I7" s="177">
        <v>0.8</v>
      </c>
      <c r="J7" s="177">
        <v>0.51</v>
      </c>
      <c r="K7" s="177">
        <v>0.21</v>
      </c>
      <c r="M7" s="177">
        <v>0.38</v>
      </c>
      <c r="N7" s="177">
        <v>1.57</v>
      </c>
      <c r="O7" s="177">
        <v>1</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6</v>
      </c>
      <c r="B8" s="173">
        <v>2016</v>
      </c>
      <c r="C8" s="173">
        <v>2</v>
      </c>
      <c r="D8" s="173">
        <v>13</v>
      </c>
      <c r="E8" s="176">
        <v>0.4</v>
      </c>
      <c r="F8" s="176">
        <v>30.2</v>
      </c>
      <c r="G8" s="176">
        <v>99</v>
      </c>
      <c r="H8" s="173">
        <v>11.45</v>
      </c>
      <c r="I8" s="177">
        <v>1.9</v>
      </c>
      <c r="J8" s="177">
        <v>1.85</v>
      </c>
      <c r="K8" s="177">
        <v>0.45</v>
      </c>
      <c r="M8" s="177">
        <v>0.85</v>
      </c>
      <c r="N8" s="177">
        <v>1.73</v>
      </c>
      <c r="O8" s="177">
        <v>0.16</v>
      </c>
      <c r="U8" s="27"/>
      <c r="V8" s="27" t="str">
        <f t="shared" ref="V8:V19" si="0">IF(C8&lt;6," ",IF(C8&lt;=9,E8, IF(C8&gt;=10," ")))</f>
        <v xml:space="preserve"> </v>
      </c>
      <c r="W8" s="8" t="str">
        <f t="shared" ref="W8:W19" si="1">IF(V8=" ", " ", IF(V8&gt;0, V8+273.15))</f>
        <v xml:space="preserve"> </v>
      </c>
      <c r="X8" s="27" t="str">
        <f t="shared" ref="X8:X19" si="2">IF(C8&lt;6," ",IF(C8&lt;=9,F8, IF(C8&gt;=10," ")))</f>
        <v xml:space="preserve"> </v>
      </c>
      <c r="Y8" s="27" t="str">
        <f t="shared" ref="Y8:Y19" si="3">IF(C8&lt;6," ",IF(C8&lt;=9,H8, IF(C8&gt;=10," ")))</f>
        <v xml:space="preserve"> </v>
      </c>
      <c r="Z8" s="35" t="str">
        <f t="shared" ref="Z8:Z19" si="4">IF(V8=" "," ",IF(V8&gt;0,EXP(-173.4292+249.6339*100/W8+143.3483*LN(+W8/100)-21.8492*W8/100+X8*(-0.033096+0.014259*W8/100-0.0017*(W8/100)^2))*1.4276))</f>
        <v xml:space="preserve"> </v>
      </c>
      <c r="AA8" s="8" t="str">
        <f t="shared" ref="AA8:AA19" si="5">IF(V8=" "," ",IF(V8&gt;0,Y8/Z8))</f>
        <v xml:space="preserve"> </v>
      </c>
      <c r="AB8" s="36" t="str">
        <f t="shared" ref="AB8:AB19" si="6">IF(C8&lt;6," ",IF(C8&lt;=9,I8, IF(C8&gt;=10," ")))</f>
        <v xml:space="preserve"> </v>
      </c>
      <c r="AC8" s="36" t="str">
        <f t="shared" ref="AC8:AC19" si="7">IF(C8&lt;6," ",IF(C8&lt;=9,M8, IF(C8&gt;=10," ")))</f>
        <v xml:space="preserve"> </v>
      </c>
      <c r="AD8" s="36" t="str">
        <f t="shared" ref="AD8:AD19" si="8">IF(C8&lt;6," ",IF(C8&lt;=9,L8, IF(C8&gt;=10," ")))</f>
        <v xml:space="preserve"> </v>
      </c>
      <c r="AE8" s="8" t="str">
        <f t="shared" ref="AE8:AE19" si="9">IF(V8=" "," ",IF(V8&gt;0,SUM(AC8:AD8)))</f>
        <v xml:space="preserve"> </v>
      </c>
      <c r="AF8" s="36" t="str">
        <f t="shared" ref="AF8:AF19" si="10">IF(C8&lt;6," ",IF(C8&lt;=9,J8, IF(C8&gt;=10," ")))</f>
        <v xml:space="preserve"> </v>
      </c>
      <c r="AG8" s="36" t="str">
        <f t="shared" ref="AG8:AG19" si="11">IF(C8&lt;6," ",IF(C8&lt;=9,K8, IF(C8&gt;=10," ")))</f>
        <v xml:space="preserve"> </v>
      </c>
      <c r="AH8" s="8" t="str">
        <f t="shared" ref="AH8:AH19" si="12">IF(V8=" ", " ", IF(V8&gt;0, SUM(AF8:AG8)))</f>
        <v xml:space="preserve"> </v>
      </c>
      <c r="AI8" s="37" t="str">
        <f t="shared" ref="AI8:AI19" si="13">IF(C8&lt;6," ",IF(C8&lt;=9,P8, IF(C8&gt;=10," ")))</f>
        <v xml:space="preserve"> </v>
      </c>
      <c r="AJ8" s="38" t="str">
        <f t="shared" ref="AJ8:AJ19" si="14">IF(V8=" ", " ", IF(V8&gt;0, AI8-AE8))</f>
        <v xml:space="preserve"> </v>
      </c>
      <c r="AK8" s="27"/>
      <c r="AL8" s="27"/>
      <c r="AM8" s="27"/>
      <c r="AN8" s="27"/>
      <c r="AO8" s="27"/>
      <c r="AP8" s="27"/>
      <c r="AQ8" s="27"/>
      <c r="AR8" s="27"/>
      <c r="AS8" s="27"/>
      <c r="AT8" s="27"/>
      <c r="AU8" s="27"/>
      <c r="AV8" s="27"/>
      <c r="AW8" s="27"/>
      <c r="AX8" s="27"/>
      <c r="AY8" s="27"/>
    </row>
    <row r="9" spans="1:52" ht="16" x14ac:dyDescent="0.2">
      <c r="A9" s="172">
        <v>6</v>
      </c>
      <c r="B9" s="173">
        <v>2016</v>
      </c>
      <c r="C9" s="173">
        <v>3</v>
      </c>
      <c r="D9" s="173">
        <v>26</v>
      </c>
      <c r="E9" s="176">
        <v>8</v>
      </c>
      <c r="F9" s="176">
        <v>29.6</v>
      </c>
      <c r="G9" s="176">
        <v>92.6</v>
      </c>
      <c r="H9" s="173">
        <v>8.98</v>
      </c>
      <c r="I9" s="177">
        <v>0.94</v>
      </c>
      <c r="J9" s="177">
        <v>1.75</v>
      </c>
      <c r="K9" s="177">
        <v>1.32</v>
      </c>
      <c r="M9" s="177">
        <v>4.9000000000000004</v>
      </c>
      <c r="N9" s="177">
        <v>11.72</v>
      </c>
      <c r="O9" s="177">
        <v>0.09</v>
      </c>
      <c r="U9" s="27"/>
      <c r="V9" s="27" t="str">
        <f t="shared" si="0"/>
        <v xml:space="preserve"> </v>
      </c>
      <c r="W9" s="8" t="str">
        <f t="shared" si="1"/>
        <v xml:space="preserve"> </v>
      </c>
      <c r="X9" s="27" t="str">
        <f t="shared" si="2"/>
        <v xml:space="preserve"> </v>
      </c>
      <c r="Y9" s="27" t="str">
        <f t="shared" si="3"/>
        <v xml:space="preserve"> </v>
      </c>
      <c r="Z9" s="35" t="str">
        <f t="shared" si="4"/>
        <v xml:space="preserve"> </v>
      </c>
      <c r="AA9" s="8" t="str">
        <f t="shared" si="5"/>
        <v xml:space="preserve"> </v>
      </c>
      <c r="AB9" s="36" t="str">
        <f t="shared" si="6"/>
        <v xml:space="preserve"> </v>
      </c>
      <c r="AC9" s="36" t="str">
        <f t="shared" si="7"/>
        <v xml:space="preserve"> </v>
      </c>
      <c r="AD9" s="36" t="str">
        <f t="shared" si="8"/>
        <v xml:space="preserve"> </v>
      </c>
      <c r="AE9" s="8" t="str">
        <f t="shared" si="9"/>
        <v xml:space="preserve"> </v>
      </c>
      <c r="AF9" s="36" t="str">
        <f t="shared" si="10"/>
        <v xml:space="preserve"> </v>
      </c>
      <c r="AG9" s="36" t="str">
        <f t="shared" si="11"/>
        <v xml:space="preserve"> </v>
      </c>
      <c r="AH9" s="8" t="str">
        <f t="shared" si="12"/>
        <v xml:space="preserve"> </v>
      </c>
      <c r="AI9" s="37" t="str">
        <f t="shared" si="13"/>
        <v xml:space="preserve"> </v>
      </c>
      <c r="AJ9" s="38" t="str">
        <f t="shared" si="14"/>
        <v xml:space="preserve"> </v>
      </c>
      <c r="AL9" s="27"/>
      <c r="AM9" s="27"/>
      <c r="AN9" s="27"/>
      <c r="AO9" s="27"/>
      <c r="AP9" s="27"/>
      <c r="AQ9" s="39" t="s">
        <v>221</v>
      </c>
      <c r="AR9" s="40"/>
      <c r="AS9" s="40"/>
      <c r="AT9" s="40"/>
      <c r="AU9" s="40"/>
      <c r="AV9" s="40"/>
      <c r="AW9" s="40"/>
      <c r="AX9" s="40"/>
      <c r="AY9" s="40"/>
      <c r="AZ9" s="19"/>
    </row>
    <row r="10" spans="1:52" ht="16" x14ac:dyDescent="0.2">
      <c r="A10" s="172">
        <v>6</v>
      </c>
      <c r="B10" s="173">
        <v>2016</v>
      </c>
      <c r="C10" s="173">
        <v>4</v>
      </c>
      <c r="D10" s="173">
        <v>8</v>
      </c>
      <c r="E10" s="176">
        <v>8.5</v>
      </c>
      <c r="F10" s="176">
        <v>28.1</v>
      </c>
      <c r="G10" s="176">
        <v>92.6</v>
      </c>
      <c r="H10" s="173">
        <v>8.9499999999999993</v>
      </c>
      <c r="I10" s="177">
        <v>1.46</v>
      </c>
      <c r="J10" s="177">
        <v>1.21</v>
      </c>
      <c r="K10" s="177">
        <v>1.02</v>
      </c>
      <c r="M10" s="177">
        <v>0.5</v>
      </c>
      <c r="N10" s="177">
        <v>2.31</v>
      </c>
      <c r="O10" s="177">
        <v>0.08</v>
      </c>
      <c r="U10" s="27"/>
      <c r="V10" s="27" t="str">
        <f t="shared" si="0"/>
        <v xml:space="preserve"> </v>
      </c>
      <c r="W10" s="8" t="str">
        <f t="shared" si="1"/>
        <v xml:space="preserve"> </v>
      </c>
      <c r="X10" s="27" t="str">
        <f t="shared" si="2"/>
        <v xml:space="preserve"> </v>
      </c>
      <c r="Y10" s="27" t="str">
        <f t="shared" si="3"/>
        <v xml:space="preserve"> </v>
      </c>
      <c r="Z10" s="35" t="str">
        <f t="shared" si="4"/>
        <v xml:space="preserve"> </v>
      </c>
      <c r="AA10" s="8" t="str">
        <f t="shared" si="5"/>
        <v xml:space="preserve"> </v>
      </c>
      <c r="AB10" s="36" t="str">
        <f t="shared" si="6"/>
        <v xml:space="preserve"> </v>
      </c>
      <c r="AC10" s="36" t="str">
        <f t="shared" si="7"/>
        <v xml:space="preserve"> </v>
      </c>
      <c r="AD10" s="36" t="str">
        <f t="shared" si="8"/>
        <v xml:space="preserve"> </v>
      </c>
      <c r="AE10" s="8" t="str">
        <f t="shared" si="9"/>
        <v xml:space="preserve"> </v>
      </c>
      <c r="AF10" s="36" t="str">
        <f t="shared" si="10"/>
        <v xml:space="preserve"> </v>
      </c>
      <c r="AG10" s="36" t="str">
        <f t="shared" si="11"/>
        <v xml:space="preserve"> </v>
      </c>
      <c r="AH10" s="8" t="str">
        <f t="shared" si="12"/>
        <v xml:space="preserve"> </v>
      </c>
      <c r="AI10" s="37" t="str">
        <f t="shared" si="13"/>
        <v xml:space="preserve"> </v>
      </c>
      <c r="AJ10" s="38" t="str">
        <f t="shared" si="14"/>
        <v xml:space="preserve"> </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6</v>
      </c>
      <c r="B11" s="173">
        <v>2016</v>
      </c>
      <c r="C11" s="173">
        <v>5</v>
      </c>
      <c r="D11" s="173">
        <v>28</v>
      </c>
      <c r="E11" s="176">
        <v>17.5</v>
      </c>
      <c r="F11" s="176">
        <v>30.3</v>
      </c>
      <c r="G11" s="176">
        <v>89.9</v>
      </c>
      <c r="H11" s="173">
        <v>7.16</v>
      </c>
      <c r="I11" s="177">
        <v>1.23</v>
      </c>
      <c r="J11" s="177">
        <v>1.71</v>
      </c>
      <c r="K11" s="177">
        <v>0.64</v>
      </c>
      <c r="L11" s="176">
        <v>0.28239999999999998</v>
      </c>
      <c r="M11" s="177">
        <v>0.108</v>
      </c>
      <c r="N11" s="177">
        <v>1.879</v>
      </c>
      <c r="O11" s="177">
        <v>0.36099999999999999</v>
      </c>
      <c r="P11" s="177">
        <v>13.359</v>
      </c>
      <c r="U11" s="27"/>
      <c r="V11" s="27" t="str">
        <f t="shared" si="0"/>
        <v xml:space="preserve"> </v>
      </c>
      <c r="W11" s="8" t="str">
        <f t="shared" si="1"/>
        <v xml:space="preserve"> </v>
      </c>
      <c r="X11" s="27" t="str">
        <f t="shared" si="2"/>
        <v xml:space="preserve"> </v>
      </c>
      <c r="Y11" s="27" t="str">
        <f t="shared" si="3"/>
        <v xml:space="preserve"> </v>
      </c>
      <c r="Z11" s="35" t="str">
        <f t="shared" si="4"/>
        <v xml:space="preserve"> </v>
      </c>
      <c r="AA11" s="8" t="str">
        <f t="shared" si="5"/>
        <v xml:space="preserve"> </v>
      </c>
      <c r="AB11" s="36" t="str">
        <f t="shared" si="6"/>
        <v xml:space="preserve"> </v>
      </c>
      <c r="AC11" s="36" t="str">
        <f t="shared" si="7"/>
        <v xml:space="preserve"> </v>
      </c>
      <c r="AD11" s="36" t="str">
        <f t="shared" si="8"/>
        <v xml:space="preserve"> </v>
      </c>
      <c r="AE11" s="8" t="str">
        <f t="shared" si="9"/>
        <v xml:space="preserve"> </v>
      </c>
      <c r="AF11" s="36" t="str">
        <f t="shared" si="10"/>
        <v xml:space="preserve"> </v>
      </c>
      <c r="AG11" s="36" t="str">
        <f t="shared" si="11"/>
        <v xml:space="preserve"> </v>
      </c>
      <c r="AH11" s="8" t="str">
        <f t="shared" si="12"/>
        <v xml:space="preserve"> </v>
      </c>
      <c r="AI11" s="37" t="str">
        <f t="shared" si="13"/>
        <v xml:space="preserve"> </v>
      </c>
      <c r="AJ11" s="38" t="str">
        <f t="shared" si="14"/>
        <v xml:space="preserve"> </v>
      </c>
      <c r="AL11" s="43" t="s">
        <v>222</v>
      </c>
      <c r="AQ11" s="44" t="s">
        <v>1</v>
      </c>
      <c r="AR11" s="41"/>
      <c r="AS11" s="41"/>
      <c r="AT11" s="41"/>
      <c r="AU11" s="41"/>
      <c r="AV11" s="41"/>
      <c r="AW11" s="45"/>
      <c r="AX11" s="40"/>
      <c r="AY11" s="40"/>
      <c r="AZ11" s="19"/>
    </row>
    <row r="12" spans="1:52" ht="18" x14ac:dyDescent="0.25">
      <c r="A12" s="172">
        <v>6</v>
      </c>
      <c r="B12" s="173">
        <v>2016</v>
      </c>
      <c r="C12" s="173">
        <v>6</v>
      </c>
      <c r="D12" s="173">
        <v>10</v>
      </c>
      <c r="E12" s="176">
        <v>17.3</v>
      </c>
      <c r="F12" s="176">
        <v>30.3</v>
      </c>
      <c r="G12" s="176">
        <v>90</v>
      </c>
      <c r="H12" s="173">
        <v>7.21</v>
      </c>
      <c r="I12" s="177">
        <v>1.22</v>
      </c>
      <c r="J12" s="177">
        <v>1.19</v>
      </c>
      <c r="K12" s="177">
        <v>0.76</v>
      </c>
      <c r="L12" s="176">
        <v>0.2266</v>
      </c>
      <c r="M12" s="177">
        <v>0.36499999999999999</v>
      </c>
      <c r="N12" s="177">
        <v>2.871</v>
      </c>
      <c r="O12" s="177">
        <v>0.34300000000000003</v>
      </c>
      <c r="P12" s="177">
        <v>12.992000000000001</v>
      </c>
      <c r="U12" s="27"/>
      <c r="V12" s="27">
        <f t="shared" si="0"/>
        <v>17.3</v>
      </c>
      <c r="W12" s="8">
        <f t="shared" si="1"/>
        <v>290.45</v>
      </c>
      <c r="X12" s="27">
        <f t="shared" si="2"/>
        <v>30.3</v>
      </c>
      <c r="Y12" s="27">
        <f t="shared" si="3"/>
        <v>7.21</v>
      </c>
      <c r="Z12" s="35">
        <f t="shared" si="4"/>
        <v>7.9832847366487316</v>
      </c>
      <c r="AA12" s="8">
        <f t="shared" si="5"/>
        <v>0.9031370216448843</v>
      </c>
      <c r="AB12" s="36">
        <f t="shared" si="6"/>
        <v>1.22</v>
      </c>
      <c r="AC12" s="36">
        <f t="shared" si="7"/>
        <v>0.36499999999999999</v>
      </c>
      <c r="AD12" s="36">
        <f t="shared" si="8"/>
        <v>0.2266</v>
      </c>
      <c r="AE12" s="8">
        <f t="shared" si="9"/>
        <v>0.59160000000000001</v>
      </c>
      <c r="AF12" s="36">
        <f t="shared" si="10"/>
        <v>1.19</v>
      </c>
      <c r="AG12" s="36">
        <f t="shared" si="11"/>
        <v>0.76</v>
      </c>
      <c r="AH12" s="8">
        <f t="shared" si="12"/>
        <v>1.95</v>
      </c>
      <c r="AI12" s="37">
        <f t="shared" si="13"/>
        <v>12.992000000000001</v>
      </c>
      <c r="AJ12" s="38">
        <f t="shared" si="14"/>
        <v>12.400400000000001</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6</v>
      </c>
      <c r="B13" s="173">
        <v>2016</v>
      </c>
      <c r="C13" s="173">
        <v>6</v>
      </c>
      <c r="D13" s="173">
        <v>25</v>
      </c>
      <c r="E13" s="176">
        <v>22.1</v>
      </c>
      <c r="F13" s="176">
        <v>27</v>
      </c>
      <c r="G13" s="176">
        <v>98.1</v>
      </c>
      <c r="H13" s="173">
        <v>7.3</v>
      </c>
      <c r="I13" t="s">
        <v>0</v>
      </c>
      <c r="J13" s="177">
        <v>3.24</v>
      </c>
      <c r="K13" s="177">
        <v>2.06</v>
      </c>
      <c r="L13" s="176">
        <v>0.58909999999999996</v>
      </c>
      <c r="M13" s="177">
        <v>0.21299999999999999</v>
      </c>
      <c r="N13" s="177">
        <v>5.7629999999999999</v>
      </c>
      <c r="O13" s="177">
        <v>0.25600000000000001</v>
      </c>
      <c r="P13" s="177">
        <v>26.195</v>
      </c>
      <c r="U13" s="27"/>
      <c r="V13" s="27">
        <f t="shared" si="0"/>
        <v>22.1</v>
      </c>
      <c r="W13" s="8">
        <f t="shared" si="1"/>
        <v>295.25</v>
      </c>
      <c r="X13" s="27">
        <f t="shared" si="2"/>
        <v>27</v>
      </c>
      <c r="Y13" s="27">
        <f t="shared" si="3"/>
        <v>7.3</v>
      </c>
      <c r="Z13" s="35">
        <f t="shared" si="4"/>
        <v>7.436350585216454</v>
      </c>
      <c r="AA13" s="8">
        <f t="shared" si="5"/>
        <v>0.98166431455134451</v>
      </c>
      <c r="AB13" s="36" t="str">
        <f t="shared" si="6"/>
        <v xml:space="preserve"> </v>
      </c>
      <c r="AC13" s="36">
        <f t="shared" si="7"/>
        <v>0.21299999999999999</v>
      </c>
      <c r="AD13" s="36">
        <f t="shared" si="8"/>
        <v>0.58909999999999996</v>
      </c>
      <c r="AE13" s="8">
        <f t="shared" si="9"/>
        <v>0.80209999999999992</v>
      </c>
      <c r="AF13" s="36">
        <f t="shared" si="10"/>
        <v>3.24</v>
      </c>
      <c r="AG13" s="36">
        <f t="shared" si="11"/>
        <v>2.06</v>
      </c>
      <c r="AH13" s="8">
        <f t="shared" si="12"/>
        <v>5.3000000000000007</v>
      </c>
      <c r="AI13" s="37">
        <f t="shared" si="13"/>
        <v>26.195</v>
      </c>
      <c r="AJ13" s="38">
        <f t="shared" si="14"/>
        <v>25.392900000000001</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6</v>
      </c>
      <c r="B14" s="173">
        <v>2016</v>
      </c>
      <c r="C14" s="173">
        <v>7</v>
      </c>
      <c r="D14" s="173">
        <v>7</v>
      </c>
      <c r="E14" s="176">
        <v>23.7</v>
      </c>
      <c r="F14" s="176">
        <v>27.1</v>
      </c>
      <c r="G14" s="176">
        <v>82</v>
      </c>
      <c r="H14" s="173">
        <v>5.91</v>
      </c>
      <c r="I14" s="177">
        <v>1.54</v>
      </c>
      <c r="J14" s="177">
        <v>2.25</v>
      </c>
      <c r="K14" s="177">
        <v>1.62</v>
      </c>
      <c r="L14" s="176">
        <v>1.1498999999999999</v>
      </c>
      <c r="M14" s="177">
        <v>0.621</v>
      </c>
      <c r="N14" s="177">
        <v>5.7990000000000004</v>
      </c>
      <c r="O14" s="177">
        <v>0.46700000000000003</v>
      </c>
      <c r="P14" s="177">
        <v>19.768000000000001</v>
      </c>
      <c r="U14" s="27"/>
      <c r="V14" s="27">
        <f t="shared" si="0"/>
        <v>23.7</v>
      </c>
      <c r="W14" s="8">
        <f t="shared" si="1"/>
        <v>296.84999999999997</v>
      </c>
      <c r="X14" s="27">
        <f t="shared" si="2"/>
        <v>27.1</v>
      </c>
      <c r="Y14" s="27">
        <f t="shared" si="3"/>
        <v>5.91</v>
      </c>
      <c r="Z14" s="35">
        <f t="shared" si="4"/>
        <v>7.221321292267544</v>
      </c>
      <c r="AA14" s="8">
        <f t="shared" si="5"/>
        <v>0.81840978413857834</v>
      </c>
      <c r="AB14" s="36">
        <f t="shared" si="6"/>
        <v>1.54</v>
      </c>
      <c r="AC14" s="36">
        <f t="shared" si="7"/>
        <v>0.621</v>
      </c>
      <c r="AD14" s="36">
        <f t="shared" si="8"/>
        <v>1.1498999999999999</v>
      </c>
      <c r="AE14" s="8">
        <f t="shared" si="9"/>
        <v>1.7708999999999999</v>
      </c>
      <c r="AF14" s="36">
        <f t="shared" si="10"/>
        <v>2.25</v>
      </c>
      <c r="AG14" s="36">
        <f t="shared" si="11"/>
        <v>1.62</v>
      </c>
      <c r="AH14" s="8">
        <f t="shared" si="12"/>
        <v>3.87</v>
      </c>
      <c r="AI14" s="37">
        <f t="shared" si="13"/>
        <v>19.768000000000001</v>
      </c>
      <c r="AJ14" s="38">
        <f t="shared" si="14"/>
        <v>17.9971</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6</v>
      </c>
      <c r="B15" s="173">
        <v>2016</v>
      </c>
      <c r="C15" s="173">
        <v>7</v>
      </c>
      <c r="D15" s="173">
        <v>23</v>
      </c>
      <c r="E15" s="176">
        <v>25.3</v>
      </c>
      <c r="F15" s="176">
        <v>29.7</v>
      </c>
      <c r="G15" s="176">
        <v>79.099999999999994</v>
      </c>
      <c r="H15" s="173">
        <v>5.55</v>
      </c>
      <c r="I15" t="s">
        <v>0</v>
      </c>
      <c r="J15" s="177">
        <v>6.12</v>
      </c>
      <c r="K15" s="177">
        <v>3.76</v>
      </c>
      <c r="L15" s="176">
        <v>0.19139999999999999</v>
      </c>
      <c r="M15" s="177">
        <v>0.17699999999999999</v>
      </c>
      <c r="N15" s="177">
        <v>6.2240000000000002</v>
      </c>
      <c r="O15" s="177">
        <v>0.39400000000000002</v>
      </c>
      <c r="P15" s="177">
        <v>21.738</v>
      </c>
      <c r="U15" s="27"/>
      <c r="V15" s="27">
        <f t="shared" si="0"/>
        <v>25.3</v>
      </c>
      <c r="W15" s="8">
        <f t="shared" si="1"/>
        <v>298.45</v>
      </c>
      <c r="X15" s="27">
        <f t="shared" si="2"/>
        <v>29.7</v>
      </c>
      <c r="Y15" s="27">
        <f t="shared" si="3"/>
        <v>5.55</v>
      </c>
      <c r="Z15" s="35">
        <f t="shared" si="4"/>
        <v>6.9185162107769402</v>
      </c>
      <c r="AA15" s="8">
        <f t="shared" si="5"/>
        <v>0.80219512839397422</v>
      </c>
      <c r="AB15" s="36" t="str">
        <f t="shared" si="6"/>
        <v xml:space="preserve"> </v>
      </c>
      <c r="AC15" s="36">
        <f t="shared" si="7"/>
        <v>0.17699999999999999</v>
      </c>
      <c r="AD15" s="36">
        <f t="shared" si="8"/>
        <v>0.19139999999999999</v>
      </c>
      <c r="AE15" s="8">
        <f t="shared" si="9"/>
        <v>0.36839999999999995</v>
      </c>
      <c r="AF15" s="36">
        <f t="shared" si="10"/>
        <v>6.12</v>
      </c>
      <c r="AG15" s="36">
        <f t="shared" si="11"/>
        <v>3.76</v>
      </c>
      <c r="AH15" s="8">
        <f t="shared" si="12"/>
        <v>9.879999999999999</v>
      </c>
      <c r="AI15" s="37">
        <f t="shared" si="13"/>
        <v>21.738</v>
      </c>
      <c r="AJ15" s="38">
        <f t="shared" si="14"/>
        <v>21.369599999999998</v>
      </c>
      <c r="AL15">
        <f>AA20</f>
        <v>0.85592113202425313</v>
      </c>
      <c r="AM15">
        <f>AB20</f>
        <v>1.2574999999999998</v>
      </c>
      <c r="AN15">
        <f>AE20</f>
        <v>0.99365000000000003</v>
      </c>
      <c r="AO15">
        <f>AH20</f>
        <v>4.9350000000000005</v>
      </c>
      <c r="AP15" s="11">
        <f>AJ20</f>
        <v>17.050600000000003</v>
      </c>
      <c r="AQ15" s="45"/>
      <c r="AR15" s="41" t="s">
        <v>77</v>
      </c>
      <c r="AS15" s="41" t="s">
        <v>77</v>
      </c>
      <c r="AT15" s="41" t="s">
        <v>77</v>
      </c>
      <c r="AU15" s="41" t="s">
        <v>77</v>
      </c>
      <c r="AV15" s="41" t="s">
        <v>77</v>
      </c>
      <c r="AW15" s="42" t="s">
        <v>78</v>
      </c>
      <c r="AX15" s="23"/>
      <c r="AY15" s="23"/>
      <c r="AZ15" s="19"/>
    </row>
    <row r="16" spans="1:52" ht="16" x14ac:dyDescent="0.2">
      <c r="A16" s="172">
        <v>6</v>
      </c>
      <c r="B16" s="173">
        <v>2016</v>
      </c>
      <c r="C16" s="173">
        <v>8</v>
      </c>
      <c r="D16" s="173">
        <v>6</v>
      </c>
      <c r="E16" s="176">
        <v>23.9</v>
      </c>
      <c r="F16" s="176">
        <v>31</v>
      </c>
      <c r="G16" s="176">
        <v>80</v>
      </c>
      <c r="H16" s="173">
        <v>5.78</v>
      </c>
      <c r="I16" s="177">
        <v>0.73</v>
      </c>
      <c r="J16" s="177">
        <v>1.93</v>
      </c>
      <c r="K16" s="177">
        <v>1.71</v>
      </c>
      <c r="L16" s="176">
        <v>0.71819999999999995</v>
      </c>
      <c r="M16" s="177">
        <v>0.22700000000000001</v>
      </c>
      <c r="N16" s="177">
        <v>7.0940000000000003</v>
      </c>
      <c r="O16" s="177">
        <v>0.6</v>
      </c>
      <c r="P16" s="177">
        <v>13.929</v>
      </c>
      <c r="U16" s="27"/>
      <c r="V16" s="27">
        <f t="shared" si="0"/>
        <v>23.9</v>
      </c>
      <c r="W16" s="8">
        <f t="shared" si="1"/>
        <v>297.04999999999995</v>
      </c>
      <c r="X16" s="27">
        <f t="shared" si="2"/>
        <v>31</v>
      </c>
      <c r="Y16" s="27">
        <f t="shared" si="3"/>
        <v>5.78</v>
      </c>
      <c r="Z16" s="35">
        <f t="shared" si="4"/>
        <v>7.0364640668370413</v>
      </c>
      <c r="AA16" s="8">
        <f t="shared" si="5"/>
        <v>0.82143530402453491</v>
      </c>
      <c r="AB16" s="36">
        <f t="shared" si="6"/>
        <v>0.73</v>
      </c>
      <c r="AC16" s="36">
        <f t="shared" si="7"/>
        <v>0.22700000000000001</v>
      </c>
      <c r="AD16" s="36">
        <f t="shared" si="8"/>
        <v>0.71819999999999995</v>
      </c>
      <c r="AE16" s="8">
        <f t="shared" si="9"/>
        <v>0.94519999999999993</v>
      </c>
      <c r="AF16" s="36">
        <f t="shared" si="10"/>
        <v>1.93</v>
      </c>
      <c r="AG16" s="36">
        <f t="shared" si="11"/>
        <v>1.71</v>
      </c>
      <c r="AH16" s="8">
        <f t="shared" si="12"/>
        <v>3.6399999999999997</v>
      </c>
      <c r="AI16" s="37">
        <f t="shared" si="13"/>
        <v>13.929</v>
      </c>
      <c r="AJ16" s="38">
        <f t="shared" si="14"/>
        <v>12.9838</v>
      </c>
      <c r="AK16" s="27"/>
      <c r="AO16" s="27"/>
      <c r="AR16" s="41">
        <f>((LN(AL15)-LN(0.4))/(LN(0.9)-LN(0.4))*100)</f>
        <v>93.807540290298803</v>
      </c>
      <c r="AS16" s="57">
        <f>((LN(AM15)-LN(17))/(LN(0.5)-LN(17))*100)</f>
        <v>73.846326910885267</v>
      </c>
      <c r="AT16" s="41">
        <f>((LN(AN15)-LN(10))/(LN(1)-LN(10))*100)</f>
        <v>100.27665631238672</v>
      </c>
      <c r="AU16" s="41">
        <f>((LN(AO15)-LN(10))/(LN(3)-LN(10))*100)</f>
        <v>58.658502714602157</v>
      </c>
      <c r="AV16" s="41">
        <f>((LN(AP15)-LN(43))/(LN(20)-LN(43))*100)</f>
        <v>120.84305454058686</v>
      </c>
    </row>
    <row r="17" spans="1:52" ht="16" x14ac:dyDescent="0.2">
      <c r="A17" s="172">
        <v>6</v>
      </c>
      <c r="B17" s="173">
        <v>2016</v>
      </c>
      <c r="C17" s="173">
        <v>8</v>
      </c>
      <c r="D17" s="173">
        <v>27</v>
      </c>
      <c r="E17" s="176">
        <v>24.6</v>
      </c>
      <c r="F17" s="176">
        <v>32.4</v>
      </c>
      <c r="G17" s="176">
        <v>89.4</v>
      </c>
      <c r="H17" s="173">
        <v>6.15</v>
      </c>
      <c r="I17" t="s">
        <v>0</v>
      </c>
      <c r="J17" s="177">
        <v>2.81</v>
      </c>
      <c r="K17" s="177">
        <v>1.75</v>
      </c>
      <c r="L17" s="176">
        <v>0.54379999999999995</v>
      </c>
      <c r="M17" s="177">
        <v>0.17399999999999999</v>
      </c>
      <c r="N17" s="177">
        <v>5.5860000000000003</v>
      </c>
      <c r="O17" s="177">
        <v>0.80300000000000005</v>
      </c>
      <c r="P17" s="177">
        <v>16.574999999999999</v>
      </c>
      <c r="U17" s="27"/>
      <c r="V17" s="27">
        <f t="shared" si="0"/>
        <v>24.6</v>
      </c>
      <c r="W17" s="8">
        <f t="shared" si="1"/>
        <v>297.75</v>
      </c>
      <c r="X17" s="27">
        <f t="shared" si="2"/>
        <v>32.4</v>
      </c>
      <c r="Y17" s="27">
        <f t="shared" si="3"/>
        <v>6.15</v>
      </c>
      <c r="Z17" s="35">
        <f t="shared" si="4"/>
        <v>6.8957116567202856</v>
      </c>
      <c r="AA17" s="8">
        <f t="shared" si="5"/>
        <v>0.89185863710041524</v>
      </c>
      <c r="AB17" s="36" t="str">
        <f t="shared" si="6"/>
        <v xml:space="preserve"> </v>
      </c>
      <c r="AC17" s="36">
        <f t="shared" si="7"/>
        <v>0.17399999999999999</v>
      </c>
      <c r="AD17" s="36">
        <f t="shared" si="8"/>
        <v>0.54379999999999995</v>
      </c>
      <c r="AE17" s="8">
        <f t="shared" si="9"/>
        <v>0.71779999999999999</v>
      </c>
      <c r="AF17" s="36">
        <f t="shared" si="10"/>
        <v>2.81</v>
      </c>
      <c r="AG17" s="36">
        <f t="shared" si="11"/>
        <v>1.75</v>
      </c>
      <c r="AH17" s="8">
        <f t="shared" si="12"/>
        <v>4.5600000000000005</v>
      </c>
      <c r="AI17" s="37">
        <f t="shared" si="13"/>
        <v>16.574999999999999</v>
      </c>
      <c r="AJ17" s="38">
        <f t="shared" si="14"/>
        <v>15.857199999999999</v>
      </c>
      <c r="AK17" s="27"/>
      <c r="AL17" s="27"/>
      <c r="AM17" s="27"/>
      <c r="AN17" s="27"/>
      <c r="AO17" s="58" t="s">
        <v>228</v>
      </c>
      <c r="AP17" s="27"/>
      <c r="AR17">
        <f>IF(AR16&gt;100, 100, IF(AR16&lt;0, 0, AR16))</f>
        <v>93.807540290298803</v>
      </c>
      <c r="AS17">
        <f t="shared" ref="AS17:AV17" si="15">IF(AS16&gt;100, 100, IF(AS16&lt;0, 0, AS16))</f>
        <v>73.846326910885267</v>
      </c>
      <c r="AT17">
        <f t="shared" si="15"/>
        <v>100</v>
      </c>
      <c r="AU17">
        <f t="shared" si="15"/>
        <v>58.658502714602157</v>
      </c>
      <c r="AV17">
        <f t="shared" si="15"/>
        <v>100</v>
      </c>
      <c r="AW17" s="59">
        <f>AVERAGE(AR17:AV17)</f>
        <v>85.26247398315725</v>
      </c>
      <c r="AX17" s="43"/>
      <c r="AY17" s="43" t="str">
        <f>IF(AW17&lt;35, "Poor", IF(AW17&lt;65, "Fair", IF(AW17&gt;65, "Excellent")))</f>
        <v>Excellent</v>
      </c>
      <c r="AZ17" s="43" t="str">
        <f>IF(AY17="Excellent", "Acceptable; Ongoing Protection is Required", "Unacceptable; Immediate Restoration is Required")</f>
        <v>Acceptable; Ongoing Protection is Required</v>
      </c>
    </row>
    <row r="18" spans="1:52" ht="16" x14ac:dyDescent="0.2">
      <c r="A18" s="172">
        <v>6</v>
      </c>
      <c r="B18" s="173">
        <v>2016</v>
      </c>
      <c r="C18" s="173">
        <v>9</v>
      </c>
      <c r="D18" s="173">
        <v>3</v>
      </c>
      <c r="E18" s="176">
        <v>23</v>
      </c>
      <c r="F18" s="176">
        <v>32.1</v>
      </c>
      <c r="G18" s="176">
        <v>72</v>
      </c>
      <c r="H18" s="173">
        <v>5.45</v>
      </c>
      <c r="I18" s="177">
        <v>1.54</v>
      </c>
      <c r="J18" s="177">
        <v>3.66</v>
      </c>
      <c r="K18" s="177">
        <v>2.09</v>
      </c>
      <c r="L18" s="176">
        <v>1.7484</v>
      </c>
      <c r="M18" s="177">
        <v>0.42599999999999999</v>
      </c>
      <c r="N18" s="177">
        <v>5.4119999999999999</v>
      </c>
      <c r="O18" s="177">
        <v>0.70899999999999996</v>
      </c>
      <c r="P18" s="177">
        <v>18.282</v>
      </c>
      <c r="U18" s="27"/>
      <c r="V18" s="27">
        <f t="shared" si="0"/>
        <v>23</v>
      </c>
      <c r="W18" s="8">
        <f t="shared" si="1"/>
        <v>296.14999999999998</v>
      </c>
      <c r="X18" s="27">
        <f t="shared" si="2"/>
        <v>32.1</v>
      </c>
      <c r="Y18" s="27">
        <f t="shared" si="3"/>
        <v>5.45</v>
      </c>
      <c r="Z18" s="35">
        <f t="shared" si="4"/>
        <v>7.1038996082312531</v>
      </c>
      <c r="AA18" s="8">
        <f t="shared" si="5"/>
        <v>0.76718426505987114</v>
      </c>
      <c r="AB18" s="36">
        <f t="shared" si="6"/>
        <v>1.54</v>
      </c>
      <c r="AC18" s="36">
        <f t="shared" si="7"/>
        <v>0.42599999999999999</v>
      </c>
      <c r="AD18" s="36">
        <f t="shared" si="8"/>
        <v>1.7484</v>
      </c>
      <c r="AE18" s="8">
        <f t="shared" si="9"/>
        <v>2.1743999999999999</v>
      </c>
      <c r="AF18" s="36">
        <f t="shared" si="10"/>
        <v>3.66</v>
      </c>
      <c r="AG18" s="36">
        <f t="shared" si="11"/>
        <v>2.09</v>
      </c>
      <c r="AH18" s="8">
        <f t="shared" si="12"/>
        <v>5.75</v>
      </c>
      <c r="AI18" s="37">
        <f t="shared" si="13"/>
        <v>18.282</v>
      </c>
      <c r="AJ18" s="38">
        <f t="shared" si="14"/>
        <v>16.107600000000001</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A19" s="172">
        <v>6</v>
      </c>
      <c r="B19" s="173">
        <v>2016</v>
      </c>
      <c r="C19" s="173">
        <v>9</v>
      </c>
      <c r="D19" s="173">
        <v>17</v>
      </c>
      <c r="E19" s="176">
        <v>20.6</v>
      </c>
      <c r="F19" s="176">
        <v>32.4</v>
      </c>
      <c r="G19" s="176">
        <v>86</v>
      </c>
      <c r="H19" s="173">
        <v>6.38</v>
      </c>
      <c r="I19" t="s">
        <v>0</v>
      </c>
      <c r="J19" s="177">
        <v>2.5099999999999998</v>
      </c>
      <c r="K19" s="177">
        <v>2.02</v>
      </c>
      <c r="L19" s="176">
        <v>0.42880000000000001</v>
      </c>
      <c r="M19" s="177">
        <v>0.15</v>
      </c>
      <c r="N19" s="177">
        <v>5.0190000000000001</v>
      </c>
      <c r="O19" s="177">
        <v>0.373</v>
      </c>
      <c r="P19" s="177">
        <v>14.875</v>
      </c>
      <c r="V19" s="27">
        <f t="shared" si="0"/>
        <v>20.6</v>
      </c>
      <c r="W19" s="8">
        <f t="shared" si="1"/>
        <v>293.75</v>
      </c>
      <c r="X19" s="27">
        <f t="shared" si="2"/>
        <v>32.4</v>
      </c>
      <c r="Y19" s="27">
        <f t="shared" si="3"/>
        <v>6.38</v>
      </c>
      <c r="Z19" s="35">
        <f t="shared" si="4"/>
        <v>7.4058201278553586</v>
      </c>
      <c r="AA19" s="8">
        <f t="shared" si="5"/>
        <v>0.86148460128042237</v>
      </c>
      <c r="AB19" s="36" t="str">
        <f t="shared" si="6"/>
        <v xml:space="preserve"> </v>
      </c>
      <c r="AC19" s="36">
        <f t="shared" si="7"/>
        <v>0.15</v>
      </c>
      <c r="AD19" s="36">
        <f t="shared" si="8"/>
        <v>0.42880000000000001</v>
      </c>
      <c r="AE19" s="8">
        <f t="shared" si="9"/>
        <v>0.57879999999999998</v>
      </c>
      <c r="AF19" s="36">
        <f t="shared" si="10"/>
        <v>2.5099999999999998</v>
      </c>
      <c r="AG19" s="36">
        <f t="shared" si="11"/>
        <v>2.02</v>
      </c>
      <c r="AH19" s="8">
        <f t="shared" si="12"/>
        <v>4.5299999999999994</v>
      </c>
      <c r="AI19" s="37">
        <f t="shared" si="13"/>
        <v>14.875</v>
      </c>
      <c r="AJ19" s="38">
        <f t="shared" si="14"/>
        <v>14.296200000000001</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20" s="172">
        <v>6</v>
      </c>
      <c r="B20" s="173">
        <v>2016</v>
      </c>
      <c r="C20" s="173">
        <v>10</v>
      </c>
      <c r="D20" s="173">
        <v>7</v>
      </c>
      <c r="E20" s="176">
        <v>17.3</v>
      </c>
      <c r="F20" s="176">
        <v>31.4</v>
      </c>
      <c r="G20" s="176">
        <v>97</v>
      </c>
      <c r="H20" s="173">
        <v>7.77</v>
      </c>
      <c r="I20" s="177">
        <v>1.59</v>
      </c>
      <c r="J20" s="177">
        <v>1.5</v>
      </c>
      <c r="K20" s="177">
        <v>1.61</v>
      </c>
      <c r="L20" s="176">
        <v>0.85370000000000001</v>
      </c>
      <c r="M20" s="177">
        <v>0.246</v>
      </c>
      <c r="N20" s="177">
        <v>4.4009999999999998</v>
      </c>
      <c r="O20" s="177">
        <v>0.55800000000000005</v>
      </c>
      <c r="P20" s="177">
        <v>47.456000000000003</v>
      </c>
      <c r="AA20" s="43">
        <f>_xlfn.AGGREGATE(1, 6,AA7:AA19)</f>
        <v>0.85592113202425313</v>
      </c>
      <c r="AB20" s="43">
        <f>_xlfn.AGGREGATE(1, 6,AB7:AB19)</f>
        <v>1.2574999999999998</v>
      </c>
      <c r="AE20" s="43">
        <f>_xlfn.AGGREGATE(1, 6,AE7:AE19)</f>
        <v>0.99365000000000003</v>
      </c>
      <c r="AH20" s="43">
        <f>_xlfn.AGGREGATE(1, 6,AH7:AH19)</f>
        <v>4.9350000000000005</v>
      </c>
      <c r="AJ20" s="43">
        <f>_xlfn.AGGREGATE(1, 6,AJ7:AJ19)</f>
        <v>17.050600000000003</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21" s="172">
        <v>6</v>
      </c>
      <c r="B21" s="173">
        <v>2016</v>
      </c>
      <c r="C21" s="173">
        <v>11</v>
      </c>
      <c r="D21" s="173">
        <v>5</v>
      </c>
      <c r="E21" s="176">
        <v>12</v>
      </c>
      <c r="F21" s="176">
        <v>32.200000000000003</v>
      </c>
      <c r="G21" s="176">
        <v>92.8</v>
      </c>
      <c r="H21" s="173">
        <v>8.16</v>
      </c>
      <c r="I21" s="177">
        <v>0.56999999999999995</v>
      </c>
      <c r="J21" s="177">
        <v>1.01</v>
      </c>
      <c r="K21" s="177">
        <v>0.33</v>
      </c>
      <c r="L21" s="176">
        <v>0.74360000000000004</v>
      </c>
      <c r="M21" s="177">
        <v>0.75900000000000001</v>
      </c>
      <c r="N21" s="177">
        <v>4.0449999999999999</v>
      </c>
      <c r="O21" s="177">
        <v>0.51600000000000001</v>
      </c>
      <c r="P21" s="177">
        <v>11.444000000000001</v>
      </c>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A22" s="172">
        <v>6</v>
      </c>
      <c r="B22" s="173">
        <v>2016</v>
      </c>
      <c r="C22" s="173">
        <v>12</v>
      </c>
      <c r="D22" s="173">
        <v>16</v>
      </c>
      <c r="E22" s="176">
        <v>1.1000000000000001</v>
      </c>
      <c r="F22" s="176">
        <v>32.299999999999997</v>
      </c>
      <c r="G22" s="176">
        <v>91</v>
      </c>
      <c r="H22" s="173">
        <v>10.18</v>
      </c>
      <c r="I22" s="177">
        <v>1.53</v>
      </c>
      <c r="J22" s="177">
        <v>3.61</v>
      </c>
      <c r="K22" s="177">
        <v>1.84</v>
      </c>
      <c r="L22" s="176">
        <v>0.33400000000000002</v>
      </c>
      <c r="M22" s="177">
        <v>0.22900000000000001</v>
      </c>
      <c r="N22" s="177">
        <v>1.9470000000000001</v>
      </c>
      <c r="O22" s="177">
        <v>0.52100000000000002</v>
      </c>
      <c r="P22" s="177">
        <v>15.959</v>
      </c>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6</v>
      </c>
      <c r="B24" s="173">
        <v>2017</v>
      </c>
      <c r="C24" s="173">
        <v>1</v>
      </c>
      <c r="D24" s="173">
        <v>21</v>
      </c>
      <c r="E24" s="176">
        <v>4.9000000000000004</v>
      </c>
      <c r="F24" s="176">
        <v>31.5</v>
      </c>
      <c r="G24" s="176">
        <v>115.7</v>
      </c>
      <c r="H24" s="173">
        <v>11.98</v>
      </c>
      <c r="I24" s="177">
        <v>0.78</v>
      </c>
      <c r="J24" s="177">
        <v>0.99</v>
      </c>
      <c r="K24" s="177">
        <v>0.5</v>
      </c>
      <c r="L24" s="176">
        <v>0.47589999999999999</v>
      </c>
      <c r="M24" s="177">
        <v>0.628</v>
      </c>
      <c r="N24" s="177">
        <v>1.853</v>
      </c>
      <c r="O24" s="177">
        <v>0.20100000000000001</v>
      </c>
      <c r="P24" s="177">
        <v>11.177</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6</v>
      </c>
      <c r="B25" s="173">
        <v>2017</v>
      </c>
      <c r="C25" s="173">
        <v>2</v>
      </c>
      <c r="D25" s="173">
        <v>17</v>
      </c>
      <c r="E25" s="176">
        <v>0.9</v>
      </c>
      <c r="F25" s="176">
        <v>31.2</v>
      </c>
      <c r="G25" s="176">
        <v>107</v>
      </c>
      <c r="H25" s="173">
        <v>12.21</v>
      </c>
      <c r="I25" s="177">
        <v>0.89</v>
      </c>
      <c r="J25" s="177">
        <v>1.46</v>
      </c>
      <c r="K25" s="177">
        <v>0.56999999999999995</v>
      </c>
      <c r="L25" s="176">
        <v>0.64349999999999996</v>
      </c>
      <c r="M25" s="177">
        <v>0.38</v>
      </c>
      <c r="N25" s="177">
        <v>0.72299999999999998</v>
      </c>
      <c r="O25" s="177">
        <v>0.14099999999999999</v>
      </c>
      <c r="P25" s="177">
        <v>16.327000000000002</v>
      </c>
      <c r="U25" s="27"/>
      <c r="V25" s="27" t="str">
        <f t="shared" ref="V25:V36" si="16">IF(C25&lt;6," ",IF(C25&lt;=9,E25, IF(C25&gt;=10," ")))</f>
        <v xml:space="preserve"> </v>
      </c>
      <c r="W25" s="8" t="str">
        <f t="shared" ref="W25:W36" si="17">IF(V25=" ", " ", IF(V25&gt;0, V25+273.15))</f>
        <v xml:space="preserve"> </v>
      </c>
      <c r="X25" s="27" t="str">
        <f t="shared" ref="X25:X36" si="18">IF(C25&lt;6," ",IF(C25&lt;=9,F25, IF(C25&gt;=10," ")))</f>
        <v xml:space="preserve"> </v>
      </c>
      <c r="Y25" s="27" t="str">
        <f t="shared" ref="Y25:Y36" si="19">IF(C25&lt;6," ",IF(C25&lt;=9,H25, IF(C25&gt;=10," ")))</f>
        <v xml:space="preserve"> </v>
      </c>
      <c r="Z25" s="35" t="str">
        <f t="shared" ref="Z25:Z36" si="20">IF(V25=" "," ",IF(V25&gt;0,EXP(-173.4292+249.6339*100/W25+143.3483*LN(+W25/100)-21.8492*W25/100+X25*(-0.033096+0.014259*W25/100-0.0017*(W25/100)^2))*1.4276))</f>
        <v xml:space="preserve"> </v>
      </c>
      <c r="AA25" s="8" t="str">
        <f t="shared" ref="AA25:AA36" si="21">IF(V25=" "," ",IF(V25&gt;0,Y25/Z25))</f>
        <v xml:space="preserve"> </v>
      </c>
      <c r="AB25" s="36" t="str">
        <f t="shared" ref="AB25:AB36" si="22">IF(C25&lt;6," ",IF(C25&lt;=9,I25, IF(C25&gt;=10," ")))</f>
        <v xml:space="preserve"> </v>
      </c>
      <c r="AC25" s="36" t="str">
        <f t="shared" ref="AC25:AC36" si="23">IF(C25&lt;6," ",IF(C25&lt;=9,M25, IF(C25&gt;=10," ")))</f>
        <v xml:space="preserve"> </v>
      </c>
      <c r="AD25" s="36" t="str">
        <f t="shared" ref="AD25:AD36" si="24">IF(C25&lt;6," ",IF(C25&lt;=9,L25, IF(C25&gt;=10," ")))</f>
        <v xml:space="preserve"> </v>
      </c>
      <c r="AE25" s="8" t="str">
        <f t="shared" ref="AE25:AE36" si="25">IF(V25=" "," ",IF(V25&gt;0,SUM(AC25:AD25)))</f>
        <v xml:space="preserve"> </v>
      </c>
      <c r="AF25" s="36" t="str">
        <f t="shared" ref="AF25:AF36" si="26">IF(C25&lt;6," ",IF(C25&lt;=9,J25, IF(C25&gt;=10," ")))</f>
        <v xml:space="preserve"> </v>
      </c>
      <c r="AG25" s="36" t="str">
        <f t="shared" ref="AG25:AG36" si="27">IF(C25&lt;6," ",IF(C25&lt;=9,K25, IF(C25&gt;=10," ")))</f>
        <v xml:space="preserve"> </v>
      </c>
      <c r="AH25" s="8" t="str">
        <f t="shared" ref="AH25:AH36" si="28">IF(V25=" ", " ", IF(V25&gt;0, SUM(AF25:AG25)))</f>
        <v xml:space="preserve"> </v>
      </c>
      <c r="AI25" s="37" t="str">
        <f t="shared" ref="AI25:AI36" si="29">IF(C25&lt;6," ",IF(C25&lt;=9,P25, IF(C25&gt;=10," ")))</f>
        <v xml:space="preserve"> </v>
      </c>
      <c r="AJ25" s="38" t="str">
        <f t="shared" ref="AJ25:AJ36" si="30">IF(V25=" ", " ", IF(V25&gt;0, AI25-AE25))</f>
        <v xml:space="preserve"> </v>
      </c>
      <c r="AK25" s="27"/>
      <c r="AL25" s="27"/>
      <c r="AM25" s="27"/>
      <c r="AN25" s="27"/>
      <c r="AO25" s="27"/>
      <c r="AP25" s="27"/>
      <c r="AQ25" s="27"/>
      <c r="AR25" s="27"/>
      <c r="AS25" s="27"/>
      <c r="AT25" s="27"/>
      <c r="AU25" s="27"/>
      <c r="AV25" s="27"/>
      <c r="AW25" s="27"/>
      <c r="AX25" s="27"/>
      <c r="AY25" s="27"/>
    </row>
    <row r="26" spans="1:52" ht="16" x14ac:dyDescent="0.2">
      <c r="A26" s="172">
        <v>6</v>
      </c>
      <c r="B26" s="173">
        <v>2017</v>
      </c>
      <c r="C26" s="173">
        <v>3</v>
      </c>
      <c r="D26" s="173">
        <v>18</v>
      </c>
      <c r="E26" s="176">
        <v>2.6</v>
      </c>
      <c r="F26" s="176">
        <v>32</v>
      </c>
      <c r="G26" s="176">
        <v>95.5</v>
      </c>
      <c r="H26" s="173">
        <v>10.43</v>
      </c>
      <c r="I26" s="177">
        <v>1.29</v>
      </c>
      <c r="J26" s="177">
        <v>0.77</v>
      </c>
      <c r="K26" s="177">
        <v>0.3</v>
      </c>
      <c r="L26" s="176">
        <v>0.42359999999999998</v>
      </c>
      <c r="M26" s="177">
        <v>0.29799999999999999</v>
      </c>
      <c r="N26" s="177">
        <v>1.304</v>
      </c>
      <c r="O26" s="177">
        <v>0.379</v>
      </c>
      <c r="Q26" s="177">
        <v>10.507</v>
      </c>
      <c r="R26" s="178"/>
      <c r="U26" s="27"/>
      <c r="V26" s="27" t="str">
        <f t="shared" si="16"/>
        <v xml:space="preserve"> </v>
      </c>
      <c r="W26" s="8" t="str">
        <f t="shared" si="17"/>
        <v xml:space="preserve"> </v>
      </c>
      <c r="X26" s="27" t="str">
        <f t="shared" si="18"/>
        <v xml:space="preserve"> </v>
      </c>
      <c r="Y26" s="27" t="str">
        <f t="shared" si="19"/>
        <v xml:space="preserve"> </v>
      </c>
      <c r="Z26" s="35" t="str">
        <f t="shared" si="20"/>
        <v xml:space="preserve"> </v>
      </c>
      <c r="AA26" s="8" t="str">
        <f t="shared" si="21"/>
        <v xml:space="preserve"> </v>
      </c>
      <c r="AB26" s="36" t="str">
        <f t="shared" si="22"/>
        <v xml:space="preserve"> </v>
      </c>
      <c r="AC26" s="36" t="str">
        <f t="shared" si="23"/>
        <v xml:space="preserve"> </v>
      </c>
      <c r="AD26" s="36" t="str">
        <f t="shared" si="24"/>
        <v xml:space="preserve"> </v>
      </c>
      <c r="AE26" s="8" t="str">
        <f t="shared" si="25"/>
        <v xml:space="preserve"> </v>
      </c>
      <c r="AF26" s="36" t="str">
        <f t="shared" si="26"/>
        <v xml:space="preserve"> </v>
      </c>
      <c r="AG26" s="36" t="str">
        <f t="shared" si="27"/>
        <v xml:space="preserve"> </v>
      </c>
      <c r="AH26" s="8" t="str">
        <f t="shared" si="28"/>
        <v xml:space="preserve"> </v>
      </c>
      <c r="AI26" s="37" t="str">
        <f t="shared" si="29"/>
        <v xml:space="preserve"> </v>
      </c>
      <c r="AJ26" s="38" t="str">
        <f t="shared" si="30"/>
        <v xml:space="preserve"> </v>
      </c>
      <c r="AL26" s="27"/>
      <c r="AM26" s="27"/>
      <c r="AN26" s="27"/>
      <c r="AO26" s="27"/>
      <c r="AP26" s="27"/>
      <c r="AQ26" s="39" t="s">
        <v>221</v>
      </c>
      <c r="AR26" s="40"/>
      <c r="AS26" s="40"/>
      <c r="AT26" s="40"/>
      <c r="AU26" s="40"/>
      <c r="AV26" s="40"/>
      <c r="AW26" s="40"/>
      <c r="AX26" s="40"/>
      <c r="AY26" s="40"/>
      <c r="AZ26" s="19"/>
    </row>
    <row r="27" spans="1:52" ht="16" x14ac:dyDescent="0.2">
      <c r="A27" s="172">
        <v>6</v>
      </c>
      <c r="B27" s="173">
        <v>2017</v>
      </c>
      <c r="C27" s="173">
        <v>4</v>
      </c>
      <c r="D27" s="173">
        <v>14</v>
      </c>
      <c r="E27" s="176">
        <v>9.3000000000000007</v>
      </c>
      <c r="F27" s="176">
        <v>31.2</v>
      </c>
      <c r="G27" s="176">
        <v>100</v>
      </c>
      <c r="H27" s="173">
        <v>9.32</v>
      </c>
      <c r="I27" s="177">
        <v>0.71</v>
      </c>
      <c r="J27" s="177">
        <v>2.42</v>
      </c>
      <c r="K27" s="177">
        <v>0.37</v>
      </c>
      <c r="L27" s="176">
        <v>0.33400000000000002</v>
      </c>
      <c r="M27" s="177">
        <v>0.84199999999999997</v>
      </c>
      <c r="N27" s="177">
        <v>2.0099999999999998</v>
      </c>
      <c r="O27" s="177">
        <v>0.16900000000000001</v>
      </c>
      <c r="P27" s="177">
        <v>26.110399999999998</v>
      </c>
      <c r="Q27" s="177">
        <v>10.877000000000001</v>
      </c>
      <c r="R27" s="177"/>
      <c r="S27" s="177">
        <v>15.233000000000001</v>
      </c>
      <c r="T27" s="177">
        <v>62.545000000000002</v>
      </c>
      <c r="U27" s="27"/>
      <c r="V27" s="27" t="str">
        <f t="shared" si="16"/>
        <v xml:space="preserve"> </v>
      </c>
      <c r="W27" s="8" t="str">
        <f t="shared" si="17"/>
        <v xml:space="preserve"> </v>
      </c>
      <c r="X27" s="27" t="str">
        <f t="shared" si="18"/>
        <v xml:space="preserve"> </v>
      </c>
      <c r="Y27" s="27" t="str">
        <f t="shared" si="19"/>
        <v xml:space="preserve"> </v>
      </c>
      <c r="Z27" s="35" t="str">
        <f t="shared" si="20"/>
        <v xml:space="preserve"> </v>
      </c>
      <c r="AA27" s="8" t="str">
        <f t="shared" si="21"/>
        <v xml:space="preserve"> </v>
      </c>
      <c r="AB27" s="36" t="str">
        <f t="shared" si="22"/>
        <v xml:space="preserve"> </v>
      </c>
      <c r="AC27" s="36" t="str">
        <f t="shared" si="23"/>
        <v xml:space="preserve"> </v>
      </c>
      <c r="AD27" s="36" t="str">
        <f t="shared" si="24"/>
        <v xml:space="preserve"> </v>
      </c>
      <c r="AE27" s="8" t="str">
        <f t="shared" si="25"/>
        <v xml:space="preserve"> </v>
      </c>
      <c r="AF27" s="36" t="str">
        <f t="shared" si="26"/>
        <v xml:space="preserve"> </v>
      </c>
      <c r="AG27" s="36" t="str">
        <f t="shared" si="27"/>
        <v xml:space="preserve"> </v>
      </c>
      <c r="AH27" s="8" t="str">
        <f t="shared" si="28"/>
        <v xml:space="preserve"> </v>
      </c>
      <c r="AI27" s="37" t="str">
        <f t="shared" si="29"/>
        <v xml:space="preserve"> </v>
      </c>
      <c r="AJ27" s="38" t="str">
        <f t="shared" si="30"/>
        <v xml:space="preserve"> </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6</v>
      </c>
      <c r="B28" s="173">
        <v>2017</v>
      </c>
      <c r="C28" s="173">
        <v>5</v>
      </c>
      <c r="D28" s="173">
        <v>27</v>
      </c>
      <c r="E28" s="176">
        <v>15.4</v>
      </c>
      <c r="F28" s="176">
        <v>30.9</v>
      </c>
      <c r="G28" s="176">
        <v>88.6</v>
      </c>
      <c r="H28" s="173">
        <v>7.32</v>
      </c>
      <c r="I28" s="177">
        <v>2.57</v>
      </c>
      <c r="J28" s="177">
        <v>2.88</v>
      </c>
      <c r="K28" s="177">
        <v>1.81</v>
      </c>
      <c r="L28" s="176">
        <v>0.2903</v>
      </c>
      <c r="M28" s="177">
        <v>0.114</v>
      </c>
      <c r="N28" s="177">
        <v>1.458</v>
      </c>
      <c r="O28" s="177">
        <v>9.7000000000000003E-2</v>
      </c>
      <c r="P28" s="177">
        <v>10.54</v>
      </c>
      <c r="Q28" s="177">
        <v>10.54</v>
      </c>
      <c r="R28" s="177"/>
      <c r="S28" s="177">
        <v>0</v>
      </c>
      <c r="T28" s="177">
        <v>179.7</v>
      </c>
      <c r="U28" s="27"/>
      <c r="V28" s="27" t="str">
        <f t="shared" si="16"/>
        <v xml:space="preserve"> </v>
      </c>
      <c r="W28" s="8" t="str">
        <f t="shared" si="17"/>
        <v xml:space="preserve"> </v>
      </c>
      <c r="X28" s="27" t="str">
        <f t="shared" si="18"/>
        <v xml:space="preserve"> </v>
      </c>
      <c r="Y28" s="27" t="str">
        <f t="shared" si="19"/>
        <v xml:space="preserve"> </v>
      </c>
      <c r="Z28" s="35" t="str">
        <f t="shared" si="20"/>
        <v xml:space="preserve"> </v>
      </c>
      <c r="AA28" s="8" t="str">
        <f t="shared" si="21"/>
        <v xml:space="preserve"> </v>
      </c>
      <c r="AB28" s="36" t="str">
        <f t="shared" si="22"/>
        <v xml:space="preserve"> </v>
      </c>
      <c r="AC28" s="36" t="str">
        <f t="shared" si="23"/>
        <v xml:space="preserve"> </v>
      </c>
      <c r="AD28" s="36" t="str">
        <f t="shared" si="24"/>
        <v xml:space="preserve"> </v>
      </c>
      <c r="AE28" s="8" t="str">
        <f t="shared" si="25"/>
        <v xml:space="preserve"> </v>
      </c>
      <c r="AF28" s="36" t="str">
        <f t="shared" si="26"/>
        <v xml:space="preserve"> </v>
      </c>
      <c r="AG28" s="36" t="str">
        <f t="shared" si="27"/>
        <v xml:space="preserve"> </v>
      </c>
      <c r="AH28" s="8" t="str">
        <f t="shared" si="28"/>
        <v xml:space="preserve"> </v>
      </c>
      <c r="AI28" s="37" t="str">
        <f t="shared" si="29"/>
        <v xml:space="preserve"> </v>
      </c>
      <c r="AJ28" s="38" t="str">
        <f t="shared" si="30"/>
        <v xml:space="preserve"> </v>
      </c>
      <c r="AL28" s="43" t="s">
        <v>222</v>
      </c>
      <c r="AQ28" s="44" t="s">
        <v>1</v>
      </c>
      <c r="AR28" s="41"/>
      <c r="AS28" s="41"/>
      <c r="AT28" s="41"/>
      <c r="AU28" s="41"/>
      <c r="AV28" s="41"/>
      <c r="AW28" s="45"/>
      <c r="AX28" s="40"/>
      <c r="AY28" s="40"/>
      <c r="AZ28" s="19"/>
    </row>
    <row r="29" spans="1:52" ht="18" x14ac:dyDescent="0.25">
      <c r="A29" s="172">
        <v>6</v>
      </c>
      <c r="B29" s="173">
        <v>2017</v>
      </c>
      <c r="C29" s="173">
        <v>6</v>
      </c>
      <c r="D29" s="173">
        <v>17</v>
      </c>
      <c r="E29" s="176">
        <v>18.899999999999999</v>
      </c>
      <c r="F29" s="176">
        <v>30.4</v>
      </c>
      <c r="G29" s="176">
        <v>87</v>
      </c>
      <c r="H29" s="173">
        <v>6.79</v>
      </c>
      <c r="I29" s="177">
        <v>3.48</v>
      </c>
      <c r="J29" s="177">
        <v>5.21</v>
      </c>
      <c r="K29" s="177">
        <v>2.79</v>
      </c>
      <c r="L29" s="176">
        <v>1.1122000000000001</v>
      </c>
      <c r="M29" s="177">
        <v>0.25</v>
      </c>
      <c r="N29" s="177">
        <v>1.5640000000000001</v>
      </c>
      <c r="O29" s="177">
        <v>0.22700000000000001</v>
      </c>
      <c r="P29" s="177">
        <v>48.287999999999997</v>
      </c>
      <c r="Q29" s="177">
        <v>19.803999999999998</v>
      </c>
      <c r="R29" s="177"/>
      <c r="S29" s="177">
        <v>28.484000000000002</v>
      </c>
      <c r="T29" s="177">
        <v>81.819999999999993</v>
      </c>
      <c r="U29" s="27"/>
      <c r="V29" s="27">
        <f t="shared" si="16"/>
        <v>18.899999999999999</v>
      </c>
      <c r="W29" s="8">
        <f t="shared" si="17"/>
        <v>292.04999999999995</v>
      </c>
      <c r="X29" s="27">
        <f t="shared" si="18"/>
        <v>30.4</v>
      </c>
      <c r="Y29" s="27">
        <f t="shared" si="19"/>
        <v>6.79</v>
      </c>
      <c r="Z29" s="35">
        <f t="shared" si="20"/>
        <v>7.7362022565782986</v>
      </c>
      <c r="AA29" s="8">
        <f t="shared" si="21"/>
        <v>0.87769163406066364</v>
      </c>
      <c r="AB29" s="36">
        <f t="shared" si="22"/>
        <v>3.48</v>
      </c>
      <c r="AC29" s="36">
        <f t="shared" si="23"/>
        <v>0.25</v>
      </c>
      <c r="AD29" s="36">
        <f t="shared" si="24"/>
        <v>1.1122000000000001</v>
      </c>
      <c r="AE29" s="8">
        <f t="shared" si="25"/>
        <v>1.3622000000000001</v>
      </c>
      <c r="AF29" s="36">
        <f t="shared" si="26"/>
        <v>5.21</v>
      </c>
      <c r="AG29" s="36">
        <f t="shared" si="27"/>
        <v>2.79</v>
      </c>
      <c r="AH29" s="8">
        <f t="shared" si="28"/>
        <v>8</v>
      </c>
      <c r="AI29" s="37">
        <f t="shared" si="29"/>
        <v>48.287999999999997</v>
      </c>
      <c r="AJ29" s="38">
        <f t="shared" si="30"/>
        <v>46.925799999999995</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6</v>
      </c>
      <c r="B30" s="173">
        <v>2017</v>
      </c>
      <c r="C30" s="173">
        <v>7</v>
      </c>
      <c r="D30" s="173">
        <v>1</v>
      </c>
      <c r="E30" s="176">
        <v>21.2</v>
      </c>
      <c r="F30" s="176">
        <v>31</v>
      </c>
      <c r="G30" s="176">
        <v>88.4</v>
      </c>
      <c r="H30" s="173">
        <v>6.51</v>
      </c>
      <c r="I30" s="177">
        <v>2.2000000000000002</v>
      </c>
      <c r="J30" s="177">
        <v>3.94</v>
      </c>
      <c r="K30" s="177">
        <v>2.2799999999999998</v>
      </c>
      <c r="L30" s="176">
        <v>15.22</v>
      </c>
      <c r="M30" s="177">
        <v>0.05</v>
      </c>
      <c r="N30" s="177">
        <v>3.3290000000000002</v>
      </c>
      <c r="O30" s="177">
        <v>0.25800000000000001</v>
      </c>
      <c r="P30" s="177">
        <v>44.905999999999999</v>
      </c>
      <c r="Q30" s="177">
        <v>14.456</v>
      </c>
      <c r="R30" s="177"/>
      <c r="S30" s="177">
        <v>30.45</v>
      </c>
      <c r="T30" s="177">
        <v>58.56</v>
      </c>
      <c r="U30" s="27"/>
      <c r="V30" s="27">
        <f t="shared" si="16"/>
        <v>21.2</v>
      </c>
      <c r="W30" s="8">
        <f t="shared" si="17"/>
        <v>294.34999999999997</v>
      </c>
      <c r="X30" s="27">
        <f t="shared" si="18"/>
        <v>31</v>
      </c>
      <c r="Y30" s="27">
        <f t="shared" si="19"/>
        <v>6.51</v>
      </c>
      <c r="Z30" s="35">
        <f t="shared" si="20"/>
        <v>7.3851160930165225</v>
      </c>
      <c r="AA30" s="8">
        <f t="shared" si="21"/>
        <v>0.8815027303573405</v>
      </c>
      <c r="AB30" s="36">
        <f t="shared" si="22"/>
        <v>2.2000000000000002</v>
      </c>
      <c r="AC30" s="36">
        <f t="shared" si="23"/>
        <v>0.05</v>
      </c>
      <c r="AD30" s="36">
        <f t="shared" si="24"/>
        <v>15.22</v>
      </c>
      <c r="AE30" s="8">
        <f t="shared" si="25"/>
        <v>15.270000000000001</v>
      </c>
      <c r="AF30" s="36">
        <f t="shared" si="26"/>
        <v>3.94</v>
      </c>
      <c r="AG30" s="36">
        <f t="shared" si="27"/>
        <v>2.2799999999999998</v>
      </c>
      <c r="AH30" s="8">
        <f t="shared" si="28"/>
        <v>6.22</v>
      </c>
      <c r="AI30" s="37">
        <f t="shared" si="29"/>
        <v>44.905999999999999</v>
      </c>
      <c r="AJ30" s="38">
        <f t="shared" si="30"/>
        <v>29.635999999999996</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6</v>
      </c>
      <c r="B31" s="173">
        <v>2017</v>
      </c>
      <c r="C31" s="173">
        <v>7</v>
      </c>
      <c r="D31" s="173">
        <v>15</v>
      </c>
      <c r="E31" s="176">
        <v>21.8</v>
      </c>
      <c r="F31" s="176">
        <v>30.2</v>
      </c>
      <c r="G31" s="176">
        <v>77</v>
      </c>
      <c r="H31" s="173">
        <v>5.67</v>
      </c>
      <c r="I31" s="177">
        <v>0.78</v>
      </c>
      <c r="J31" s="177">
        <v>2.72</v>
      </c>
      <c r="K31" s="177">
        <v>1.53</v>
      </c>
      <c r="L31" s="176">
        <v>1.0782</v>
      </c>
      <c r="M31" s="177">
        <v>0.315</v>
      </c>
      <c r="N31" s="177">
        <v>3.4820000000000002</v>
      </c>
      <c r="O31" s="177">
        <v>0.29599999999999999</v>
      </c>
      <c r="P31" s="177">
        <v>22.308</v>
      </c>
      <c r="Q31" s="177">
        <v>13.544</v>
      </c>
      <c r="R31" s="177"/>
      <c r="S31" s="177">
        <v>8.7639999999999993</v>
      </c>
      <c r="T31" s="177">
        <v>42.82</v>
      </c>
      <c r="U31" s="27"/>
      <c r="V31" s="27">
        <f t="shared" si="16"/>
        <v>21.8</v>
      </c>
      <c r="W31" s="8">
        <f t="shared" si="17"/>
        <v>294.95</v>
      </c>
      <c r="X31" s="27">
        <f t="shared" si="18"/>
        <v>30.2</v>
      </c>
      <c r="Y31" s="27">
        <f t="shared" si="19"/>
        <v>5.67</v>
      </c>
      <c r="Z31" s="35">
        <f t="shared" si="20"/>
        <v>7.3390105015218765</v>
      </c>
      <c r="AA31" s="8">
        <f t="shared" si="21"/>
        <v>0.77258371531478565</v>
      </c>
      <c r="AB31" s="36">
        <f t="shared" si="22"/>
        <v>0.78</v>
      </c>
      <c r="AC31" s="36">
        <f t="shared" si="23"/>
        <v>0.315</v>
      </c>
      <c r="AD31" s="36">
        <f t="shared" si="24"/>
        <v>1.0782</v>
      </c>
      <c r="AE31" s="8">
        <f t="shared" si="25"/>
        <v>1.3932</v>
      </c>
      <c r="AF31" s="36">
        <f t="shared" si="26"/>
        <v>2.72</v>
      </c>
      <c r="AG31" s="36">
        <f t="shared" si="27"/>
        <v>1.53</v>
      </c>
      <c r="AH31" s="8">
        <f t="shared" si="28"/>
        <v>4.25</v>
      </c>
      <c r="AI31" s="37">
        <f t="shared" si="29"/>
        <v>22.308</v>
      </c>
      <c r="AJ31" s="38">
        <f t="shared" si="30"/>
        <v>20.9148</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172">
        <v>6</v>
      </c>
      <c r="B32" s="173">
        <v>2017</v>
      </c>
      <c r="C32" s="173">
        <v>7</v>
      </c>
      <c r="D32" s="173">
        <v>29</v>
      </c>
      <c r="E32" s="176">
        <v>23.7</v>
      </c>
      <c r="F32" s="176">
        <v>30.9</v>
      </c>
      <c r="G32" s="176">
        <v>116.5</v>
      </c>
      <c r="H32" s="173">
        <v>8.2200000000000006</v>
      </c>
      <c r="I32" s="177">
        <v>1.19</v>
      </c>
      <c r="J32" s="177">
        <v>2.87</v>
      </c>
      <c r="K32" s="177">
        <v>1.22</v>
      </c>
      <c r="L32" s="176">
        <v>0.34470000000000001</v>
      </c>
      <c r="M32" s="177">
        <v>5.2999999999999999E-2</v>
      </c>
      <c r="N32" s="177">
        <v>4.55</v>
      </c>
      <c r="O32" s="177">
        <v>0.21299999999999999</v>
      </c>
      <c r="P32" s="177">
        <v>13.834</v>
      </c>
      <c r="Q32" s="177">
        <v>13.834</v>
      </c>
      <c r="R32" s="177"/>
      <c r="S32" s="177">
        <v>0</v>
      </c>
      <c r="T32" s="177">
        <v>47.18</v>
      </c>
      <c r="U32" s="27"/>
      <c r="V32" s="27">
        <f t="shared" si="16"/>
        <v>23.7</v>
      </c>
      <c r="W32" s="8">
        <f t="shared" si="17"/>
        <v>296.84999999999997</v>
      </c>
      <c r="X32" s="27">
        <f t="shared" si="18"/>
        <v>30.9</v>
      </c>
      <c r="Y32" s="27">
        <f t="shared" si="19"/>
        <v>8.2200000000000006</v>
      </c>
      <c r="Z32" s="35">
        <f t="shared" si="20"/>
        <v>7.0652858009915587</v>
      </c>
      <c r="AA32" s="8">
        <f t="shared" si="21"/>
        <v>1.1634348887693102</v>
      </c>
      <c r="AB32" s="36">
        <f t="shared" si="22"/>
        <v>1.19</v>
      </c>
      <c r="AC32" s="36">
        <f t="shared" si="23"/>
        <v>5.2999999999999999E-2</v>
      </c>
      <c r="AD32" s="36">
        <f t="shared" si="24"/>
        <v>0.34470000000000001</v>
      </c>
      <c r="AE32" s="8">
        <f t="shared" si="25"/>
        <v>0.3977</v>
      </c>
      <c r="AF32" s="36">
        <f t="shared" si="26"/>
        <v>2.87</v>
      </c>
      <c r="AG32" s="36">
        <f t="shared" si="27"/>
        <v>1.22</v>
      </c>
      <c r="AH32" s="8">
        <f t="shared" si="28"/>
        <v>4.09</v>
      </c>
      <c r="AI32" s="37">
        <f t="shared" si="29"/>
        <v>13.834</v>
      </c>
      <c r="AJ32" s="38">
        <f t="shared" si="30"/>
        <v>13.436299999999999</v>
      </c>
      <c r="AL32">
        <f>AA37</f>
        <v>0.90119185385512801</v>
      </c>
      <c r="AM32">
        <f>AB37</f>
        <v>1.6912500000000001</v>
      </c>
      <c r="AN32">
        <f>AE37</f>
        <v>3.1938874999999998</v>
      </c>
      <c r="AO32">
        <f>AH37</f>
        <v>5.2</v>
      </c>
      <c r="AP32" s="11">
        <f>AJ37</f>
        <v>28.419362499999998</v>
      </c>
      <c r="AQ32" s="45"/>
      <c r="AR32" s="41" t="s">
        <v>77</v>
      </c>
      <c r="AS32" s="41" t="s">
        <v>77</v>
      </c>
      <c r="AT32" s="41" t="s">
        <v>77</v>
      </c>
      <c r="AU32" s="41" t="s">
        <v>77</v>
      </c>
      <c r="AV32" s="41" t="s">
        <v>77</v>
      </c>
      <c r="AW32" s="42" t="s">
        <v>78</v>
      </c>
      <c r="AX32" s="23"/>
      <c r="AY32" s="23"/>
      <c r="AZ32" s="19"/>
    </row>
    <row r="33" spans="1:52" ht="16" x14ac:dyDescent="0.2">
      <c r="A33" s="172">
        <v>6</v>
      </c>
      <c r="B33" s="173">
        <v>2017</v>
      </c>
      <c r="C33" s="173">
        <v>8</v>
      </c>
      <c r="D33" s="173">
        <v>11</v>
      </c>
      <c r="E33" s="176">
        <v>23.1</v>
      </c>
      <c r="F33" s="176">
        <v>30.2</v>
      </c>
      <c r="G33" s="176">
        <v>95</v>
      </c>
      <c r="H33" s="173">
        <v>6.81</v>
      </c>
      <c r="I33" s="177">
        <v>1.1599999999999999</v>
      </c>
      <c r="J33" s="177">
        <v>2.99</v>
      </c>
      <c r="K33" s="177">
        <v>1.53</v>
      </c>
      <c r="L33" s="176">
        <v>0.68369999999999997</v>
      </c>
      <c r="M33" s="177">
        <v>0.24299999999999999</v>
      </c>
      <c r="N33" s="177">
        <v>6.4029999999999996</v>
      </c>
      <c r="O33" s="177">
        <v>0.35699999999999998</v>
      </c>
      <c r="P33" s="177">
        <v>32.073</v>
      </c>
      <c r="Q33" s="177">
        <v>17.855</v>
      </c>
      <c r="R33" s="177"/>
      <c r="S33" s="177">
        <v>14.218</v>
      </c>
      <c r="T33" s="177">
        <v>58.95</v>
      </c>
      <c r="U33" s="27"/>
      <c r="V33" s="27">
        <f t="shared" si="16"/>
        <v>23.1</v>
      </c>
      <c r="W33" s="8">
        <f t="shared" si="17"/>
        <v>296.25</v>
      </c>
      <c r="X33" s="27">
        <f t="shared" si="18"/>
        <v>30.2</v>
      </c>
      <c r="Y33" s="27">
        <f t="shared" si="19"/>
        <v>6.81</v>
      </c>
      <c r="Z33" s="35">
        <f t="shared" si="20"/>
        <v>7.1695392192922593</v>
      </c>
      <c r="AA33" s="8">
        <f t="shared" si="21"/>
        <v>0.94985183729453793</v>
      </c>
      <c r="AB33" s="36">
        <f t="shared" si="22"/>
        <v>1.1599999999999999</v>
      </c>
      <c r="AC33" s="36">
        <f t="shared" si="23"/>
        <v>0.24299999999999999</v>
      </c>
      <c r="AD33" s="36">
        <f t="shared" si="24"/>
        <v>0.68369999999999997</v>
      </c>
      <c r="AE33" s="8">
        <f t="shared" si="25"/>
        <v>0.92669999999999997</v>
      </c>
      <c r="AF33" s="36">
        <f t="shared" si="26"/>
        <v>2.99</v>
      </c>
      <c r="AG33" s="36">
        <f t="shared" si="27"/>
        <v>1.53</v>
      </c>
      <c r="AH33" s="8">
        <f t="shared" si="28"/>
        <v>4.5200000000000005</v>
      </c>
      <c r="AI33" s="37">
        <f t="shared" si="29"/>
        <v>32.073</v>
      </c>
      <c r="AJ33" s="38">
        <f t="shared" si="30"/>
        <v>31.1463</v>
      </c>
      <c r="AK33" s="27"/>
      <c r="AO33" s="27"/>
      <c r="AR33" s="41">
        <f>((LN(AL32)-LN(0.4))/(LN(0.9)-LN(0.4))*100)</f>
        <v>100.16319603668396</v>
      </c>
      <c r="AS33" s="57">
        <f>((LN(AM32)-LN(17))/(LN(0.5)-LN(17))*100)</f>
        <v>65.442697292119618</v>
      </c>
      <c r="AT33" s="41">
        <f>((LN(AN32)-LN(10))/(LN(1)-LN(10))*100)</f>
        <v>49.568038531390471</v>
      </c>
      <c r="AU33" s="41">
        <f>((LN(AO32)-LN(10))/(LN(3)-LN(10))*100)</f>
        <v>54.31405635219275</v>
      </c>
      <c r="AV33" s="41">
        <f>((LN(AP32)-LN(43))/(LN(20)-LN(43))*100)</f>
        <v>54.101479103942893</v>
      </c>
    </row>
    <row r="34" spans="1:52" ht="16" x14ac:dyDescent="0.2">
      <c r="A34" s="172">
        <v>6</v>
      </c>
      <c r="B34" s="173">
        <v>2017</v>
      </c>
      <c r="C34" s="173">
        <v>8</v>
      </c>
      <c r="D34" s="173">
        <v>26</v>
      </c>
      <c r="E34" s="176">
        <v>22.2</v>
      </c>
      <c r="F34" s="176">
        <v>30.6</v>
      </c>
      <c r="G34" s="176">
        <v>89.9</v>
      </c>
      <c r="H34" s="173">
        <v>6.53</v>
      </c>
      <c r="I34" s="177">
        <v>1.44</v>
      </c>
      <c r="J34" s="177">
        <v>3.06</v>
      </c>
      <c r="K34" s="177">
        <v>1.33</v>
      </c>
      <c r="L34" s="176">
        <v>0.47670000000000001</v>
      </c>
      <c r="M34" s="177">
        <v>0.18099999999999999</v>
      </c>
      <c r="N34" s="177">
        <v>5.0579999999999998</v>
      </c>
      <c r="O34" s="177">
        <v>0.45300000000000001</v>
      </c>
      <c r="P34" s="177">
        <v>24.018999999999998</v>
      </c>
      <c r="Q34" s="177">
        <v>17.478999999999999</v>
      </c>
      <c r="R34" s="177"/>
      <c r="S34" s="177">
        <v>6.54</v>
      </c>
      <c r="T34" s="177">
        <v>79.03</v>
      </c>
      <c r="U34" s="27"/>
      <c r="V34" s="27">
        <f t="shared" si="16"/>
        <v>22.2</v>
      </c>
      <c r="W34" s="8">
        <f t="shared" si="17"/>
        <v>295.34999999999997</v>
      </c>
      <c r="X34" s="27">
        <f t="shared" si="18"/>
        <v>30.6</v>
      </c>
      <c r="Y34" s="27">
        <f t="shared" si="19"/>
        <v>6.53</v>
      </c>
      <c r="Z34" s="35">
        <f t="shared" si="20"/>
        <v>7.2691548768685941</v>
      </c>
      <c r="AA34" s="8">
        <f t="shared" si="21"/>
        <v>0.89831625692545336</v>
      </c>
      <c r="AB34" s="36">
        <f t="shared" si="22"/>
        <v>1.44</v>
      </c>
      <c r="AC34" s="36">
        <f t="shared" si="23"/>
        <v>0.18099999999999999</v>
      </c>
      <c r="AD34" s="36">
        <f t="shared" si="24"/>
        <v>0.47670000000000001</v>
      </c>
      <c r="AE34" s="8">
        <f t="shared" si="25"/>
        <v>0.65769999999999995</v>
      </c>
      <c r="AF34" s="36">
        <f t="shared" si="26"/>
        <v>3.06</v>
      </c>
      <c r="AG34" s="36">
        <f t="shared" si="27"/>
        <v>1.33</v>
      </c>
      <c r="AH34" s="8">
        <f t="shared" si="28"/>
        <v>4.3900000000000006</v>
      </c>
      <c r="AI34" s="37">
        <f t="shared" si="29"/>
        <v>24.018999999999998</v>
      </c>
      <c r="AJ34" s="38">
        <f t="shared" si="30"/>
        <v>23.3613</v>
      </c>
      <c r="AK34" s="27"/>
      <c r="AL34" s="27"/>
      <c r="AM34" s="27"/>
      <c r="AN34" s="27"/>
      <c r="AO34" s="58" t="s">
        <v>228</v>
      </c>
      <c r="AP34" s="27"/>
      <c r="AR34">
        <f>IF(AR33&gt;100, 100, IF(AR33&lt;0, 0, AR33))</f>
        <v>100</v>
      </c>
      <c r="AS34">
        <f t="shared" ref="AS34:AV34" si="31">IF(AS33&gt;100, 100, IF(AS33&lt;0, 0, AS33))</f>
        <v>65.442697292119618</v>
      </c>
      <c r="AT34">
        <f t="shared" si="31"/>
        <v>49.568038531390471</v>
      </c>
      <c r="AU34">
        <f t="shared" si="31"/>
        <v>54.31405635219275</v>
      </c>
      <c r="AV34">
        <f t="shared" si="31"/>
        <v>54.101479103942893</v>
      </c>
      <c r="AW34" s="59">
        <f>AVERAGE(AR34:AV34)</f>
        <v>64.685254255929152</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172">
        <v>6</v>
      </c>
      <c r="B35" s="173">
        <v>2017</v>
      </c>
      <c r="C35" s="173">
        <v>9</v>
      </c>
      <c r="D35" s="173">
        <v>9</v>
      </c>
      <c r="E35" s="176">
        <v>19.899999999999999</v>
      </c>
      <c r="F35" s="176">
        <v>29.3</v>
      </c>
      <c r="G35" s="176">
        <v>75</v>
      </c>
      <c r="H35" s="173">
        <v>5.73</v>
      </c>
      <c r="I35" s="177">
        <v>1.31</v>
      </c>
      <c r="J35" s="177">
        <v>2.69</v>
      </c>
      <c r="K35" s="177">
        <v>1.62</v>
      </c>
      <c r="L35" s="176">
        <v>1.3329</v>
      </c>
      <c r="M35" s="177">
        <v>1.405</v>
      </c>
      <c r="N35" s="177">
        <v>9.0869999999999997</v>
      </c>
      <c r="O35" s="177">
        <v>0.55400000000000005</v>
      </c>
      <c r="P35" s="177">
        <v>32.170999999999999</v>
      </c>
      <c r="Q35" s="177">
        <v>20.951000000000001</v>
      </c>
      <c r="R35" s="177"/>
      <c r="S35" s="177">
        <v>11.22</v>
      </c>
      <c r="T35" s="177">
        <v>183.78</v>
      </c>
      <c r="U35" s="27"/>
      <c r="V35" s="27">
        <f t="shared" si="16"/>
        <v>19.899999999999999</v>
      </c>
      <c r="W35" s="8">
        <f t="shared" si="17"/>
        <v>293.04999999999995</v>
      </c>
      <c r="X35" s="27">
        <f t="shared" si="18"/>
        <v>29.3</v>
      </c>
      <c r="Y35" s="27">
        <f t="shared" si="19"/>
        <v>5.73</v>
      </c>
      <c r="Z35" s="35">
        <f t="shared" si="20"/>
        <v>7.6411477491464552</v>
      </c>
      <c r="AA35" s="8">
        <f t="shared" si="21"/>
        <v>0.74988734521460643</v>
      </c>
      <c r="AB35" s="36">
        <f t="shared" si="22"/>
        <v>1.31</v>
      </c>
      <c r="AC35" s="36">
        <f t="shared" si="23"/>
        <v>1.405</v>
      </c>
      <c r="AD35" s="36">
        <f t="shared" si="24"/>
        <v>1.3329</v>
      </c>
      <c r="AE35" s="8">
        <f t="shared" si="25"/>
        <v>2.7378999999999998</v>
      </c>
      <c r="AF35" s="36">
        <f t="shared" si="26"/>
        <v>2.69</v>
      </c>
      <c r="AG35" s="36">
        <f t="shared" si="27"/>
        <v>1.62</v>
      </c>
      <c r="AH35" s="8">
        <f t="shared" si="28"/>
        <v>4.3100000000000005</v>
      </c>
      <c r="AI35" s="37">
        <f t="shared" si="29"/>
        <v>32.170999999999999</v>
      </c>
      <c r="AJ35" s="38">
        <f t="shared" si="30"/>
        <v>29.4331</v>
      </c>
      <c r="AK35" s="27"/>
      <c r="AL35" s="27"/>
      <c r="AM35" s="27"/>
      <c r="AN35" s="27"/>
      <c r="AO35" s="27"/>
      <c r="AP35" s="27"/>
      <c r="AQ35" s="27"/>
      <c r="AR35" s="27"/>
      <c r="AS35" s="27"/>
      <c r="AT35" s="27"/>
      <c r="AU35" s="27"/>
      <c r="AV35" s="27"/>
      <c r="AW35" s="27"/>
      <c r="AX35" s="27"/>
      <c r="AY35" s="14"/>
      <c r="AZ35" s="43"/>
    </row>
    <row r="36" spans="1:52" ht="16" x14ac:dyDescent="0.2">
      <c r="A36" s="172">
        <v>6</v>
      </c>
      <c r="B36" s="173">
        <v>2017</v>
      </c>
      <c r="C36" s="173">
        <v>9</v>
      </c>
      <c r="D36" s="173">
        <v>23</v>
      </c>
      <c r="E36" s="176">
        <v>17.899999999999999</v>
      </c>
      <c r="F36" s="176">
        <v>30.3</v>
      </c>
      <c r="G36" s="176">
        <v>91.4</v>
      </c>
      <c r="H36" s="173">
        <v>7.23</v>
      </c>
      <c r="I36" s="177">
        <v>1.97</v>
      </c>
      <c r="J36" s="177">
        <v>2.8</v>
      </c>
      <c r="K36" s="177">
        <v>3.02</v>
      </c>
      <c r="L36" s="176">
        <v>1.9447000000000001</v>
      </c>
      <c r="M36" s="177">
        <v>0.86099999999999999</v>
      </c>
      <c r="N36" s="177">
        <v>5.0659999999999998</v>
      </c>
      <c r="O36" s="177">
        <v>0.47799999999999998</v>
      </c>
      <c r="P36" s="177">
        <v>35.307000000000002</v>
      </c>
      <c r="Q36" s="177">
        <v>15.55</v>
      </c>
      <c r="R36" s="177"/>
      <c r="S36" s="177">
        <v>19.757000000000001</v>
      </c>
      <c r="T36" s="177">
        <v>63.24</v>
      </c>
      <c r="V36" s="27">
        <f t="shared" si="16"/>
        <v>17.899999999999999</v>
      </c>
      <c r="W36" s="8">
        <f t="shared" si="17"/>
        <v>291.04999999999995</v>
      </c>
      <c r="X36" s="27">
        <f t="shared" si="18"/>
        <v>30.3</v>
      </c>
      <c r="Y36" s="27">
        <f t="shared" si="19"/>
        <v>7.23</v>
      </c>
      <c r="Z36" s="35">
        <f t="shared" si="20"/>
        <v>7.890718048013567</v>
      </c>
      <c r="AA36" s="8">
        <f t="shared" si="21"/>
        <v>0.91626642290432647</v>
      </c>
      <c r="AB36" s="36">
        <f t="shared" si="22"/>
        <v>1.97</v>
      </c>
      <c r="AC36" s="36">
        <f t="shared" si="23"/>
        <v>0.86099999999999999</v>
      </c>
      <c r="AD36" s="36">
        <f t="shared" si="24"/>
        <v>1.9447000000000001</v>
      </c>
      <c r="AE36" s="8">
        <f t="shared" si="25"/>
        <v>2.8056999999999999</v>
      </c>
      <c r="AF36" s="36">
        <f t="shared" si="26"/>
        <v>2.8</v>
      </c>
      <c r="AG36" s="36">
        <f t="shared" si="27"/>
        <v>3.02</v>
      </c>
      <c r="AH36" s="8">
        <f t="shared" si="28"/>
        <v>5.82</v>
      </c>
      <c r="AI36" s="37">
        <f t="shared" si="29"/>
        <v>35.307000000000002</v>
      </c>
      <c r="AJ36" s="38">
        <f t="shared" si="30"/>
        <v>32.501300000000001</v>
      </c>
    </row>
    <row r="37" spans="1:52" ht="16" x14ac:dyDescent="0.2">
      <c r="A37" s="172">
        <v>6</v>
      </c>
      <c r="B37" s="173">
        <v>2017</v>
      </c>
      <c r="C37" s="173">
        <v>10</v>
      </c>
      <c r="D37" s="173">
        <v>7</v>
      </c>
      <c r="E37" s="176">
        <v>19.3</v>
      </c>
      <c r="F37" s="176">
        <v>29.4</v>
      </c>
      <c r="G37" s="176">
        <v>91</v>
      </c>
      <c r="H37" s="173">
        <v>7.02</v>
      </c>
      <c r="I37" s="177">
        <v>1.46</v>
      </c>
      <c r="J37" s="177">
        <v>2.5</v>
      </c>
      <c r="K37" s="177">
        <v>1.18</v>
      </c>
      <c r="L37" s="176">
        <v>1.6205000000000001</v>
      </c>
      <c r="M37" s="177">
        <v>0.96499999999999997</v>
      </c>
      <c r="N37" s="177">
        <v>6.2670000000000003</v>
      </c>
      <c r="O37" s="177">
        <v>0.58799999999999997</v>
      </c>
      <c r="P37" s="177">
        <v>26.885000000000002</v>
      </c>
      <c r="Q37" s="177">
        <v>16.704999999999998</v>
      </c>
      <c r="R37" s="177"/>
      <c r="S37" s="177">
        <v>10.18</v>
      </c>
      <c r="T37" s="177">
        <v>46.22</v>
      </c>
      <c r="AA37" s="43">
        <f>_xlfn.AGGREGATE(1, 6,AA24:AA36)</f>
        <v>0.90119185385512801</v>
      </c>
      <c r="AB37" s="43">
        <f>_xlfn.AGGREGATE(1, 6,AB24:AB36)</f>
        <v>1.6912500000000001</v>
      </c>
      <c r="AE37" s="43">
        <f>_xlfn.AGGREGATE(1, 6,AE24:AE36)</f>
        <v>3.1938874999999998</v>
      </c>
      <c r="AH37" s="43">
        <f>_xlfn.AGGREGATE(1, 6,AH24:AH36)</f>
        <v>5.2</v>
      </c>
      <c r="AJ37" s="43">
        <f>_xlfn.AGGREGATE(1, 6,AJ24:AJ36)</f>
        <v>28.419362499999998</v>
      </c>
    </row>
    <row r="38" spans="1:52" x14ac:dyDescent="0.2">
      <c r="A38" s="172">
        <v>6</v>
      </c>
      <c r="B38" s="173">
        <v>2017</v>
      </c>
      <c r="C38" s="173">
        <v>11</v>
      </c>
      <c r="D38" s="173">
        <v>18</v>
      </c>
      <c r="E38" s="176">
        <v>11</v>
      </c>
      <c r="F38" s="176">
        <v>31.3</v>
      </c>
      <c r="G38" s="176">
        <v>97.7</v>
      </c>
      <c r="H38" s="173">
        <v>8.84</v>
      </c>
      <c r="I38" s="177">
        <v>2.52</v>
      </c>
      <c r="J38" s="177">
        <v>0.85</v>
      </c>
      <c r="K38" s="177">
        <v>0.74</v>
      </c>
      <c r="L38" s="176">
        <v>1.3479000000000001</v>
      </c>
      <c r="M38" s="177">
        <v>0.89100000000000001</v>
      </c>
      <c r="N38" s="177">
        <v>3.1480000000000001</v>
      </c>
      <c r="O38" s="177">
        <v>0.59</v>
      </c>
      <c r="P38" s="177">
        <v>28.547999999999998</v>
      </c>
      <c r="Q38" s="177">
        <v>11.507999999999999</v>
      </c>
      <c r="R38" s="177"/>
      <c r="S38" s="177">
        <v>17.04</v>
      </c>
      <c r="T38" s="177">
        <v>56.39</v>
      </c>
    </row>
    <row r="39" spans="1:52" ht="16" thickBot="1" x14ac:dyDescent="0.25">
      <c r="A39" s="172">
        <v>6</v>
      </c>
      <c r="B39" s="173">
        <v>2017</v>
      </c>
      <c r="C39" s="173">
        <v>12</v>
      </c>
      <c r="D39" s="173">
        <v>15</v>
      </c>
      <c r="E39" s="176">
        <v>4</v>
      </c>
      <c r="F39" s="176">
        <v>31.5</v>
      </c>
      <c r="G39" s="176">
        <v>103</v>
      </c>
      <c r="H39" s="173">
        <v>10.96</v>
      </c>
      <c r="I39" s="177">
        <v>0.88</v>
      </c>
      <c r="J39" s="177">
        <v>1.66</v>
      </c>
      <c r="K39" s="177">
        <v>0.26</v>
      </c>
      <c r="L39" s="176">
        <v>0.58530000000000004</v>
      </c>
      <c r="M39" s="177">
        <v>1.0780000000000001</v>
      </c>
      <c r="N39" s="177">
        <v>1.748</v>
      </c>
      <c r="O39" s="177">
        <v>0.48699999999999999</v>
      </c>
      <c r="P39" s="177">
        <v>10.811999999999999</v>
      </c>
      <c r="Q39" s="177">
        <v>10.811999999999999</v>
      </c>
      <c r="R39" s="177"/>
      <c r="S39" s="177">
        <v>0</v>
      </c>
      <c r="T39" s="177">
        <v>24.95</v>
      </c>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6</v>
      </c>
      <c r="B41" s="173">
        <v>2018</v>
      </c>
      <c r="C41" s="173">
        <v>1</v>
      </c>
      <c r="D41" s="173">
        <v>20</v>
      </c>
      <c r="E41" s="176">
        <v>1.1000000000000001</v>
      </c>
      <c r="F41" s="176">
        <v>31.3</v>
      </c>
      <c r="G41" s="176">
        <v>115.1</v>
      </c>
      <c r="H41" s="173">
        <v>13.18</v>
      </c>
      <c r="I41" s="177">
        <v>1.52</v>
      </c>
      <c r="J41" s="177">
        <v>2.2999999999999998</v>
      </c>
      <c r="K41" s="177">
        <v>0.32</v>
      </c>
      <c r="L41" s="176">
        <v>0.25509999999999999</v>
      </c>
      <c r="M41" s="177">
        <v>0.46800000000000003</v>
      </c>
      <c r="N41" s="177">
        <v>0.82799999999999996</v>
      </c>
      <c r="O41" s="177">
        <v>0.30099999999999999</v>
      </c>
      <c r="P41" s="177">
        <v>23.111599999999999</v>
      </c>
      <c r="Q41" s="177">
        <v>9.452</v>
      </c>
      <c r="R41" s="177"/>
      <c r="S41" s="177">
        <v>13.659599999999999</v>
      </c>
      <c r="T41" s="177">
        <v>102.7329</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6</v>
      </c>
      <c r="B42" s="173">
        <v>2018</v>
      </c>
      <c r="C42" s="173">
        <v>2</v>
      </c>
      <c r="D42" s="173">
        <v>24</v>
      </c>
      <c r="E42" s="176">
        <v>5</v>
      </c>
      <c r="F42" s="176">
        <v>30.3</v>
      </c>
      <c r="G42" s="176">
        <v>124.9</v>
      </c>
      <c r="H42" s="173">
        <v>13.01</v>
      </c>
      <c r="I42" s="177">
        <v>0.8</v>
      </c>
      <c r="J42" s="177">
        <v>3.17</v>
      </c>
      <c r="K42" s="177">
        <v>0.48</v>
      </c>
      <c r="L42" s="176">
        <v>0.6179</v>
      </c>
      <c r="M42" s="177">
        <v>0.434</v>
      </c>
      <c r="N42" s="177">
        <v>1.2909999999999999</v>
      </c>
      <c r="P42" s="177">
        <v>20.491800000000001</v>
      </c>
      <c r="Q42" s="177">
        <v>12.749000000000001</v>
      </c>
      <c r="R42" s="177"/>
      <c r="S42" s="177">
        <v>7.7427999999999999</v>
      </c>
      <c r="T42" s="177">
        <v>124.02889999999999</v>
      </c>
      <c r="U42" s="27"/>
      <c r="V42" s="27" t="str">
        <f t="shared" ref="V42:V53" si="32">IF(C42&lt;6," ",IF(C42&lt;=9,E42, IF(C42&gt;=10," ")))</f>
        <v xml:space="preserve"> </v>
      </c>
      <c r="W42" s="8" t="str">
        <f t="shared" ref="W42:W53" si="33">IF(V42=" ", " ", IF(V42&gt;0, V42+273.15))</f>
        <v xml:space="preserve"> </v>
      </c>
      <c r="X42" s="27" t="str">
        <f t="shared" ref="X42:X53" si="34">IF(C42&lt;6," ",IF(C42&lt;=9,F42, IF(C42&gt;=10," ")))</f>
        <v xml:space="preserve"> </v>
      </c>
      <c r="Y42" s="27" t="str">
        <f t="shared" ref="Y42:Y53" si="35">IF(C42&lt;6," ",IF(C42&lt;=9,H42, IF(C42&gt;=10," ")))</f>
        <v xml:space="preserve"> </v>
      </c>
      <c r="Z42" s="35" t="str">
        <f t="shared" ref="Z42:Z53" si="36">IF(V42=" "," ",IF(V42&gt;0,EXP(-173.4292+249.6339*100/W42+143.3483*LN(+W42/100)-21.8492*W42/100+X42*(-0.033096+0.014259*W42/100-0.0017*(W42/100)^2))*1.4276))</f>
        <v xml:space="preserve"> </v>
      </c>
      <c r="AA42" s="8" t="str">
        <f t="shared" ref="AA42:AA53" si="37">IF(V42=" "," ",IF(V42&gt;0,Y42/Z42))</f>
        <v xml:space="preserve"> </v>
      </c>
      <c r="AB42" s="36" t="str">
        <f t="shared" ref="AB42:AB53" si="38">IF(C42&lt;6," ",IF(C42&lt;=9,I42, IF(C42&gt;=10," ")))</f>
        <v xml:space="preserve"> </v>
      </c>
      <c r="AC42" s="36" t="str">
        <f t="shared" ref="AC42:AC53" si="39">IF(C42&lt;6," ",IF(C42&lt;=9,M42, IF(C42&gt;=10," ")))</f>
        <v xml:space="preserve"> </v>
      </c>
      <c r="AD42" s="36" t="str">
        <f t="shared" ref="AD42:AD53" si="40">IF(C42&lt;6," ",IF(C42&lt;=9,L42, IF(C42&gt;=10," ")))</f>
        <v xml:space="preserve"> </v>
      </c>
      <c r="AE42" s="8" t="str">
        <f t="shared" ref="AE42:AE53" si="41">IF(V42=" "," ",IF(V42&gt;0,SUM(AC42:AD42)))</f>
        <v xml:space="preserve"> </v>
      </c>
      <c r="AF42" s="36" t="str">
        <f t="shared" ref="AF42:AF53" si="42">IF(C42&lt;6," ",IF(C42&lt;=9,J42, IF(C42&gt;=10," ")))</f>
        <v xml:space="preserve"> </v>
      </c>
      <c r="AG42" s="36" t="str">
        <f t="shared" ref="AG42:AG53" si="43">IF(C42&lt;6," ",IF(C42&lt;=9,K42, IF(C42&gt;=10," ")))</f>
        <v xml:space="preserve"> </v>
      </c>
      <c r="AH42" s="8" t="str">
        <f t="shared" ref="AH42:AH53" si="44">IF(V42=" ", " ", IF(V42&gt;0, SUM(AF42:AG42)))</f>
        <v xml:space="preserve"> </v>
      </c>
      <c r="AI42" s="37" t="str">
        <f t="shared" ref="AI42:AI53" si="45">IF(C42&lt;6," ",IF(C42&lt;=9,P42, IF(C42&gt;=10," ")))</f>
        <v xml:space="preserve"> </v>
      </c>
      <c r="AJ42" s="38" t="str">
        <f t="shared" ref="AJ42:AJ53" si="46">IF(V42=" ", " ", IF(V42&gt;0, AI42-AE42))</f>
        <v xml:space="preserve"> </v>
      </c>
      <c r="AK42" s="27"/>
      <c r="AL42" s="27"/>
      <c r="AM42" s="27"/>
      <c r="AN42" s="27"/>
      <c r="AO42" s="27"/>
      <c r="AP42" s="27"/>
      <c r="AQ42" s="27"/>
      <c r="AR42" s="27"/>
      <c r="AS42" s="27"/>
      <c r="AT42" s="27"/>
      <c r="AU42" s="27"/>
      <c r="AV42" s="27"/>
      <c r="AW42" s="27"/>
      <c r="AX42" s="27"/>
      <c r="AY42" s="27"/>
    </row>
    <row r="43" spans="1:52" ht="16" x14ac:dyDescent="0.2">
      <c r="A43" s="172">
        <v>6</v>
      </c>
      <c r="B43" s="173">
        <v>2018</v>
      </c>
      <c r="C43" s="173">
        <v>4</v>
      </c>
      <c r="D43" s="173">
        <v>20</v>
      </c>
      <c r="E43" s="176">
        <v>6.7</v>
      </c>
      <c r="F43" s="176">
        <v>30.2</v>
      </c>
      <c r="G43" s="176">
        <v>135</v>
      </c>
      <c r="H43" s="173">
        <v>13.21</v>
      </c>
      <c r="I43" s="177">
        <v>1.44</v>
      </c>
      <c r="J43" s="177">
        <v>1.637</v>
      </c>
      <c r="K43" s="177">
        <v>0.41739999999999999</v>
      </c>
      <c r="L43" s="176">
        <v>1.8973</v>
      </c>
      <c r="M43" s="177">
        <v>1.5509999999999999</v>
      </c>
      <c r="N43" s="177">
        <v>5.4459999999999997</v>
      </c>
      <c r="O43" s="177">
        <v>0.45400000000000001</v>
      </c>
      <c r="P43" s="177">
        <v>40.3538</v>
      </c>
      <c r="Q43" s="177">
        <v>25.832000000000001</v>
      </c>
      <c r="R43" s="177"/>
      <c r="S43" s="177">
        <v>14.521800000000001</v>
      </c>
      <c r="T43" s="177">
        <v>165.56639999999999</v>
      </c>
      <c r="U43" s="27"/>
      <c r="V43" s="27" t="str">
        <f t="shared" si="32"/>
        <v xml:space="preserve"> </v>
      </c>
      <c r="W43" s="8" t="str">
        <f t="shared" si="33"/>
        <v xml:space="preserve"> </v>
      </c>
      <c r="X43" s="27" t="str">
        <f t="shared" si="34"/>
        <v xml:space="preserve"> </v>
      </c>
      <c r="Y43" s="27" t="str">
        <f t="shared" si="35"/>
        <v xml:space="preserve"> </v>
      </c>
      <c r="Z43" s="35" t="str">
        <f t="shared" si="36"/>
        <v xml:space="preserve"> </v>
      </c>
      <c r="AA43" s="8" t="str">
        <f t="shared" si="37"/>
        <v xml:space="preserve"> </v>
      </c>
      <c r="AB43" s="36" t="str">
        <f t="shared" si="38"/>
        <v xml:space="preserve"> </v>
      </c>
      <c r="AC43" s="36" t="str">
        <f t="shared" si="39"/>
        <v xml:space="preserve"> </v>
      </c>
      <c r="AD43" s="36" t="str">
        <f t="shared" si="40"/>
        <v xml:space="preserve"> </v>
      </c>
      <c r="AE43" s="8" t="str">
        <f t="shared" si="41"/>
        <v xml:space="preserve"> </v>
      </c>
      <c r="AF43" s="36" t="str">
        <f t="shared" si="42"/>
        <v xml:space="preserve"> </v>
      </c>
      <c r="AG43" s="36" t="str">
        <f t="shared" si="43"/>
        <v xml:space="preserve"> </v>
      </c>
      <c r="AH43" s="8" t="str">
        <f t="shared" si="44"/>
        <v xml:space="preserve"> </v>
      </c>
      <c r="AI43" s="37" t="str">
        <f t="shared" si="45"/>
        <v xml:space="preserve"> </v>
      </c>
      <c r="AJ43" s="38" t="str">
        <f t="shared" si="46"/>
        <v xml:space="preserve"> </v>
      </c>
      <c r="AL43" s="27"/>
      <c r="AM43" s="27"/>
      <c r="AN43" s="27"/>
      <c r="AO43" s="27"/>
      <c r="AP43" s="27"/>
      <c r="AQ43" s="39" t="s">
        <v>221</v>
      </c>
      <c r="AR43" s="40"/>
      <c r="AS43" s="40"/>
      <c r="AT43" s="40"/>
      <c r="AU43" s="40"/>
      <c r="AV43" s="40"/>
      <c r="AW43" s="40"/>
      <c r="AX43" s="40"/>
      <c r="AY43" s="40"/>
      <c r="AZ43" s="19"/>
    </row>
    <row r="44" spans="1:52" ht="16" x14ac:dyDescent="0.2">
      <c r="A44" s="172">
        <v>6</v>
      </c>
      <c r="B44" s="173">
        <v>2018</v>
      </c>
      <c r="C44" s="173">
        <v>5</v>
      </c>
      <c r="D44" s="173">
        <v>19</v>
      </c>
      <c r="E44" s="176">
        <v>13.6</v>
      </c>
      <c r="F44" s="176">
        <v>30.4</v>
      </c>
      <c r="G44" s="176">
        <v>78</v>
      </c>
      <c r="H44" s="173">
        <v>6.66</v>
      </c>
      <c r="I44" s="177">
        <v>2.0099999999999998</v>
      </c>
      <c r="J44" s="177">
        <v>3.96</v>
      </c>
      <c r="K44" s="177">
        <v>1.97</v>
      </c>
      <c r="L44" s="176">
        <v>1.2666999999999999</v>
      </c>
      <c r="M44" s="177">
        <v>0.74</v>
      </c>
      <c r="N44" s="177">
        <v>5.1260000000000003</v>
      </c>
      <c r="O44" s="177">
        <v>0.14199999999999999</v>
      </c>
      <c r="P44" s="177">
        <v>28.520399999999999</v>
      </c>
      <c r="Q44" s="177">
        <v>15.186</v>
      </c>
      <c r="R44" s="177"/>
      <c r="S44" s="177">
        <v>13.3344</v>
      </c>
      <c r="T44" s="177">
        <v>124.5539</v>
      </c>
      <c r="U44" s="27"/>
      <c r="V44" s="27" t="str">
        <f t="shared" si="32"/>
        <v xml:space="preserve"> </v>
      </c>
      <c r="W44" s="8" t="str">
        <f t="shared" si="33"/>
        <v xml:space="preserve"> </v>
      </c>
      <c r="X44" s="27" t="str">
        <f t="shared" si="34"/>
        <v xml:space="preserve"> </v>
      </c>
      <c r="Y44" s="27" t="str">
        <f t="shared" si="35"/>
        <v xml:space="preserve"> </v>
      </c>
      <c r="Z44" s="35" t="str">
        <f t="shared" si="36"/>
        <v xml:space="preserve"> </v>
      </c>
      <c r="AA44" s="8" t="str">
        <f t="shared" si="37"/>
        <v xml:space="preserve"> </v>
      </c>
      <c r="AB44" s="36" t="str">
        <f t="shared" si="38"/>
        <v xml:space="preserve"> </v>
      </c>
      <c r="AC44" s="36" t="str">
        <f t="shared" si="39"/>
        <v xml:space="preserve"> </v>
      </c>
      <c r="AD44" s="36" t="str">
        <f t="shared" si="40"/>
        <v xml:space="preserve"> </v>
      </c>
      <c r="AE44" s="8" t="str">
        <f t="shared" si="41"/>
        <v xml:space="preserve"> </v>
      </c>
      <c r="AF44" s="36" t="str">
        <f t="shared" si="42"/>
        <v xml:space="preserve"> </v>
      </c>
      <c r="AG44" s="36" t="str">
        <f t="shared" si="43"/>
        <v xml:space="preserve"> </v>
      </c>
      <c r="AH44" s="8" t="str">
        <f t="shared" si="44"/>
        <v xml:space="preserve"> </v>
      </c>
      <c r="AI44" s="37" t="str">
        <f t="shared" si="45"/>
        <v xml:space="preserve"> </v>
      </c>
      <c r="AJ44" s="38" t="str">
        <f t="shared" si="46"/>
        <v xml:space="preserve"> </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6</v>
      </c>
      <c r="B45" s="173">
        <v>2018</v>
      </c>
      <c r="C45" s="173">
        <v>6</v>
      </c>
      <c r="D45" s="173">
        <v>15</v>
      </c>
      <c r="E45" s="176">
        <v>18.8</v>
      </c>
      <c r="F45" s="176">
        <v>29.5</v>
      </c>
      <c r="G45" s="176">
        <v>75</v>
      </c>
      <c r="H45" s="173">
        <v>5.75</v>
      </c>
      <c r="I45" s="177">
        <v>2.9</v>
      </c>
      <c r="J45" s="177">
        <v>4.3099999999999996</v>
      </c>
      <c r="K45" s="177">
        <v>2.23</v>
      </c>
      <c r="L45" s="176">
        <v>2.0552000000000001</v>
      </c>
      <c r="M45" s="177">
        <v>1.165</v>
      </c>
      <c r="N45" s="177">
        <v>7.1059999999999999</v>
      </c>
      <c r="O45" s="177">
        <v>0.17</v>
      </c>
      <c r="P45" s="177">
        <v>26.292200000000001</v>
      </c>
      <c r="Q45" s="177">
        <v>19.212</v>
      </c>
      <c r="R45" s="177"/>
      <c r="S45" s="177">
        <v>7.0801999999999996</v>
      </c>
      <c r="T45" s="177">
        <v>77.980999999999995</v>
      </c>
      <c r="U45" s="27"/>
      <c r="V45" s="27">
        <f t="shared" si="32"/>
        <v>18.8</v>
      </c>
      <c r="W45" s="8">
        <f t="shared" si="33"/>
        <v>291.95</v>
      </c>
      <c r="X45" s="27">
        <f t="shared" si="34"/>
        <v>29.5</v>
      </c>
      <c r="Y45" s="27">
        <f t="shared" si="35"/>
        <v>5.75</v>
      </c>
      <c r="Z45" s="35">
        <f t="shared" si="36"/>
        <v>7.7926065599612393</v>
      </c>
      <c r="AA45" s="8">
        <f t="shared" si="37"/>
        <v>0.73787890556976876</v>
      </c>
      <c r="AB45" s="36">
        <f t="shared" si="38"/>
        <v>2.9</v>
      </c>
      <c r="AC45" s="36">
        <f t="shared" si="39"/>
        <v>1.165</v>
      </c>
      <c r="AD45" s="36">
        <f t="shared" si="40"/>
        <v>2.0552000000000001</v>
      </c>
      <c r="AE45" s="8">
        <f t="shared" si="41"/>
        <v>3.2202000000000002</v>
      </c>
      <c r="AF45" s="36">
        <f t="shared" si="42"/>
        <v>4.3099999999999996</v>
      </c>
      <c r="AG45" s="36">
        <f t="shared" si="43"/>
        <v>2.23</v>
      </c>
      <c r="AH45" s="8">
        <f t="shared" si="44"/>
        <v>6.5399999999999991</v>
      </c>
      <c r="AI45" s="37">
        <f t="shared" si="45"/>
        <v>26.292200000000001</v>
      </c>
      <c r="AJ45" s="38">
        <f t="shared" si="46"/>
        <v>23.072000000000003</v>
      </c>
      <c r="AL45" s="43" t="s">
        <v>222</v>
      </c>
      <c r="AQ45" s="44" t="s">
        <v>1</v>
      </c>
      <c r="AR45" s="41"/>
      <c r="AS45" s="41"/>
      <c r="AT45" s="41"/>
      <c r="AU45" s="41"/>
      <c r="AV45" s="41"/>
      <c r="AW45" s="45"/>
      <c r="AX45" s="40"/>
      <c r="AY45" s="40"/>
      <c r="AZ45" s="19"/>
    </row>
    <row r="46" spans="1:52" ht="18" x14ac:dyDescent="0.25">
      <c r="A46" s="172">
        <v>6</v>
      </c>
      <c r="B46" s="173">
        <v>2018</v>
      </c>
      <c r="C46" s="173">
        <v>6</v>
      </c>
      <c r="D46" s="173">
        <v>30</v>
      </c>
      <c r="E46" s="176">
        <v>22.7</v>
      </c>
      <c r="F46" s="176">
        <v>29.2</v>
      </c>
      <c r="G46" s="176">
        <v>85.6</v>
      </c>
      <c r="H46" s="173">
        <v>6.23</v>
      </c>
      <c r="I46" s="177">
        <v>1.64</v>
      </c>
      <c r="J46" s="177">
        <v>3.56</v>
      </c>
      <c r="K46" s="177">
        <v>1.56</v>
      </c>
      <c r="L46" s="176">
        <v>2.9135</v>
      </c>
      <c r="M46" s="177">
        <v>1.5189999999999999</v>
      </c>
      <c r="N46" s="177">
        <v>13.885999999999999</v>
      </c>
      <c r="O46" s="177">
        <v>0.245</v>
      </c>
      <c r="P46" s="177">
        <v>28.080100000000002</v>
      </c>
      <c r="Q46" s="177">
        <v>20.032</v>
      </c>
      <c r="R46" s="177"/>
      <c r="S46" s="177">
        <v>8.0480999999999998</v>
      </c>
      <c r="T46" s="177">
        <v>79.871499999999997</v>
      </c>
      <c r="U46" s="27"/>
      <c r="V46" s="27">
        <f t="shared" si="32"/>
        <v>22.7</v>
      </c>
      <c r="W46" s="8">
        <f t="shared" si="33"/>
        <v>295.84999999999997</v>
      </c>
      <c r="X46" s="27">
        <f t="shared" si="34"/>
        <v>29.2</v>
      </c>
      <c r="Y46" s="27">
        <f t="shared" si="35"/>
        <v>6.23</v>
      </c>
      <c r="Z46" s="35">
        <f t="shared" si="36"/>
        <v>7.2628303390163929</v>
      </c>
      <c r="AA46" s="8">
        <f t="shared" si="37"/>
        <v>0.85779230812153751</v>
      </c>
      <c r="AB46" s="36">
        <f t="shared" si="38"/>
        <v>1.64</v>
      </c>
      <c r="AC46" s="36">
        <f t="shared" si="39"/>
        <v>1.5189999999999999</v>
      </c>
      <c r="AD46" s="36">
        <f t="shared" si="40"/>
        <v>2.9135</v>
      </c>
      <c r="AE46" s="8">
        <f t="shared" si="41"/>
        <v>4.4325000000000001</v>
      </c>
      <c r="AF46" s="36">
        <f t="shared" si="42"/>
        <v>3.56</v>
      </c>
      <c r="AG46" s="36">
        <f t="shared" si="43"/>
        <v>1.56</v>
      </c>
      <c r="AH46" s="8">
        <f t="shared" si="44"/>
        <v>5.12</v>
      </c>
      <c r="AI46" s="37">
        <f t="shared" si="45"/>
        <v>28.080100000000002</v>
      </c>
      <c r="AJ46" s="38">
        <f t="shared" si="46"/>
        <v>23.647600000000001</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6</v>
      </c>
      <c r="B47" s="173">
        <v>2018</v>
      </c>
      <c r="C47" s="173">
        <v>7</v>
      </c>
      <c r="D47" s="173">
        <v>13</v>
      </c>
      <c r="E47" s="176">
        <v>23.5</v>
      </c>
      <c r="F47" s="176">
        <v>29.7</v>
      </c>
      <c r="G47" s="176">
        <v>83</v>
      </c>
      <c r="H47" s="173">
        <v>6.02</v>
      </c>
      <c r="I47" s="177">
        <v>1.67</v>
      </c>
      <c r="J47" s="177">
        <v>4.57</v>
      </c>
      <c r="K47" s="177">
        <v>1.87</v>
      </c>
      <c r="L47" s="176">
        <v>0.84719999999999995</v>
      </c>
      <c r="M47" s="177">
        <v>0.308</v>
      </c>
      <c r="N47" s="177">
        <v>12.19</v>
      </c>
      <c r="O47" s="177">
        <v>0.11600000000000001</v>
      </c>
      <c r="P47" s="177">
        <v>19.090699999999998</v>
      </c>
      <c r="Q47" s="177">
        <v>16.338000000000001</v>
      </c>
      <c r="R47" s="177"/>
      <c r="S47" s="177">
        <v>2.7526999999999999</v>
      </c>
      <c r="T47" s="177">
        <v>42.331800000000001</v>
      </c>
      <c r="U47" s="27"/>
      <c r="V47" s="27">
        <f t="shared" si="32"/>
        <v>23.5</v>
      </c>
      <c r="W47" s="8">
        <f t="shared" si="33"/>
        <v>296.64999999999998</v>
      </c>
      <c r="X47" s="27">
        <f t="shared" si="34"/>
        <v>29.7</v>
      </c>
      <c r="Y47" s="27">
        <f t="shared" si="35"/>
        <v>6.02</v>
      </c>
      <c r="Z47" s="35">
        <f t="shared" si="36"/>
        <v>7.1393822334250521</v>
      </c>
      <c r="AA47" s="8">
        <f t="shared" si="37"/>
        <v>0.84321021107619853</v>
      </c>
      <c r="AB47" s="36">
        <f t="shared" si="38"/>
        <v>1.67</v>
      </c>
      <c r="AC47" s="36">
        <f t="shared" si="39"/>
        <v>0.308</v>
      </c>
      <c r="AD47" s="36">
        <f t="shared" si="40"/>
        <v>0.84719999999999995</v>
      </c>
      <c r="AE47" s="8">
        <f t="shared" si="41"/>
        <v>1.1552</v>
      </c>
      <c r="AF47" s="36">
        <f t="shared" si="42"/>
        <v>4.57</v>
      </c>
      <c r="AG47" s="36">
        <f t="shared" si="43"/>
        <v>1.87</v>
      </c>
      <c r="AH47" s="8">
        <f t="shared" si="44"/>
        <v>6.44</v>
      </c>
      <c r="AI47" s="37">
        <f t="shared" si="45"/>
        <v>19.090699999999998</v>
      </c>
      <c r="AJ47" s="38">
        <f t="shared" si="46"/>
        <v>17.935499999999998</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6</v>
      </c>
      <c r="B48" s="173">
        <v>2018</v>
      </c>
      <c r="C48" s="173">
        <v>7</v>
      </c>
      <c r="D48" s="173">
        <v>28</v>
      </c>
      <c r="E48" s="176">
        <v>25.3</v>
      </c>
      <c r="F48" s="176">
        <v>31.3</v>
      </c>
      <c r="G48" s="176">
        <v>99.5</v>
      </c>
      <c r="H48" s="173">
        <v>6.79</v>
      </c>
      <c r="I48" s="177">
        <v>1.84</v>
      </c>
      <c r="J48" s="177">
        <v>2.5099999999999998</v>
      </c>
      <c r="K48" s="177">
        <v>0.89</v>
      </c>
      <c r="L48" s="176">
        <v>0.53800000000000003</v>
      </c>
      <c r="M48" s="177">
        <v>0.17499999999999999</v>
      </c>
      <c r="N48" s="177">
        <v>1.5680000000000001</v>
      </c>
      <c r="O48" s="177">
        <v>0.54</v>
      </c>
      <c r="P48" s="177">
        <v>33.170999999999999</v>
      </c>
      <c r="Q48" s="177">
        <v>15.106999999999999</v>
      </c>
      <c r="R48" s="177"/>
      <c r="S48" s="177">
        <v>18.064</v>
      </c>
      <c r="T48" s="177">
        <v>123.9537</v>
      </c>
      <c r="U48" s="27"/>
      <c r="V48" s="27">
        <f t="shared" si="32"/>
        <v>25.3</v>
      </c>
      <c r="W48" s="8">
        <f t="shared" si="33"/>
        <v>298.45</v>
      </c>
      <c r="X48" s="27">
        <f t="shared" si="34"/>
        <v>31.3</v>
      </c>
      <c r="Y48" s="27">
        <f t="shared" si="35"/>
        <v>6.79</v>
      </c>
      <c r="Z48" s="35">
        <f t="shared" si="36"/>
        <v>6.855900096842797</v>
      </c>
      <c r="AA48" s="8">
        <f t="shared" si="37"/>
        <v>0.99038782713984641</v>
      </c>
      <c r="AB48" s="36">
        <f t="shared" si="38"/>
        <v>1.84</v>
      </c>
      <c r="AC48" s="36">
        <f t="shared" si="39"/>
        <v>0.17499999999999999</v>
      </c>
      <c r="AD48" s="36">
        <f t="shared" si="40"/>
        <v>0.53800000000000003</v>
      </c>
      <c r="AE48" s="8">
        <f t="shared" si="41"/>
        <v>0.71300000000000008</v>
      </c>
      <c r="AF48" s="36">
        <f t="shared" si="42"/>
        <v>2.5099999999999998</v>
      </c>
      <c r="AG48" s="36">
        <f t="shared" si="43"/>
        <v>0.89</v>
      </c>
      <c r="AH48" s="8">
        <f t="shared" si="44"/>
        <v>3.4</v>
      </c>
      <c r="AI48" s="37">
        <f t="shared" si="45"/>
        <v>33.170999999999999</v>
      </c>
      <c r="AJ48" s="38">
        <f t="shared" si="46"/>
        <v>32.457999999999998</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6</v>
      </c>
      <c r="B49" s="173">
        <v>2018</v>
      </c>
      <c r="C49" s="173">
        <v>8</v>
      </c>
      <c r="D49" s="173">
        <v>11</v>
      </c>
      <c r="E49" s="176">
        <v>26.1</v>
      </c>
      <c r="F49" s="176">
        <v>30.7</v>
      </c>
      <c r="G49" s="176">
        <v>76</v>
      </c>
      <c r="H49" s="173">
        <v>5.23</v>
      </c>
      <c r="I49" s="177">
        <v>1.1100000000000001</v>
      </c>
      <c r="J49" s="177">
        <v>3.03</v>
      </c>
      <c r="K49" s="177">
        <v>1.54</v>
      </c>
      <c r="L49" s="176">
        <v>0.64159999999999995</v>
      </c>
      <c r="M49" s="177">
        <v>0.222</v>
      </c>
      <c r="N49" s="177">
        <v>4.351</v>
      </c>
      <c r="O49" s="177">
        <v>0.52900000000000003</v>
      </c>
      <c r="P49" s="177">
        <v>22.420999999999999</v>
      </c>
      <c r="Q49" s="177">
        <v>16.39</v>
      </c>
      <c r="R49" s="177"/>
      <c r="S49" s="177">
        <v>6.0309999999999997</v>
      </c>
      <c r="T49" s="177">
        <v>69.147999999999996</v>
      </c>
      <c r="U49" s="27"/>
      <c r="V49" s="27">
        <f t="shared" si="32"/>
        <v>26.1</v>
      </c>
      <c r="W49" s="8">
        <f t="shared" si="33"/>
        <v>299.25</v>
      </c>
      <c r="X49" s="27">
        <f t="shared" si="34"/>
        <v>30.7</v>
      </c>
      <c r="Y49" s="27">
        <f t="shared" si="35"/>
        <v>5.23</v>
      </c>
      <c r="Z49" s="35">
        <f t="shared" si="36"/>
        <v>6.7859682967733281</v>
      </c>
      <c r="AA49" s="8">
        <f t="shared" si="37"/>
        <v>0.77070799203215001</v>
      </c>
      <c r="AB49" s="36">
        <f t="shared" si="38"/>
        <v>1.1100000000000001</v>
      </c>
      <c r="AC49" s="36">
        <f t="shared" si="39"/>
        <v>0.222</v>
      </c>
      <c r="AD49" s="36">
        <f t="shared" si="40"/>
        <v>0.64159999999999995</v>
      </c>
      <c r="AE49" s="8">
        <f t="shared" si="41"/>
        <v>0.86359999999999992</v>
      </c>
      <c r="AF49" s="36">
        <f t="shared" si="42"/>
        <v>3.03</v>
      </c>
      <c r="AG49" s="36">
        <f t="shared" si="43"/>
        <v>1.54</v>
      </c>
      <c r="AH49" s="8">
        <f t="shared" si="44"/>
        <v>4.57</v>
      </c>
      <c r="AI49" s="37">
        <f t="shared" si="45"/>
        <v>22.420999999999999</v>
      </c>
      <c r="AJ49" s="38">
        <f t="shared" si="46"/>
        <v>21.557400000000001</v>
      </c>
      <c r="AL49">
        <f>AA54</f>
        <v>0.8519689453788043</v>
      </c>
      <c r="AM49">
        <f>AB54</f>
        <v>1.4724999999999999</v>
      </c>
      <c r="AN49">
        <f>AE54</f>
        <v>2.0824625000000001</v>
      </c>
      <c r="AO49">
        <f>AH54</f>
        <v>4.97</v>
      </c>
      <c r="AP49" s="11">
        <f>AJ54</f>
        <v>22.795012499999999</v>
      </c>
      <c r="AQ49" s="45"/>
      <c r="AR49" s="41" t="s">
        <v>77</v>
      </c>
      <c r="AS49" s="41" t="s">
        <v>77</v>
      </c>
      <c r="AT49" s="41" t="s">
        <v>77</v>
      </c>
      <c r="AU49" s="41" t="s">
        <v>77</v>
      </c>
      <c r="AV49" s="41" t="s">
        <v>77</v>
      </c>
      <c r="AW49" s="42" t="s">
        <v>78</v>
      </c>
      <c r="AX49" s="23"/>
      <c r="AY49" s="23"/>
      <c r="AZ49" s="19"/>
    </row>
    <row r="50" spans="1:52" ht="16" x14ac:dyDescent="0.2">
      <c r="A50" s="172">
        <v>6</v>
      </c>
      <c r="B50" s="173">
        <v>2018</v>
      </c>
      <c r="C50" s="173">
        <v>8</v>
      </c>
      <c r="D50" s="173">
        <v>25</v>
      </c>
      <c r="E50" s="176">
        <v>23.4</v>
      </c>
      <c r="F50" s="176">
        <v>31.1</v>
      </c>
      <c r="G50" s="176">
        <v>90.8</v>
      </c>
      <c r="H50" s="173">
        <v>6.54</v>
      </c>
      <c r="I50" s="177">
        <v>0.86</v>
      </c>
      <c r="J50" s="177">
        <v>2.97</v>
      </c>
      <c r="K50" s="177">
        <v>1.36</v>
      </c>
      <c r="L50" s="176">
        <v>0.23150000000000001</v>
      </c>
      <c r="M50" s="177">
        <v>0.16500000000000001</v>
      </c>
      <c r="N50" s="177">
        <v>3.9929999999999999</v>
      </c>
      <c r="O50" s="177">
        <v>0.58499999999999996</v>
      </c>
      <c r="P50" s="177">
        <v>18.227599999999999</v>
      </c>
      <c r="Q50" s="177">
        <v>14.664</v>
      </c>
      <c r="R50" s="177"/>
      <c r="S50" s="177">
        <v>3.5636000000000001</v>
      </c>
      <c r="T50" s="177">
        <v>58.492699999999999</v>
      </c>
      <c r="U50" s="27"/>
      <c r="V50" s="27">
        <f t="shared" si="32"/>
        <v>23.4</v>
      </c>
      <c r="W50" s="8">
        <f t="shared" si="33"/>
        <v>296.54999999999995</v>
      </c>
      <c r="X50" s="27">
        <f t="shared" si="34"/>
        <v>31.1</v>
      </c>
      <c r="Y50" s="27">
        <f t="shared" si="35"/>
        <v>6.54</v>
      </c>
      <c r="Z50" s="35">
        <f t="shared" si="36"/>
        <v>7.0945872198180968</v>
      </c>
      <c r="AA50" s="8">
        <f t="shared" si="37"/>
        <v>0.92182952966327525</v>
      </c>
      <c r="AB50" s="36">
        <f t="shared" si="38"/>
        <v>0.86</v>
      </c>
      <c r="AC50" s="36">
        <f t="shared" si="39"/>
        <v>0.16500000000000001</v>
      </c>
      <c r="AD50" s="36">
        <f t="shared" si="40"/>
        <v>0.23150000000000001</v>
      </c>
      <c r="AE50" s="8">
        <f t="shared" si="41"/>
        <v>0.39650000000000002</v>
      </c>
      <c r="AF50" s="36">
        <f t="shared" si="42"/>
        <v>2.97</v>
      </c>
      <c r="AG50" s="36">
        <f t="shared" si="43"/>
        <v>1.36</v>
      </c>
      <c r="AH50" s="8">
        <f t="shared" si="44"/>
        <v>4.33</v>
      </c>
      <c r="AI50" s="37">
        <f t="shared" si="45"/>
        <v>18.227599999999999</v>
      </c>
      <c r="AJ50" s="38">
        <f t="shared" si="46"/>
        <v>17.831099999999999</v>
      </c>
      <c r="AK50" s="27"/>
      <c r="AO50" s="27"/>
      <c r="AR50" s="41">
        <f>((LN(AL49)-LN(0.4))/(LN(0.9)-LN(0.4))*100)</f>
        <v>93.236818021026977</v>
      </c>
      <c r="AS50" s="57">
        <f>((LN(AM49)-LN(17))/(LN(0.5)-LN(17))*100)</f>
        <v>69.370437039442578</v>
      </c>
      <c r="AT50" s="41">
        <f>((LN(AN49)-LN(10))/(LN(1)-LN(10))*100)</f>
        <v>68.142281042043336</v>
      </c>
      <c r="AU50" s="41">
        <f>((LN(AO49)-LN(10))/(LN(3)-LN(10))*100)</f>
        <v>58.071515434017442</v>
      </c>
      <c r="AV50" s="41">
        <f>((LN(AP49)-LN(43))/(LN(20)-LN(43))*100)</f>
        <v>82.911171276443767</v>
      </c>
    </row>
    <row r="51" spans="1:52" ht="16" x14ac:dyDescent="0.2">
      <c r="A51" s="172">
        <v>6</v>
      </c>
      <c r="B51" s="173">
        <v>2018</v>
      </c>
      <c r="C51" s="173">
        <v>9</v>
      </c>
      <c r="D51" s="173">
        <v>15</v>
      </c>
      <c r="E51" s="176">
        <v>21.8</v>
      </c>
      <c r="F51" s="176">
        <v>31.7</v>
      </c>
      <c r="G51" s="176">
        <v>87</v>
      </c>
      <c r="H51" s="173">
        <v>6.42</v>
      </c>
      <c r="I51" s="177">
        <v>0.93</v>
      </c>
      <c r="J51" s="177">
        <v>3.38</v>
      </c>
      <c r="K51" s="177">
        <v>1.71</v>
      </c>
      <c r="L51" s="176">
        <v>1.4829000000000001</v>
      </c>
      <c r="M51" s="177">
        <v>0.64900000000000002</v>
      </c>
      <c r="N51" s="177">
        <v>5.9880000000000004</v>
      </c>
      <c r="O51" s="177">
        <v>0.72</v>
      </c>
      <c r="P51" s="177">
        <v>29.6875</v>
      </c>
      <c r="Q51" s="177">
        <v>24.507000000000001</v>
      </c>
      <c r="R51" s="177"/>
      <c r="S51" s="177">
        <v>5.1805000000000003</v>
      </c>
      <c r="T51" s="177">
        <v>65.908600000000007</v>
      </c>
      <c r="U51" s="27"/>
      <c r="V51" s="27">
        <f t="shared" si="32"/>
        <v>21.8</v>
      </c>
      <c r="W51" s="8">
        <f t="shared" si="33"/>
        <v>294.95</v>
      </c>
      <c r="X51" s="27">
        <f t="shared" si="34"/>
        <v>31.7</v>
      </c>
      <c r="Y51" s="27">
        <f t="shared" si="35"/>
        <v>6.42</v>
      </c>
      <c r="Z51" s="35">
        <f t="shared" si="36"/>
        <v>7.2751290526376806</v>
      </c>
      <c r="AA51" s="8">
        <f t="shared" si="37"/>
        <v>0.88245857270014416</v>
      </c>
      <c r="AB51" s="36">
        <f t="shared" si="38"/>
        <v>0.93</v>
      </c>
      <c r="AC51" s="36">
        <f t="shared" si="39"/>
        <v>0.64900000000000002</v>
      </c>
      <c r="AD51" s="36">
        <f t="shared" si="40"/>
        <v>1.4829000000000001</v>
      </c>
      <c r="AE51" s="8">
        <f t="shared" si="41"/>
        <v>2.1318999999999999</v>
      </c>
      <c r="AF51" s="36">
        <f t="shared" si="42"/>
        <v>3.38</v>
      </c>
      <c r="AG51" s="36">
        <f t="shared" si="43"/>
        <v>1.71</v>
      </c>
      <c r="AH51" s="8">
        <f t="shared" si="44"/>
        <v>5.09</v>
      </c>
      <c r="AI51" s="37">
        <f t="shared" si="45"/>
        <v>29.6875</v>
      </c>
      <c r="AJ51" s="38">
        <f t="shared" si="46"/>
        <v>27.555599999999998</v>
      </c>
      <c r="AK51" s="27"/>
      <c r="AL51" s="27"/>
      <c r="AM51" s="27"/>
      <c r="AN51" s="27"/>
      <c r="AO51" s="58" t="s">
        <v>228</v>
      </c>
      <c r="AP51" s="27"/>
      <c r="AR51">
        <f>IF(AR50&gt;100, 100, IF(AR50&lt;0, 0, AR50))</f>
        <v>93.236818021026977</v>
      </c>
      <c r="AS51">
        <f t="shared" ref="AS51:AV51" si="47">IF(AS50&gt;100, 100, IF(AS50&lt;0, 0, AS50))</f>
        <v>69.370437039442578</v>
      </c>
      <c r="AT51">
        <f t="shared" si="47"/>
        <v>68.142281042043336</v>
      </c>
      <c r="AU51">
        <f t="shared" si="47"/>
        <v>58.071515434017442</v>
      </c>
      <c r="AV51">
        <f t="shared" si="47"/>
        <v>82.911171276443767</v>
      </c>
      <c r="AW51" s="59">
        <f>AVERAGE(AR51:AV51)</f>
        <v>74.346444562594826</v>
      </c>
      <c r="AX51" s="43"/>
      <c r="AY51" s="43" t="str">
        <f>IF(AW51&lt;35, "Poor", IF(AW51&lt;65, "Fair", IF(AW51&gt;65, "Excellent")))</f>
        <v>Excellent</v>
      </c>
      <c r="AZ51" s="43" t="str">
        <f>IF(AY51="Excellent", "Acceptable; Ongoing Protection is Required", "Unacceptable; Immediate Restoration is Required")</f>
        <v>Acceptable; Ongoing Protection is Required</v>
      </c>
    </row>
    <row r="52" spans="1:52" ht="16" x14ac:dyDescent="0.2">
      <c r="A52" s="172">
        <v>6</v>
      </c>
      <c r="B52" s="173">
        <v>2018</v>
      </c>
      <c r="C52" s="173">
        <v>9</v>
      </c>
      <c r="D52" s="173">
        <v>29</v>
      </c>
      <c r="E52" s="176">
        <v>18.5</v>
      </c>
      <c r="F52" s="176">
        <v>29.5</v>
      </c>
      <c r="G52" s="176">
        <v>81.3</v>
      </c>
      <c r="H52" s="173">
        <v>6.36</v>
      </c>
      <c r="I52" s="177">
        <v>0.83</v>
      </c>
      <c r="J52" s="177">
        <v>2.4300000000000002</v>
      </c>
      <c r="K52" s="177">
        <v>1.84</v>
      </c>
      <c r="L52" s="176">
        <v>2.7667999999999999</v>
      </c>
      <c r="M52" s="177">
        <v>0.98</v>
      </c>
      <c r="N52" s="177">
        <v>5.6669999999999998</v>
      </c>
      <c r="O52" s="177">
        <v>0.59699999999999998</v>
      </c>
      <c r="P52" s="177">
        <v>22.049700000000001</v>
      </c>
      <c r="Q52" s="177">
        <v>18.669</v>
      </c>
      <c r="R52" s="177"/>
      <c r="S52" s="177">
        <v>3.3807</v>
      </c>
      <c r="T52" s="177">
        <v>44.121200000000002</v>
      </c>
      <c r="U52" s="27"/>
      <c r="V52" s="27">
        <f t="shared" si="32"/>
        <v>18.5</v>
      </c>
      <c r="W52" s="8">
        <f t="shared" si="33"/>
        <v>291.64999999999998</v>
      </c>
      <c r="X52" s="27">
        <f t="shared" si="34"/>
        <v>29.5</v>
      </c>
      <c r="Y52" s="27">
        <f t="shared" si="35"/>
        <v>6.36</v>
      </c>
      <c r="Z52" s="35">
        <f t="shared" si="36"/>
        <v>7.837471381396993</v>
      </c>
      <c r="AA52" s="8">
        <f t="shared" si="37"/>
        <v>0.81148621672751298</v>
      </c>
      <c r="AB52" s="36">
        <f t="shared" si="38"/>
        <v>0.83</v>
      </c>
      <c r="AC52" s="36">
        <f t="shared" si="39"/>
        <v>0.98</v>
      </c>
      <c r="AD52" s="36">
        <f t="shared" si="40"/>
        <v>2.7667999999999999</v>
      </c>
      <c r="AE52" s="8">
        <f t="shared" si="41"/>
        <v>3.7467999999999999</v>
      </c>
      <c r="AF52" s="36">
        <f t="shared" si="42"/>
        <v>2.4300000000000002</v>
      </c>
      <c r="AG52" s="36">
        <f t="shared" si="43"/>
        <v>1.84</v>
      </c>
      <c r="AH52" s="8">
        <f t="shared" si="44"/>
        <v>4.2700000000000005</v>
      </c>
      <c r="AI52" s="37">
        <f t="shared" si="45"/>
        <v>22.049700000000001</v>
      </c>
      <c r="AJ52" s="38">
        <f t="shared" si="46"/>
        <v>18.302900000000001</v>
      </c>
      <c r="AK52" s="27"/>
      <c r="AL52" s="27"/>
      <c r="AM52" s="27"/>
      <c r="AN52" s="27"/>
      <c r="AO52" s="27"/>
      <c r="AP52" s="27"/>
      <c r="AQ52" s="27"/>
      <c r="AR52" s="27"/>
      <c r="AS52" s="27"/>
      <c r="AT52" s="27"/>
      <c r="AU52" s="27"/>
      <c r="AV52" s="27"/>
      <c r="AW52" s="27"/>
      <c r="AX52" s="27"/>
      <c r="AY52" s="27"/>
    </row>
    <row r="53" spans="1:52" ht="16" x14ac:dyDescent="0.2">
      <c r="A53" s="172">
        <v>6</v>
      </c>
      <c r="B53" s="173">
        <v>2018</v>
      </c>
      <c r="C53" s="173">
        <v>10</v>
      </c>
      <c r="D53" s="173">
        <v>13</v>
      </c>
      <c r="E53" s="176">
        <v>18.3</v>
      </c>
      <c r="F53" s="176">
        <v>30.7</v>
      </c>
      <c r="G53" s="176">
        <v>83</v>
      </c>
      <c r="H53" s="173">
        <v>6.48</v>
      </c>
      <c r="I53" s="177">
        <v>0.49</v>
      </c>
      <c r="J53" s="177">
        <v>1.77</v>
      </c>
      <c r="K53" s="177">
        <v>1.1299999999999999</v>
      </c>
      <c r="L53" s="176">
        <v>1.1283000000000001</v>
      </c>
      <c r="M53" s="177">
        <v>0.51300000000000001</v>
      </c>
      <c r="N53" s="177">
        <v>3.3330000000000002</v>
      </c>
      <c r="O53" s="177">
        <v>0.58799999999999997</v>
      </c>
      <c r="P53" s="177">
        <v>18.634699999999999</v>
      </c>
      <c r="Q53" s="177">
        <v>16.09</v>
      </c>
      <c r="R53" s="177"/>
      <c r="S53" s="177">
        <v>2.5447000000000002</v>
      </c>
      <c r="T53" s="177">
        <v>39.256700000000002</v>
      </c>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54" s="172">
        <v>6</v>
      </c>
      <c r="B54" s="173">
        <v>2018</v>
      </c>
      <c r="C54" s="173">
        <v>11</v>
      </c>
      <c r="D54" s="173">
        <v>10</v>
      </c>
      <c r="E54" s="176">
        <v>11.7</v>
      </c>
      <c r="F54" s="176">
        <v>30.2</v>
      </c>
      <c r="G54" s="176">
        <v>96.3</v>
      </c>
      <c r="H54" s="173">
        <v>8.64</v>
      </c>
      <c r="I54" s="177">
        <v>0.81</v>
      </c>
      <c r="J54" s="177">
        <v>0.86</v>
      </c>
      <c r="K54" s="177">
        <v>0.3836</v>
      </c>
      <c r="L54" s="176">
        <v>0.50900000000000001</v>
      </c>
      <c r="M54" s="177">
        <v>0.443</v>
      </c>
      <c r="N54" s="177">
        <v>1.6950000000000001</v>
      </c>
      <c r="O54" s="177">
        <v>0.46300000000000002</v>
      </c>
      <c r="P54" s="177">
        <v>13.9339</v>
      </c>
      <c r="Q54" s="177">
        <v>11.654999999999999</v>
      </c>
      <c r="R54" s="177"/>
      <c r="S54" s="177">
        <v>2.2789000000000001</v>
      </c>
      <c r="T54" s="177">
        <v>83.108599999999996</v>
      </c>
      <c r="AA54" s="43">
        <f>_xlfn.AGGREGATE(1, 6,AA41:AA53)</f>
        <v>0.8519689453788043</v>
      </c>
      <c r="AB54" s="43">
        <f>_xlfn.AGGREGATE(1, 6,AB41:AB53)</f>
        <v>1.4724999999999999</v>
      </c>
      <c r="AE54" s="43">
        <f>_xlfn.AGGREGATE(1, 6,AE41:AE53)</f>
        <v>2.0824625000000001</v>
      </c>
      <c r="AH54" s="43">
        <f>_xlfn.AGGREGATE(1, 6,AH41:AH53)</f>
        <v>4.97</v>
      </c>
      <c r="AJ54" s="43">
        <f>_xlfn.AGGREGATE(1, 6,AJ41:AJ53)</f>
        <v>22.795012499999999</v>
      </c>
    </row>
    <row r="55" spans="1:52" x14ac:dyDescent="0.2">
      <c r="A55" s="172">
        <v>6</v>
      </c>
      <c r="B55" s="173">
        <v>2018</v>
      </c>
      <c r="C55" s="173">
        <v>12</v>
      </c>
      <c r="D55" s="173">
        <v>14</v>
      </c>
      <c r="E55" s="176">
        <v>2.4</v>
      </c>
      <c r="F55" s="176">
        <v>30</v>
      </c>
      <c r="G55" s="176">
        <v>91</v>
      </c>
      <c r="H55" s="173">
        <v>10.199999999999999</v>
      </c>
      <c r="I55" s="177">
        <v>0.3</v>
      </c>
      <c r="J55" s="177">
        <v>1.4630000000000001</v>
      </c>
      <c r="K55" s="177">
        <v>0.70960000000000001</v>
      </c>
      <c r="L55" s="176">
        <v>0.91539999999999999</v>
      </c>
      <c r="M55" s="177">
        <v>0.30399999999999999</v>
      </c>
      <c r="N55" s="177">
        <v>2.1880000000000002</v>
      </c>
      <c r="O55" s="177">
        <v>0.30099999999999999</v>
      </c>
      <c r="P55" s="177">
        <v>13.684799999999999</v>
      </c>
      <c r="Q55" s="177">
        <v>12.583</v>
      </c>
      <c r="R55" s="177"/>
      <c r="S55" s="177">
        <v>1.1017999999999999</v>
      </c>
      <c r="T55" s="177">
        <v>36.042299999999997</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6</v>
      </c>
      <c r="B58" s="173">
        <v>2019</v>
      </c>
      <c r="C58" s="173">
        <v>1</v>
      </c>
      <c r="D58" s="173">
        <v>11</v>
      </c>
      <c r="E58" s="176">
        <v>2.2999999999999998</v>
      </c>
      <c r="F58" s="176">
        <v>29.6</v>
      </c>
      <c r="G58" s="176">
        <v>107</v>
      </c>
      <c r="H58" s="173">
        <v>12.19</v>
      </c>
      <c r="I58" s="177">
        <v>0.64</v>
      </c>
      <c r="J58" s="177">
        <v>2.5489999999999999</v>
      </c>
      <c r="K58" s="177">
        <v>0.68740000000000001</v>
      </c>
      <c r="L58" s="176">
        <v>0.69059999999999999</v>
      </c>
      <c r="M58" s="177">
        <v>0.48099999999999998</v>
      </c>
      <c r="N58" s="177">
        <v>1.038</v>
      </c>
      <c r="O58" s="177">
        <v>0.39600000000000002</v>
      </c>
      <c r="P58" s="177">
        <v>21.605399999999999</v>
      </c>
      <c r="Q58" s="177">
        <v>15.1</v>
      </c>
      <c r="R58" s="177"/>
      <c r="S58" s="177">
        <v>6.5053999999999998</v>
      </c>
      <c r="T58" s="177">
        <v>44.395899999999997</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6</v>
      </c>
      <c r="B59" s="173">
        <v>2019</v>
      </c>
      <c r="C59" s="173">
        <v>2</v>
      </c>
      <c r="D59" s="173">
        <v>24</v>
      </c>
      <c r="E59" s="176">
        <v>2.5</v>
      </c>
      <c r="F59" s="176">
        <v>29.9</v>
      </c>
      <c r="G59" s="176">
        <v>103.2</v>
      </c>
      <c r="H59" s="173">
        <v>11.53</v>
      </c>
      <c r="I59" s="177">
        <v>1.38</v>
      </c>
      <c r="J59" s="177">
        <v>3.0920000000000001</v>
      </c>
      <c r="K59" s="177">
        <v>0.74350000000000005</v>
      </c>
      <c r="L59" s="176">
        <v>0.25919999999999999</v>
      </c>
      <c r="M59" s="177">
        <v>0.45700000000000002</v>
      </c>
      <c r="N59" s="177">
        <v>1.345</v>
      </c>
      <c r="O59" s="177">
        <v>9.9000000000000005E-2</v>
      </c>
      <c r="P59" s="177">
        <v>17.394400000000001</v>
      </c>
      <c r="Q59" s="177">
        <v>15.3</v>
      </c>
      <c r="R59" s="177"/>
      <c r="S59" s="177">
        <v>2.0943999999999998</v>
      </c>
      <c r="T59" s="177">
        <v>43.260199999999998</v>
      </c>
      <c r="U59" s="27"/>
      <c r="V59" s="27" t="str">
        <f t="shared" ref="V59:V70" si="48">IF(C59&lt;6," ",IF(C59&lt;=9,E59, IF(C59&gt;=10," ")))</f>
        <v xml:space="preserve"> </v>
      </c>
      <c r="W59" s="8" t="str">
        <f t="shared" ref="W59:W70" si="49">IF(V59=" ", " ", IF(V59&gt;0, V59+273.15))</f>
        <v xml:space="preserve"> </v>
      </c>
      <c r="X59" s="27" t="str">
        <f t="shared" ref="X59:X70" si="50">IF(C59&lt;6," ",IF(C59&lt;=9,F59, IF(C59&gt;=10," ")))</f>
        <v xml:space="preserve"> </v>
      </c>
      <c r="Y59" s="27" t="str">
        <f t="shared" ref="Y59:Y70" si="51">IF(C59&lt;6," ",IF(C59&lt;=9,H59, IF(C59&gt;=10," ")))</f>
        <v xml:space="preserve"> </v>
      </c>
      <c r="Z59" s="35" t="str">
        <f t="shared" ref="Z59:Z70" si="52">IF(V59=" "," ",IF(V59&gt;0,EXP(-173.4292+249.6339*100/W59+143.3483*LN(+W59/100)-21.8492*W59/100+X59*(-0.033096+0.014259*W59/100-0.0017*(W59/100)^2))*1.4276))</f>
        <v xml:space="preserve"> </v>
      </c>
      <c r="AA59" s="8" t="str">
        <f t="shared" ref="AA59:AA70" si="53">IF(V59=" "," ",IF(V59&gt;0,Y59/Z59))</f>
        <v xml:space="preserve"> </v>
      </c>
      <c r="AB59" s="36" t="str">
        <f t="shared" ref="AB59:AB70" si="54">IF(C59&lt;6," ",IF(C59&lt;=9,I59, IF(C59&gt;=10," ")))</f>
        <v xml:space="preserve"> </v>
      </c>
      <c r="AC59" s="36" t="str">
        <f t="shared" ref="AC59:AC70" si="55">IF(C59&lt;6," ",IF(C59&lt;=9,M59, IF(C59&gt;=10," ")))</f>
        <v xml:space="preserve"> </v>
      </c>
      <c r="AD59" s="36" t="str">
        <f t="shared" ref="AD59:AD70" si="56">IF(C59&lt;6," ",IF(C59&lt;=9,L59, IF(C59&gt;=10," ")))</f>
        <v xml:space="preserve"> </v>
      </c>
      <c r="AE59" s="8" t="str">
        <f t="shared" ref="AE59:AE70" si="57">IF(V59=" "," ",IF(V59&gt;0,SUM(AC59:AD59)))</f>
        <v xml:space="preserve"> </v>
      </c>
      <c r="AF59" s="36" t="str">
        <f t="shared" ref="AF59:AF70" si="58">IF(C59&lt;6," ",IF(C59&lt;=9,J59, IF(C59&gt;=10," ")))</f>
        <v xml:space="preserve"> </v>
      </c>
      <c r="AG59" s="36" t="str">
        <f t="shared" ref="AG59:AG70" si="59">IF(C59&lt;6," ",IF(C59&lt;=9,K59, IF(C59&gt;=10," ")))</f>
        <v xml:space="preserve"> </v>
      </c>
      <c r="AH59" s="8" t="str">
        <f t="shared" ref="AH59:AH70" si="60">IF(V59=" ", " ", IF(V59&gt;0, SUM(AF59:AG59)))</f>
        <v xml:space="preserve"> </v>
      </c>
      <c r="AI59" s="37" t="str">
        <f t="shared" ref="AI59:AI70" si="61">IF(C59&lt;6," ",IF(C59&lt;=9,P59, IF(C59&gt;=10," ")))</f>
        <v xml:space="preserve"> </v>
      </c>
      <c r="AJ59" s="38" t="str">
        <f t="shared" ref="AJ59:AJ70" si="62">IF(V59=" ", " ", IF(V59&gt;0, AI59-AE59))</f>
        <v xml:space="preserve"> </v>
      </c>
      <c r="AK59" s="27"/>
      <c r="AL59" s="27"/>
      <c r="AM59" s="27"/>
      <c r="AN59" s="27"/>
      <c r="AO59" s="27"/>
      <c r="AP59" s="27"/>
      <c r="AQ59" s="27"/>
      <c r="AR59" s="27"/>
      <c r="AS59" s="27"/>
      <c r="AT59" s="27"/>
      <c r="AU59" s="27"/>
      <c r="AV59" s="27"/>
      <c r="AW59" s="27"/>
      <c r="AX59" s="27"/>
      <c r="AY59" s="27"/>
    </row>
    <row r="60" spans="1:52" ht="16" x14ac:dyDescent="0.2">
      <c r="A60" s="172">
        <v>6</v>
      </c>
      <c r="B60" s="173">
        <v>2019</v>
      </c>
      <c r="C60" s="173">
        <v>3</v>
      </c>
      <c r="D60" s="173">
        <v>23</v>
      </c>
      <c r="E60" s="176">
        <v>5.2</v>
      </c>
      <c r="F60" s="176">
        <v>28.2</v>
      </c>
      <c r="G60" s="176">
        <v>92</v>
      </c>
      <c r="H60" s="173">
        <v>9.74</v>
      </c>
      <c r="J60" s="177">
        <v>5.4619999999999997</v>
      </c>
      <c r="K60" s="177">
        <v>1.5075000000000001</v>
      </c>
      <c r="L60" s="176">
        <v>1.3301000000000001</v>
      </c>
      <c r="M60" s="177">
        <v>0.69399999999999995</v>
      </c>
      <c r="N60" s="177">
        <v>3.9569999999999999</v>
      </c>
      <c r="O60" s="177">
        <v>0.19800000000000001</v>
      </c>
      <c r="P60" s="177">
        <v>43.658099999999997</v>
      </c>
      <c r="Q60" s="177">
        <v>25.143999999999998</v>
      </c>
      <c r="R60" s="177"/>
      <c r="S60" s="177">
        <v>18.514099999999999</v>
      </c>
      <c r="T60" s="177">
        <v>160.393</v>
      </c>
      <c r="U60" s="27"/>
      <c r="V60" s="27" t="str">
        <f t="shared" si="48"/>
        <v xml:space="preserve"> </v>
      </c>
      <c r="W60" s="8" t="str">
        <f t="shared" si="49"/>
        <v xml:space="preserve"> </v>
      </c>
      <c r="X60" s="27" t="str">
        <f t="shared" si="50"/>
        <v xml:space="preserve"> </v>
      </c>
      <c r="Y60" s="27" t="str">
        <f t="shared" si="51"/>
        <v xml:space="preserve"> </v>
      </c>
      <c r="Z60" s="35" t="str">
        <f t="shared" si="52"/>
        <v xml:space="preserve"> </v>
      </c>
      <c r="AA60" s="8" t="str">
        <f t="shared" si="53"/>
        <v xml:space="preserve"> </v>
      </c>
      <c r="AB60" s="36" t="str">
        <f t="shared" si="54"/>
        <v xml:space="preserve"> </v>
      </c>
      <c r="AC60" s="36" t="str">
        <f t="shared" si="55"/>
        <v xml:space="preserve"> </v>
      </c>
      <c r="AD60" s="36" t="str">
        <f t="shared" si="56"/>
        <v xml:space="preserve"> </v>
      </c>
      <c r="AE60" s="8" t="str">
        <f t="shared" si="57"/>
        <v xml:space="preserve"> </v>
      </c>
      <c r="AF60" s="36" t="str">
        <f t="shared" si="58"/>
        <v xml:space="preserve"> </v>
      </c>
      <c r="AG60" s="36" t="str">
        <f t="shared" si="59"/>
        <v xml:space="preserve"> </v>
      </c>
      <c r="AH60" s="8" t="str">
        <f t="shared" si="60"/>
        <v xml:space="preserve"> </v>
      </c>
      <c r="AI60" s="37" t="str">
        <f t="shared" si="61"/>
        <v xml:space="preserve"> </v>
      </c>
      <c r="AJ60" s="38" t="str">
        <f t="shared" si="62"/>
        <v xml:space="preserve"> </v>
      </c>
      <c r="AL60" s="27"/>
      <c r="AM60" s="27"/>
      <c r="AN60" s="27"/>
      <c r="AO60" s="27"/>
      <c r="AP60" s="27"/>
      <c r="AQ60" s="39" t="s">
        <v>221</v>
      </c>
      <c r="AR60" s="40"/>
      <c r="AS60" s="40"/>
      <c r="AT60" s="40"/>
      <c r="AU60" s="40"/>
      <c r="AV60" s="40"/>
      <c r="AW60" s="40"/>
      <c r="AX60" s="40"/>
      <c r="AY60" s="40"/>
      <c r="AZ60" s="19"/>
    </row>
    <row r="61" spans="1:52" ht="16" x14ac:dyDescent="0.2">
      <c r="A61" s="172">
        <v>6</v>
      </c>
      <c r="B61" s="173">
        <v>2019</v>
      </c>
      <c r="C61" s="173">
        <v>4</v>
      </c>
      <c r="D61" s="173">
        <v>20</v>
      </c>
      <c r="E61" s="176">
        <v>13.6</v>
      </c>
      <c r="F61" s="176">
        <v>29.8</v>
      </c>
      <c r="G61" s="176">
        <v>108.6</v>
      </c>
      <c r="H61" s="173">
        <v>9.39</v>
      </c>
      <c r="I61" s="177">
        <v>1.72</v>
      </c>
      <c r="J61" s="177">
        <v>1.752</v>
      </c>
      <c r="K61" s="177">
        <v>1.3229</v>
      </c>
      <c r="L61" s="176">
        <v>0.49330000000000002</v>
      </c>
      <c r="M61" s="177">
        <v>8.4000000000000005E-2</v>
      </c>
      <c r="N61" s="177">
        <v>1.5169999999999999</v>
      </c>
      <c r="O61" s="177">
        <v>6.7000000000000004E-2</v>
      </c>
      <c r="P61" s="177">
        <v>16.266500000000001</v>
      </c>
      <c r="Q61" s="177">
        <v>10.3</v>
      </c>
      <c r="R61" s="177"/>
      <c r="S61" s="177">
        <v>5.9664999999999999</v>
      </c>
      <c r="T61" s="177">
        <v>72.979900000000001</v>
      </c>
      <c r="U61" s="27"/>
      <c r="V61" s="27" t="str">
        <f t="shared" si="48"/>
        <v xml:space="preserve"> </v>
      </c>
      <c r="W61" s="8" t="str">
        <f t="shared" si="49"/>
        <v xml:space="preserve"> </v>
      </c>
      <c r="X61" s="27" t="str">
        <f t="shared" si="50"/>
        <v xml:space="preserve"> </v>
      </c>
      <c r="Y61" s="27" t="str">
        <f t="shared" si="51"/>
        <v xml:space="preserve"> </v>
      </c>
      <c r="Z61" s="35" t="str">
        <f t="shared" si="52"/>
        <v xml:space="preserve"> </v>
      </c>
      <c r="AA61" s="8" t="str">
        <f t="shared" si="53"/>
        <v xml:space="preserve"> </v>
      </c>
      <c r="AB61" s="36" t="str">
        <f t="shared" si="54"/>
        <v xml:space="preserve"> </v>
      </c>
      <c r="AC61" s="36" t="str">
        <f t="shared" si="55"/>
        <v xml:space="preserve"> </v>
      </c>
      <c r="AD61" s="36" t="str">
        <f t="shared" si="56"/>
        <v xml:space="preserve"> </v>
      </c>
      <c r="AE61" s="8" t="str">
        <f t="shared" si="57"/>
        <v xml:space="preserve"> </v>
      </c>
      <c r="AF61" s="36" t="str">
        <f t="shared" si="58"/>
        <v xml:space="preserve"> </v>
      </c>
      <c r="AG61" s="36" t="str">
        <f t="shared" si="59"/>
        <v xml:space="preserve"> </v>
      </c>
      <c r="AH61" s="8" t="str">
        <f t="shared" si="60"/>
        <v xml:space="preserve"> </v>
      </c>
      <c r="AI61" s="37" t="str">
        <f t="shared" si="61"/>
        <v xml:space="preserve"> </v>
      </c>
      <c r="AJ61" s="38" t="str">
        <f t="shared" si="62"/>
        <v xml:space="preserve"> </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6</v>
      </c>
      <c r="B62" s="173">
        <v>2019</v>
      </c>
      <c r="C62" s="173">
        <v>5</v>
      </c>
      <c r="D62" s="173">
        <v>24</v>
      </c>
      <c r="E62" s="176">
        <v>14.7</v>
      </c>
      <c r="F62" s="176">
        <v>30.5</v>
      </c>
      <c r="G62" s="176">
        <v>98</v>
      </c>
      <c r="H62" s="173">
        <v>8.2200000000000006</v>
      </c>
      <c r="I62" s="177">
        <v>1.83</v>
      </c>
      <c r="J62" s="177">
        <v>2</v>
      </c>
      <c r="K62" s="177">
        <v>1.83</v>
      </c>
      <c r="L62" s="176">
        <v>2.9729999999999999</v>
      </c>
      <c r="M62" s="177">
        <v>0.26100000000000001</v>
      </c>
      <c r="N62" s="177">
        <v>2.3879999999999999</v>
      </c>
      <c r="O62" s="177">
        <v>0.108</v>
      </c>
      <c r="P62" s="177">
        <v>36.825000000000003</v>
      </c>
      <c r="Q62" s="177">
        <v>31</v>
      </c>
      <c r="R62" s="177"/>
      <c r="S62" s="177">
        <v>5.8250000000000002</v>
      </c>
      <c r="T62" s="177">
        <v>54.705300000000001</v>
      </c>
      <c r="U62" s="27"/>
      <c r="V62" s="27" t="str">
        <f t="shared" si="48"/>
        <v xml:space="preserve"> </v>
      </c>
      <c r="W62" s="8" t="str">
        <f t="shared" si="49"/>
        <v xml:space="preserve"> </v>
      </c>
      <c r="X62" s="27" t="str">
        <f t="shared" si="50"/>
        <v xml:space="preserve"> </v>
      </c>
      <c r="Y62" s="27" t="str">
        <f t="shared" si="51"/>
        <v xml:space="preserve"> </v>
      </c>
      <c r="Z62" s="35" t="str">
        <f t="shared" si="52"/>
        <v xml:space="preserve"> </v>
      </c>
      <c r="AA62" s="8" t="str">
        <f t="shared" si="53"/>
        <v xml:space="preserve"> </v>
      </c>
      <c r="AB62" s="36" t="str">
        <f t="shared" si="54"/>
        <v xml:space="preserve"> </v>
      </c>
      <c r="AC62" s="36" t="str">
        <f t="shared" si="55"/>
        <v xml:space="preserve"> </v>
      </c>
      <c r="AD62" s="36" t="str">
        <f t="shared" si="56"/>
        <v xml:space="preserve"> </v>
      </c>
      <c r="AE62" s="8" t="str">
        <f t="shared" si="57"/>
        <v xml:space="preserve"> </v>
      </c>
      <c r="AF62" s="36" t="str">
        <f t="shared" si="58"/>
        <v xml:space="preserve"> </v>
      </c>
      <c r="AG62" s="36" t="str">
        <f t="shared" si="59"/>
        <v xml:space="preserve"> </v>
      </c>
      <c r="AH62" s="8" t="str">
        <f t="shared" si="60"/>
        <v xml:space="preserve"> </v>
      </c>
      <c r="AI62" s="37" t="str">
        <f t="shared" si="61"/>
        <v xml:space="preserve"> </v>
      </c>
      <c r="AJ62" s="38" t="str">
        <f t="shared" si="62"/>
        <v xml:space="preserve"> </v>
      </c>
      <c r="AL62" s="43" t="s">
        <v>222</v>
      </c>
      <c r="AQ62" s="44" t="s">
        <v>1</v>
      </c>
      <c r="AR62" s="41"/>
      <c r="AS62" s="41"/>
      <c r="AT62" s="41"/>
      <c r="AU62" s="41"/>
      <c r="AV62" s="41"/>
      <c r="AW62" s="45"/>
      <c r="AX62" s="40"/>
      <c r="AY62" s="40"/>
      <c r="AZ62" s="19"/>
    </row>
    <row r="63" spans="1:52" ht="18" x14ac:dyDescent="0.25">
      <c r="A63" s="172">
        <v>6</v>
      </c>
      <c r="B63" s="173">
        <v>2019</v>
      </c>
      <c r="C63" s="173">
        <v>6</v>
      </c>
      <c r="D63" s="173">
        <v>8</v>
      </c>
      <c r="E63" s="176">
        <v>17.5</v>
      </c>
      <c r="F63" s="176">
        <v>30.7</v>
      </c>
      <c r="G63" s="176">
        <v>91.5</v>
      </c>
      <c r="H63" s="173">
        <v>7.24</v>
      </c>
      <c r="I63" s="177">
        <v>1.76</v>
      </c>
      <c r="J63" s="177">
        <v>3.13</v>
      </c>
      <c r="K63" s="177">
        <v>1.5</v>
      </c>
      <c r="L63" s="176">
        <v>0.47</v>
      </c>
      <c r="M63" s="177">
        <v>0.28899999999999998</v>
      </c>
      <c r="N63" s="177">
        <v>3.1589999999999998</v>
      </c>
      <c r="O63" s="177">
        <v>0.155</v>
      </c>
      <c r="P63" s="177">
        <v>18.0275</v>
      </c>
      <c r="Q63" s="177">
        <v>10.4</v>
      </c>
      <c r="R63" s="177"/>
      <c r="S63" s="177">
        <v>7.6275000000000004</v>
      </c>
      <c r="T63" s="177">
        <v>68.671700000000001</v>
      </c>
      <c r="U63" s="27"/>
      <c r="V63" s="27">
        <f t="shared" si="48"/>
        <v>17.5</v>
      </c>
      <c r="W63" s="8">
        <f t="shared" si="49"/>
        <v>290.64999999999998</v>
      </c>
      <c r="X63" s="27">
        <f t="shared" si="50"/>
        <v>30.7</v>
      </c>
      <c r="Y63" s="27">
        <f t="shared" si="51"/>
        <v>7.24</v>
      </c>
      <c r="Z63" s="35">
        <f t="shared" si="52"/>
        <v>7.9331007115318668</v>
      </c>
      <c r="AA63" s="8">
        <f t="shared" si="53"/>
        <v>0.9126318022757044</v>
      </c>
      <c r="AB63" s="36">
        <f t="shared" si="54"/>
        <v>1.76</v>
      </c>
      <c r="AC63" s="36">
        <f t="shared" si="55"/>
        <v>0.28899999999999998</v>
      </c>
      <c r="AD63" s="36">
        <f t="shared" si="56"/>
        <v>0.47</v>
      </c>
      <c r="AE63" s="8">
        <f t="shared" si="57"/>
        <v>0.7589999999999999</v>
      </c>
      <c r="AF63" s="36">
        <f t="shared" si="58"/>
        <v>3.13</v>
      </c>
      <c r="AG63" s="36">
        <f t="shared" si="59"/>
        <v>1.5</v>
      </c>
      <c r="AH63" s="8">
        <f t="shared" si="60"/>
        <v>4.63</v>
      </c>
      <c r="AI63" s="37">
        <f t="shared" si="61"/>
        <v>18.0275</v>
      </c>
      <c r="AJ63" s="38">
        <f t="shared" si="62"/>
        <v>17.2685</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6</v>
      </c>
      <c r="B64" s="173">
        <v>2019</v>
      </c>
      <c r="C64" s="173">
        <v>6</v>
      </c>
      <c r="D64" s="173">
        <v>21</v>
      </c>
      <c r="E64" s="176">
        <v>19.2</v>
      </c>
      <c r="F64" s="176">
        <v>30.2</v>
      </c>
      <c r="G64" s="176">
        <v>87</v>
      </c>
      <c r="H64" s="173">
        <v>6.75</v>
      </c>
      <c r="I64" s="177">
        <v>0.97</v>
      </c>
      <c r="J64" s="177">
        <v>2.84</v>
      </c>
      <c r="K64" s="177">
        <v>1.3</v>
      </c>
      <c r="L64" s="176">
        <v>0.86360000000000003</v>
      </c>
      <c r="M64" s="177">
        <v>0.44</v>
      </c>
      <c r="N64" s="177">
        <v>3.0110000000000001</v>
      </c>
      <c r="O64" s="177">
        <v>0.30199999999999999</v>
      </c>
      <c r="P64" s="177">
        <v>26.515999999999998</v>
      </c>
      <c r="Q64" s="177">
        <v>18.899999999999999</v>
      </c>
      <c r="R64" s="177"/>
      <c r="S64" s="177">
        <v>7.6159999999999997</v>
      </c>
      <c r="T64" s="177">
        <v>60.085000000000001</v>
      </c>
      <c r="U64" s="27"/>
      <c r="V64" s="27">
        <f t="shared" si="48"/>
        <v>19.2</v>
      </c>
      <c r="W64" s="8">
        <f t="shared" si="49"/>
        <v>292.34999999999997</v>
      </c>
      <c r="X64" s="27">
        <f t="shared" si="50"/>
        <v>30.2</v>
      </c>
      <c r="Y64" s="27">
        <f t="shared" si="51"/>
        <v>6.75</v>
      </c>
      <c r="Z64" s="35">
        <f t="shared" si="52"/>
        <v>7.7014399011538943</v>
      </c>
      <c r="AA64" s="8">
        <f t="shared" si="53"/>
        <v>0.8764594785695411</v>
      </c>
      <c r="AB64" s="36">
        <f t="shared" si="54"/>
        <v>0.97</v>
      </c>
      <c r="AC64" s="36">
        <f t="shared" si="55"/>
        <v>0.44</v>
      </c>
      <c r="AD64" s="36">
        <f t="shared" si="56"/>
        <v>0.86360000000000003</v>
      </c>
      <c r="AE64" s="8">
        <f t="shared" si="57"/>
        <v>1.3036000000000001</v>
      </c>
      <c r="AF64" s="36">
        <f t="shared" si="58"/>
        <v>2.84</v>
      </c>
      <c r="AG64" s="36">
        <f t="shared" si="59"/>
        <v>1.3</v>
      </c>
      <c r="AH64" s="8">
        <f t="shared" si="60"/>
        <v>4.1399999999999997</v>
      </c>
      <c r="AI64" s="37">
        <f t="shared" si="61"/>
        <v>26.515999999999998</v>
      </c>
      <c r="AJ64" s="38">
        <f t="shared" si="62"/>
        <v>25.212399999999999</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6</v>
      </c>
      <c r="B65" s="173">
        <v>2019</v>
      </c>
      <c r="C65" s="173">
        <v>7</v>
      </c>
      <c r="D65" s="173">
        <v>5</v>
      </c>
      <c r="E65" s="176">
        <v>23.9</v>
      </c>
      <c r="F65" s="176">
        <v>29.6</v>
      </c>
      <c r="G65" s="176">
        <v>84</v>
      </c>
      <c r="H65" s="173">
        <v>5.95</v>
      </c>
      <c r="I65" s="177">
        <v>1.77</v>
      </c>
      <c r="J65" s="177">
        <v>3.99</v>
      </c>
      <c r="K65" s="177">
        <v>2.37</v>
      </c>
      <c r="L65" s="176">
        <v>1.6886000000000001</v>
      </c>
      <c r="M65" s="177">
        <v>0.60799999999999998</v>
      </c>
      <c r="N65" s="177">
        <v>10.456</v>
      </c>
      <c r="O65" s="177">
        <v>0.42199999999999999</v>
      </c>
      <c r="P65" s="177">
        <v>30.144200000000001</v>
      </c>
      <c r="Q65" s="177">
        <v>21</v>
      </c>
      <c r="R65" s="177"/>
      <c r="S65" s="177">
        <v>9.1441999999999997</v>
      </c>
      <c r="T65" s="177">
        <v>76.174499999999995</v>
      </c>
      <c r="U65" s="27"/>
      <c r="V65" s="27">
        <f t="shared" si="48"/>
        <v>23.9</v>
      </c>
      <c r="W65" s="8">
        <f t="shared" si="49"/>
        <v>297.04999999999995</v>
      </c>
      <c r="X65" s="27">
        <f t="shared" si="50"/>
        <v>29.6</v>
      </c>
      <c r="Y65" s="27">
        <f t="shared" si="51"/>
        <v>5.95</v>
      </c>
      <c r="Z65" s="35">
        <f t="shared" si="52"/>
        <v>7.093239083774165</v>
      </c>
      <c r="AA65" s="8">
        <f t="shared" si="53"/>
        <v>0.83882693501910399</v>
      </c>
      <c r="AB65" s="36">
        <f t="shared" si="54"/>
        <v>1.77</v>
      </c>
      <c r="AC65" s="36">
        <f t="shared" si="55"/>
        <v>0.60799999999999998</v>
      </c>
      <c r="AD65" s="36">
        <f t="shared" si="56"/>
        <v>1.6886000000000001</v>
      </c>
      <c r="AE65" s="8">
        <f t="shared" si="57"/>
        <v>2.2966000000000002</v>
      </c>
      <c r="AF65" s="36">
        <f t="shared" si="58"/>
        <v>3.99</v>
      </c>
      <c r="AG65" s="36">
        <f t="shared" si="59"/>
        <v>2.37</v>
      </c>
      <c r="AH65" s="8">
        <f t="shared" si="60"/>
        <v>6.36</v>
      </c>
      <c r="AI65" s="37">
        <f t="shared" si="61"/>
        <v>30.144200000000001</v>
      </c>
      <c r="AJ65" s="38">
        <f t="shared" si="62"/>
        <v>27.8476</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6</v>
      </c>
      <c r="B66" s="173">
        <v>2019</v>
      </c>
      <c r="C66" s="173">
        <v>7</v>
      </c>
      <c r="D66" s="173">
        <v>20</v>
      </c>
      <c r="E66" s="176">
        <v>24.6</v>
      </c>
      <c r="F66" s="176">
        <v>29.9</v>
      </c>
      <c r="G66" s="176">
        <v>75.3</v>
      </c>
      <c r="H66" s="173">
        <v>5.18</v>
      </c>
      <c r="I66" s="177">
        <v>1.52</v>
      </c>
      <c r="J66" s="177">
        <v>4.1500000000000004</v>
      </c>
      <c r="K66" s="177">
        <v>2.0499999999999998</v>
      </c>
      <c r="L66" s="176">
        <v>1.2430000000000001</v>
      </c>
      <c r="M66" s="177">
        <v>0.43</v>
      </c>
      <c r="N66" s="177">
        <v>5.8369999999999997</v>
      </c>
      <c r="O66" s="177">
        <v>0.63800000000000001</v>
      </c>
      <c r="P66" s="177">
        <v>22.176100000000002</v>
      </c>
      <c r="Q66" s="177">
        <v>16.7</v>
      </c>
      <c r="R66" s="177"/>
      <c r="S66" s="177">
        <v>5.4760999999999997</v>
      </c>
      <c r="T66" s="177">
        <v>55.793300000000002</v>
      </c>
      <c r="U66" s="27"/>
      <c r="V66" s="27">
        <f t="shared" si="48"/>
        <v>24.6</v>
      </c>
      <c r="W66" s="8">
        <f t="shared" si="49"/>
        <v>297.75</v>
      </c>
      <c r="X66" s="27">
        <f t="shared" si="50"/>
        <v>29.9</v>
      </c>
      <c r="Y66" s="27">
        <f t="shared" si="51"/>
        <v>5.18</v>
      </c>
      <c r="Z66" s="35">
        <f t="shared" si="52"/>
        <v>6.9948746616466533</v>
      </c>
      <c r="AA66" s="8">
        <f t="shared" si="53"/>
        <v>0.74054221849067181</v>
      </c>
      <c r="AB66" s="36">
        <f t="shared" si="54"/>
        <v>1.52</v>
      </c>
      <c r="AC66" s="36">
        <f t="shared" si="55"/>
        <v>0.43</v>
      </c>
      <c r="AD66" s="36">
        <f t="shared" si="56"/>
        <v>1.2430000000000001</v>
      </c>
      <c r="AE66" s="8">
        <f t="shared" si="57"/>
        <v>1.673</v>
      </c>
      <c r="AF66" s="36">
        <f t="shared" si="58"/>
        <v>4.1500000000000004</v>
      </c>
      <c r="AG66" s="36">
        <f t="shared" si="59"/>
        <v>2.0499999999999998</v>
      </c>
      <c r="AH66" s="8">
        <f t="shared" si="60"/>
        <v>6.2</v>
      </c>
      <c r="AI66" s="37">
        <f t="shared" si="61"/>
        <v>22.176100000000002</v>
      </c>
      <c r="AJ66" s="38">
        <f t="shared" si="62"/>
        <v>20.503100000000003</v>
      </c>
      <c r="AL66">
        <f>AA71</f>
        <v>0.83899351512264952</v>
      </c>
      <c r="AM66">
        <f>AB71</f>
        <v>1.5137499999999999</v>
      </c>
      <c r="AN66">
        <f>AE71</f>
        <v>1.7833874999999997</v>
      </c>
      <c r="AO66">
        <f>AH71</f>
        <v>5.8937499999999998</v>
      </c>
      <c r="AP66" s="11">
        <f>AJ71</f>
        <v>22.635624999999997</v>
      </c>
      <c r="AQ66" s="45"/>
      <c r="AR66" s="41" t="s">
        <v>77</v>
      </c>
      <c r="AS66" s="41" t="s">
        <v>77</v>
      </c>
      <c r="AT66" s="41" t="s">
        <v>77</v>
      </c>
      <c r="AU66" s="41" t="s">
        <v>77</v>
      </c>
      <c r="AV66" s="41" t="s">
        <v>77</v>
      </c>
      <c r="AW66" s="42" t="s">
        <v>78</v>
      </c>
      <c r="AX66" s="23"/>
      <c r="AY66" s="23"/>
      <c r="AZ66" s="19"/>
    </row>
    <row r="67" spans="1:52" ht="16" x14ac:dyDescent="0.2">
      <c r="A67" s="172">
        <v>6</v>
      </c>
      <c r="B67" s="173">
        <v>2019</v>
      </c>
      <c r="C67" s="173">
        <v>8</v>
      </c>
      <c r="D67" s="173">
        <v>3</v>
      </c>
      <c r="E67" s="176">
        <v>25.8</v>
      </c>
      <c r="F67" s="176">
        <v>28.7</v>
      </c>
      <c r="G67" s="176">
        <v>72.2</v>
      </c>
      <c r="H67" s="173">
        <v>5.42</v>
      </c>
      <c r="I67" s="177">
        <v>2.17</v>
      </c>
      <c r="J67" s="177">
        <v>11.57</v>
      </c>
      <c r="K67" s="177">
        <v>2.38</v>
      </c>
      <c r="L67" s="176">
        <v>1.3093999999999999</v>
      </c>
      <c r="M67" s="177">
        <v>0.24399999999999999</v>
      </c>
      <c r="N67" s="177">
        <v>6.415</v>
      </c>
      <c r="O67" s="177">
        <v>0.10199999999999999</v>
      </c>
      <c r="P67" s="177">
        <v>27.117100000000001</v>
      </c>
      <c r="Q67" s="177">
        <v>18</v>
      </c>
      <c r="R67" s="177"/>
      <c r="S67" s="177">
        <v>9.1171000000000006</v>
      </c>
      <c r="T67" s="177">
        <v>74.977099999999993</v>
      </c>
      <c r="U67" s="27"/>
      <c r="V67" s="27">
        <f t="shared" si="48"/>
        <v>25.8</v>
      </c>
      <c r="W67" s="8">
        <f t="shared" si="49"/>
        <v>298.95</v>
      </c>
      <c r="X67" s="27">
        <f t="shared" si="50"/>
        <v>28.7</v>
      </c>
      <c r="Y67" s="27">
        <f t="shared" si="51"/>
        <v>5.42</v>
      </c>
      <c r="Z67" s="35">
        <f t="shared" si="52"/>
        <v>6.8983672267237965</v>
      </c>
      <c r="AA67" s="8">
        <f t="shared" si="53"/>
        <v>0.78569316794317579</v>
      </c>
      <c r="AB67" s="36">
        <f t="shared" si="54"/>
        <v>2.17</v>
      </c>
      <c r="AC67" s="36">
        <f t="shared" si="55"/>
        <v>0.24399999999999999</v>
      </c>
      <c r="AD67" s="36">
        <f t="shared" si="56"/>
        <v>1.3093999999999999</v>
      </c>
      <c r="AE67" s="8">
        <f t="shared" si="57"/>
        <v>1.5533999999999999</v>
      </c>
      <c r="AF67" s="36">
        <f t="shared" si="58"/>
        <v>11.57</v>
      </c>
      <c r="AG67" s="36">
        <f t="shared" si="59"/>
        <v>2.38</v>
      </c>
      <c r="AH67" s="8">
        <f t="shared" si="60"/>
        <v>13.95</v>
      </c>
      <c r="AI67" s="37">
        <f t="shared" si="61"/>
        <v>27.117100000000001</v>
      </c>
      <c r="AJ67" s="38">
        <f t="shared" si="62"/>
        <v>25.563700000000001</v>
      </c>
      <c r="AK67" s="27"/>
      <c r="AO67" s="27"/>
      <c r="AR67" s="41">
        <f>((LN(AL66)-LN(0.4))/(LN(0.9)-LN(0.4))*100)</f>
        <v>91.344287735620028</v>
      </c>
      <c r="AS67" s="57">
        <f>((LN(AM66)-LN(17))/(LN(0.5)-LN(17))*100)</f>
        <v>68.586955624292401</v>
      </c>
      <c r="AT67" s="41">
        <f>((LN(AN66)-LN(10))/(LN(1)-LN(10))*100)</f>
        <v>74.875428171122905</v>
      </c>
      <c r="AU67" s="41">
        <f>((LN(AO66)-LN(10))/(LN(3)-LN(10))*100)</f>
        <v>43.912339522520405</v>
      </c>
      <c r="AV67" s="41">
        <f>((LN(AP66)-LN(43))/(LN(20)-LN(43))*100)</f>
        <v>83.827835443504</v>
      </c>
    </row>
    <row r="68" spans="1:52" ht="16" x14ac:dyDescent="0.2">
      <c r="A68" s="172">
        <v>6</v>
      </c>
      <c r="B68" s="173">
        <v>2019</v>
      </c>
      <c r="C68" s="173">
        <v>8</v>
      </c>
      <c r="D68" s="173">
        <v>16</v>
      </c>
      <c r="E68" s="176">
        <v>23.6</v>
      </c>
      <c r="F68" s="176">
        <v>27.7</v>
      </c>
      <c r="G68" s="176">
        <v>78</v>
      </c>
      <c r="H68" s="173">
        <v>5.66</v>
      </c>
      <c r="I68" s="177">
        <v>1.74</v>
      </c>
      <c r="J68" s="177">
        <v>3.22</v>
      </c>
      <c r="K68" s="177">
        <v>1.83</v>
      </c>
      <c r="L68" s="176">
        <v>2.0108999999999999</v>
      </c>
      <c r="M68" s="177">
        <v>0.49399999999999999</v>
      </c>
      <c r="N68" s="177">
        <v>11.096</v>
      </c>
      <c r="O68" s="177">
        <v>0.58299999999999996</v>
      </c>
      <c r="P68" s="177">
        <v>34.177799999999998</v>
      </c>
      <c r="Q68" s="177">
        <v>26.8</v>
      </c>
      <c r="R68" s="177"/>
      <c r="S68" s="177">
        <v>7.3777999999999997</v>
      </c>
      <c r="T68" s="177">
        <v>52.066099999999999</v>
      </c>
      <c r="U68" s="27"/>
      <c r="V68" s="27">
        <f t="shared" si="48"/>
        <v>23.6</v>
      </c>
      <c r="W68" s="8">
        <f t="shared" si="49"/>
        <v>296.75</v>
      </c>
      <c r="X68" s="27">
        <f t="shared" si="50"/>
        <v>27.7</v>
      </c>
      <c r="Y68" s="27">
        <f t="shared" si="51"/>
        <v>5.66</v>
      </c>
      <c r="Z68" s="35">
        <f t="shared" si="52"/>
        <v>7.2092364909590989</v>
      </c>
      <c r="AA68" s="8">
        <f t="shared" si="53"/>
        <v>0.78510394368364078</v>
      </c>
      <c r="AB68" s="36">
        <f t="shared" si="54"/>
        <v>1.74</v>
      </c>
      <c r="AC68" s="36">
        <f t="shared" si="55"/>
        <v>0.49399999999999999</v>
      </c>
      <c r="AD68" s="36">
        <f t="shared" si="56"/>
        <v>2.0108999999999999</v>
      </c>
      <c r="AE68" s="8">
        <f t="shared" si="57"/>
        <v>2.5049000000000001</v>
      </c>
      <c r="AF68" s="36">
        <f t="shared" si="58"/>
        <v>3.22</v>
      </c>
      <c r="AG68" s="36">
        <f t="shared" si="59"/>
        <v>1.83</v>
      </c>
      <c r="AH68" s="8">
        <f t="shared" si="60"/>
        <v>5.0500000000000007</v>
      </c>
      <c r="AI68" s="37">
        <f t="shared" si="61"/>
        <v>34.177799999999998</v>
      </c>
      <c r="AJ68" s="38">
        <f t="shared" si="62"/>
        <v>31.672899999999998</v>
      </c>
      <c r="AK68" s="27"/>
      <c r="AL68" s="27"/>
      <c r="AM68" s="27"/>
      <c r="AN68" s="27"/>
      <c r="AO68" s="58" t="s">
        <v>228</v>
      </c>
      <c r="AP68" s="27"/>
      <c r="AR68">
        <f>IF(AR67&gt;100, 100, IF(AR67&lt;0, 0, AR67))</f>
        <v>91.344287735620028</v>
      </c>
      <c r="AS68">
        <f t="shared" ref="AS68:AV68" si="63">IF(AS67&gt;100, 100, IF(AS67&lt;0, 0, AS67))</f>
        <v>68.586955624292401</v>
      </c>
      <c r="AT68">
        <f t="shared" si="63"/>
        <v>74.875428171122905</v>
      </c>
      <c r="AU68">
        <f t="shared" si="63"/>
        <v>43.912339522520405</v>
      </c>
      <c r="AV68">
        <f t="shared" si="63"/>
        <v>83.827835443504</v>
      </c>
      <c r="AW68" s="59">
        <f>AVERAGE(AR68:AV68)</f>
        <v>72.509369299411944</v>
      </c>
      <c r="AX68" s="43"/>
      <c r="AY68" s="43" t="str">
        <f>IF(AW68&lt;35, "Poor", IF(AW68&lt;65, "Fair", IF(AW68&gt;65, "Excellent")))</f>
        <v>Excellent</v>
      </c>
      <c r="AZ68" s="43" t="str">
        <f>IF(AY68="Excellent", "Acceptable; Ongoing Protection is Required", "Unacceptable; Immediate Restoration is Required")</f>
        <v>Acceptable; Ongoing Protection is Required</v>
      </c>
    </row>
    <row r="69" spans="1:52" ht="16" x14ac:dyDescent="0.2">
      <c r="A69" s="172">
        <v>6</v>
      </c>
      <c r="B69" s="173">
        <v>2019</v>
      </c>
      <c r="C69" s="173">
        <v>9</v>
      </c>
      <c r="D69" s="173">
        <v>13</v>
      </c>
      <c r="E69" s="176">
        <v>19.899999999999999</v>
      </c>
      <c r="F69" s="176">
        <v>29.5</v>
      </c>
      <c r="G69" s="176">
        <v>79</v>
      </c>
      <c r="H69" s="173">
        <v>6.09</v>
      </c>
      <c r="I69" s="177">
        <v>1.43</v>
      </c>
      <c r="J69" s="177">
        <v>2.16</v>
      </c>
      <c r="K69" s="177">
        <v>1.73</v>
      </c>
      <c r="L69" s="176">
        <v>1.7952999999999999</v>
      </c>
      <c r="M69" s="177">
        <v>0.73099999999999998</v>
      </c>
      <c r="N69" s="177">
        <v>5.1280000000000001</v>
      </c>
      <c r="O69" s="177">
        <v>0.61799999999999999</v>
      </c>
      <c r="P69" s="177">
        <v>23.310600000000001</v>
      </c>
      <c r="Q69" s="177">
        <v>17.100000000000001</v>
      </c>
      <c r="R69" s="177"/>
      <c r="S69" s="177">
        <v>6.2106000000000003</v>
      </c>
      <c r="T69" s="177">
        <v>45.434199999999997</v>
      </c>
      <c r="U69" s="27"/>
      <c r="V69" s="27">
        <f t="shared" si="48"/>
        <v>19.899999999999999</v>
      </c>
      <c r="W69" s="8">
        <f t="shared" si="49"/>
        <v>293.04999999999995</v>
      </c>
      <c r="X69" s="27">
        <f t="shared" si="50"/>
        <v>29.5</v>
      </c>
      <c r="Y69" s="27">
        <f t="shared" si="51"/>
        <v>6.09</v>
      </c>
      <c r="Z69" s="35">
        <f t="shared" si="52"/>
        <v>7.6321222985143784</v>
      </c>
      <c r="AA69" s="8">
        <f t="shared" si="53"/>
        <v>0.79794318825124722</v>
      </c>
      <c r="AB69" s="36">
        <f t="shared" si="54"/>
        <v>1.43</v>
      </c>
      <c r="AC69" s="36">
        <f t="shared" si="55"/>
        <v>0.73099999999999998</v>
      </c>
      <c r="AD69" s="36">
        <f t="shared" si="56"/>
        <v>1.7952999999999999</v>
      </c>
      <c r="AE69" s="8">
        <f t="shared" si="57"/>
        <v>2.5263</v>
      </c>
      <c r="AF69" s="36">
        <f t="shared" si="58"/>
        <v>2.16</v>
      </c>
      <c r="AG69" s="36">
        <f t="shared" si="59"/>
        <v>1.73</v>
      </c>
      <c r="AH69" s="8">
        <f t="shared" si="60"/>
        <v>3.89</v>
      </c>
      <c r="AI69" s="37">
        <f t="shared" si="61"/>
        <v>23.310600000000001</v>
      </c>
      <c r="AJ69" s="38">
        <f t="shared" si="62"/>
        <v>20.784300000000002</v>
      </c>
      <c r="AK69" s="27"/>
      <c r="AL69" s="27"/>
      <c r="AM69" s="27"/>
      <c r="AN69" s="27"/>
      <c r="AO69" s="27"/>
      <c r="AP69" s="27"/>
      <c r="AQ69" s="27"/>
      <c r="AR69" s="27"/>
      <c r="AS69" s="27"/>
      <c r="AT69" s="27"/>
      <c r="AU69" s="27"/>
      <c r="AV69" s="27"/>
      <c r="AW69" s="27"/>
      <c r="AX69" s="27"/>
      <c r="AY69" s="27"/>
    </row>
    <row r="70" spans="1:52" ht="16" x14ac:dyDescent="0.2">
      <c r="A70" s="172">
        <v>6</v>
      </c>
      <c r="B70" s="173">
        <v>2019</v>
      </c>
      <c r="C70" s="173">
        <v>9</v>
      </c>
      <c r="D70" s="173">
        <v>29</v>
      </c>
      <c r="E70" s="176">
        <v>20.6</v>
      </c>
      <c r="F70" s="176">
        <v>29.8</v>
      </c>
      <c r="G70" s="176">
        <v>97.3</v>
      </c>
      <c r="H70" s="173">
        <v>7.33</v>
      </c>
      <c r="I70" s="177">
        <v>0.75</v>
      </c>
      <c r="J70" s="177">
        <v>1.82</v>
      </c>
      <c r="K70" s="177">
        <v>1.1100000000000001</v>
      </c>
      <c r="L70" s="176">
        <v>1.3383</v>
      </c>
      <c r="M70" s="177">
        <v>0.312</v>
      </c>
      <c r="N70" s="177">
        <v>3.6920000000000002</v>
      </c>
      <c r="O70" s="177">
        <v>0.70799999999999996</v>
      </c>
      <c r="P70" s="177">
        <v>13.8828</v>
      </c>
      <c r="Q70" s="177">
        <v>12.1</v>
      </c>
      <c r="R70" s="177"/>
      <c r="S70" s="177">
        <v>1.7827999999999999</v>
      </c>
      <c r="T70" s="177">
        <v>46.975200000000001</v>
      </c>
      <c r="V70" s="27">
        <f t="shared" si="48"/>
        <v>20.6</v>
      </c>
      <c r="W70" s="8">
        <f t="shared" si="49"/>
        <v>293.75</v>
      </c>
      <c r="X70" s="27">
        <f t="shared" si="50"/>
        <v>29.8</v>
      </c>
      <c r="Y70" s="27">
        <f t="shared" si="51"/>
        <v>7.33</v>
      </c>
      <c r="Z70" s="35">
        <f t="shared" si="52"/>
        <v>7.5198970519468373</v>
      </c>
      <c r="AA70" s="8">
        <f t="shared" si="53"/>
        <v>0.97474738674811057</v>
      </c>
      <c r="AB70" s="36">
        <f t="shared" si="54"/>
        <v>0.75</v>
      </c>
      <c r="AC70" s="36">
        <f t="shared" si="55"/>
        <v>0.312</v>
      </c>
      <c r="AD70" s="36">
        <f t="shared" si="56"/>
        <v>1.3383</v>
      </c>
      <c r="AE70" s="8">
        <f t="shared" si="57"/>
        <v>1.6503000000000001</v>
      </c>
      <c r="AF70" s="36">
        <f t="shared" si="58"/>
        <v>1.82</v>
      </c>
      <c r="AG70" s="36">
        <f t="shared" si="59"/>
        <v>1.1100000000000001</v>
      </c>
      <c r="AH70" s="8">
        <f t="shared" si="60"/>
        <v>2.93</v>
      </c>
      <c r="AI70" s="37">
        <f t="shared" si="61"/>
        <v>13.8828</v>
      </c>
      <c r="AJ70" s="38">
        <f t="shared" si="62"/>
        <v>12.2325</v>
      </c>
    </row>
    <row r="71" spans="1:52" ht="16" x14ac:dyDescent="0.2">
      <c r="A71" s="172">
        <v>6</v>
      </c>
      <c r="B71" s="173">
        <v>2019</v>
      </c>
      <c r="C71" s="173">
        <v>10</v>
      </c>
      <c r="D71" s="173">
        <v>12</v>
      </c>
      <c r="E71" s="176">
        <v>14.3</v>
      </c>
      <c r="F71" s="176">
        <v>29.6</v>
      </c>
      <c r="G71" s="176">
        <v>95</v>
      </c>
      <c r="H71" s="173">
        <v>8.06</v>
      </c>
      <c r="I71" s="177">
        <v>2.0499999999999998</v>
      </c>
      <c r="J71" s="177">
        <v>2.04</v>
      </c>
      <c r="K71" s="177">
        <v>1.56</v>
      </c>
      <c r="L71" s="176">
        <v>1.8028999999999999</v>
      </c>
      <c r="M71" s="177">
        <v>4.3339999999999996</v>
      </c>
      <c r="N71" s="177">
        <v>12.468</v>
      </c>
      <c r="O71" s="177">
        <v>0.42599999999999999</v>
      </c>
      <c r="P71" s="177">
        <v>23.198799999999999</v>
      </c>
      <c r="Q71" s="177">
        <v>15.8</v>
      </c>
      <c r="R71" s="177"/>
      <c r="S71" s="177">
        <v>7.3987999999999996</v>
      </c>
      <c r="T71" s="177">
        <v>61.479399999999998</v>
      </c>
      <c r="AA71" s="43">
        <f>_xlfn.AGGREGATE(1, 6,AA58:AA70)</f>
        <v>0.83899351512264952</v>
      </c>
      <c r="AB71" s="43">
        <f>_xlfn.AGGREGATE(1, 6,AB58:AB70)</f>
        <v>1.5137499999999999</v>
      </c>
      <c r="AE71" s="43">
        <f>_xlfn.AGGREGATE(1, 6,AE58:AE70)</f>
        <v>1.7833874999999997</v>
      </c>
      <c r="AH71" s="43">
        <f>_xlfn.AGGREGATE(1, 6,AH58:AH70)</f>
        <v>5.8937499999999998</v>
      </c>
      <c r="AJ71" s="43">
        <f>_xlfn.AGGREGATE(1, 6,AJ58:AJ70)</f>
        <v>22.635624999999997</v>
      </c>
    </row>
    <row r="72" spans="1:52" x14ac:dyDescent="0.2">
      <c r="A72" s="172">
        <v>6</v>
      </c>
      <c r="B72" s="173">
        <v>2019</v>
      </c>
      <c r="C72" s="173">
        <v>11</v>
      </c>
      <c r="D72" s="173">
        <v>15</v>
      </c>
      <c r="E72" s="176">
        <v>8.1999999999999993</v>
      </c>
      <c r="F72" s="176">
        <v>29.7</v>
      </c>
      <c r="G72" s="176">
        <v>97.9</v>
      </c>
      <c r="H72" s="173">
        <v>9.52</v>
      </c>
      <c r="I72" s="177">
        <v>0.59</v>
      </c>
      <c r="J72" s="177">
        <v>1.4</v>
      </c>
      <c r="K72" s="177">
        <v>0.75</v>
      </c>
      <c r="L72" s="176">
        <v>0.63780000000000003</v>
      </c>
      <c r="M72" s="177">
        <v>0.51200000000000001</v>
      </c>
      <c r="N72" s="177">
        <v>2.8149999999999999</v>
      </c>
      <c r="O72" s="177">
        <v>0.56799999999999995</v>
      </c>
      <c r="P72" s="177">
        <v>15.3942</v>
      </c>
      <c r="Q72" s="177">
        <v>14.3</v>
      </c>
      <c r="R72" s="177"/>
      <c r="S72" s="177">
        <v>1.0942000000000001</v>
      </c>
      <c r="T72" s="177">
        <v>42.811700000000002</v>
      </c>
    </row>
    <row r="73" spans="1:52" ht="16" thickBot="1" x14ac:dyDescent="0.25">
      <c r="A73" s="172">
        <v>6</v>
      </c>
      <c r="B73" s="173">
        <v>2019</v>
      </c>
      <c r="C73" s="173">
        <v>12</v>
      </c>
      <c r="D73" s="173">
        <v>13</v>
      </c>
      <c r="E73" s="176">
        <v>4.5</v>
      </c>
      <c r="F73" s="176">
        <v>29.1</v>
      </c>
      <c r="G73" s="176">
        <v>99</v>
      </c>
      <c r="H73" s="173">
        <v>10.5</v>
      </c>
      <c r="I73" s="177">
        <v>1.01</v>
      </c>
      <c r="J73" s="177">
        <v>2</v>
      </c>
      <c r="K73" s="177">
        <v>0.31</v>
      </c>
      <c r="L73" s="176">
        <v>0.6905</v>
      </c>
      <c r="M73" s="177">
        <v>0.87</v>
      </c>
      <c r="N73" s="177">
        <v>1.583</v>
      </c>
      <c r="O73" s="177">
        <v>0.35899999999999999</v>
      </c>
      <c r="P73" s="177">
        <v>19.0397</v>
      </c>
      <c r="Q73" s="177">
        <v>15.5</v>
      </c>
      <c r="R73" s="177"/>
      <c r="S73" s="177">
        <v>3.5396999999999998</v>
      </c>
      <c r="T73" s="177">
        <v>49.927900000000001</v>
      </c>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6</v>
      </c>
      <c r="B75" s="173">
        <v>2020</v>
      </c>
      <c r="C75" s="173">
        <v>1</v>
      </c>
      <c r="D75" s="173">
        <v>17</v>
      </c>
      <c r="E75" s="176">
        <v>3.8</v>
      </c>
      <c r="F75" s="176">
        <v>29.4</v>
      </c>
      <c r="G75" s="176">
        <v>82</v>
      </c>
      <c r="H75" s="173">
        <v>8.7799999999999994</v>
      </c>
      <c r="I75" s="177">
        <v>0.94</v>
      </c>
      <c r="J75" s="177">
        <v>2.4</v>
      </c>
      <c r="K75" s="177">
        <v>0.87</v>
      </c>
      <c r="L75" s="176">
        <v>0.75419999999999998</v>
      </c>
      <c r="M75" s="177">
        <v>0.71399999999999997</v>
      </c>
      <c r="N75" s="177">
        <v>1.4810000000000001</v>
      </c>
      <c r="O75" s="177">
        <v>0.30399999999999999</v>
      </c>
      <c r="P75" s="177">
        <v>17.694700000000001</v>
      </c>
      <c r="Q75" s="177">
        <v>13.3</v>
      </c>
      <c r="R75" s="177"/>
      <c r="S75" s="177">
        <v>4.3947000000000003</v>
      </c>
      <c r="T75" s="177">
        <v>36.066099999999999</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6</v>
      </c>
      <c r="B76" s="173">
        <v>2020</v>
      </c>
      <c r="C76" s="173">
        <v>2</v>
      </c>
      <c r="D76" s="173">
        <v>16</v>
      </c>
      <c r="E76" s="176">
        <v>2.2000000000000002</v>
      </c>
      <c r="F76" s="176">
        <v>30.4</v>
      </c>
      <c r="G76" s="176">
        <v>101.6</v>
      </c>
      <c r="H76" s="173">
        <v>11.34</v>
      </c>
      <c r="I76" s="177">
        <v>1.17</v>
      </c>
      <c r="J76" s="177">
        <v>2.5</v>
      </c>
      <c r="K76" s="177">
        <v>1.07</v>
      </c>
      <c r="L76" s="176">
        <v>1.3416999999999999</v>
      </c>
      <c r="M76" s="177">
        <v>0.67400000000000004</v>
      </c>
      <c r="N76" s="177">
        <v>1.6919999999999999</v>
      </c>
      <c r="O76" s="177">
        <v>0.22800000000000001</v>
      </c>
      <c r="P76" s="177">
        <v>17.803599999999999</v>
      </c>
      <c r="Q76" s="177">
        <v>15.2</v>
      </c>
      <c r="R76" s="177"/>
      <c r="S76" s="177">
        <v>2.6036000000000001</v>
      </c>
      <c r="T76" s="177">
        <v>52.381700000000002</v>
      </c>
      <c r="U76" s="27"/>
      <c r="V76" s="27" t="str">
        <f t="shared" ref="V76:V87" si="64">IF(C76&lt;6," ",IF(C76&lt;=9,E76, IF(C76&gt;=10," ")))</f>
        <v xml:space="preserve"> </v>
      </c>
      <c r="W76" s="8" t="str">
        <f t="shared" ref="W76:W87" si="65">IF(V76=" ", " ", IF(V76&gt;0, V76+273.15))</f>
        <v xml:space="preserve"> </v>
      </c>
      <c r="X76" s="27" t="str">
        <f t="shared" ref="X76:X87" si="66">IF(C76&lt;6," ",IF(C76&lt;=9,F76, IF(C76&gt;=10," ")))</f>
        <v xml:space="preserve"> </v>
      </c>
      <c r="Y76" s="27" t="str">
        <f t="shared" ref="Y76:Y87" si="67">IF(C76&lt;6," ",IF(C76&lt;=9,H76, IF(C76&gt;=10," ")))</f>
        <v xml:space="preserve"> </v>
      </c>
      <c r="Z76" s="35" t="str">
        <f t="shared" ref="Z76:Z87" si="68">IF(V76=" "," ",IF(V76&gt;0,EXP(-173.4292+249.6339*100/W76+143.3483*LN(+W76/100)-21.8492*W76/100+X76*(-0.033096+0.014259*W76/100-0.0017*(W76/100)^2))*1.4276))</f>
        <v xml:space="preserve"> </v>
      </c>
      <c r="AA76" s="8" t="str">
        <f t="shared" ref="AA76:AA87" si="69">IF(V76=" "," ",IF(V76&gt;0,Y76/Z76))</f>
        <v xml:space="preserve"> </v>
      </c>
      <c r="AB76" s="36" t="str">
        <f t="shared" ref="AB76:AB87" si="70">IF(C76&lt;6," ",IF(C76&lt;=9,I76, IF(C76&gt;=10," ")))</f>
        <v xml:space="preserve"> </v>
      </c>
      <c r="AC76" s="36" t="str">
        <f t="shared" ref="AC76:AC87" si="71">IF(C76&lt;6," ",IF(C76&lt;=9,M76, IF(C76&gt;=10," ")))</f>
        <v xml:space="preserve"> </v>
      </c>
      <c r="AD76" s="36" t="str">
        <f t="shared" ref="AD76:AD87" si="72">IF(C76&lt;6," ",IF(C76&lt;=9,L76, IF(C76&gt;=10," ")))</f>
        <v xml:space="preserve"> </v>
      </c>
      <c r="AE76" s="8" t="str">
        <f t="shared" ref="AE76:AE87" si="73">IF(V76=" "," ",IF(V76&gt;0,SUM(AC76:AD76)))</f>
        <v xml:space="preserve"> </v>
      </c>
      <c r="AF76" s="36" t="str">
        <f t="shared" ref="AF76:AF87" si="74">IF(C76&lt;6," ",IF(C76&lt;=9,J76, IF(C76&gt;=10," ")))</f>
        <v xml:space="preserve"> </v>
      </c>
      <c r="AG76" s="36" t="str">
        <f t="shared" ref="AG76:AG87" si="75">IF(C76&lt;6," ",IF(C76&lt;=9,K76, IF(C76&gt;=10," ")))</f>
        <v xml:space="preserve"> </v>
      </c>
      <c r="AH76" s="8" t="str">
        <f t="shared" ref="AH76:AH87" si="76">IF(V76=" ", " ", IF(V76&gt;0, SUM(AF76:AG76)))</f>
        <v xml:space="preserve"> </v>
      </c>
      <c r="AI76" s="37" t="str">
        <f t="shared" ref="AI76:AI87" si="77">IF(C76&lt;6," ",IF(C76&lt;=9,P76, IF(C76&gt;=10," ")))</f>
        <v xml:space="preserve"> </v>
      </c>
      <c r="AJ76" s="38" t="str">
        <f t="shared" ref="AJ76:AJ87" si="78">IF(V76=" ", " ", IF(V76&gt;0, AI76-AE76))</f>
        <v xml:space="preserve"> </v>
      </c>
      <c r="AK76" s="27"/>
      <c r="AL76" s="27"/>
      <c r="AM76" s="27"/>
      <c r="AN76" s="27"/>
      <c r="AO76" s="27"/>
      <c r="AP76" s="27"/>
      <c r="AQ76" s="27"/>
      <c r="AR76" s="27"/>
      <c r="AS76" s="27"/>
      <c r="AT76" s="27"/>
      <c r="AU76" s="27"/>
      <c r="AV76" s="27"/>
      <c r="AW76" s="27"/>
      <c r="AX76" s="27"/>
      <c r="AY76" s="27"/>
    </row>
    <row r="77" spans="1:52" ht="16" x14ac:dyDescent="0.2">
      <c r="A77" s="172">
        <v>6</v>
      </c>
      <c r="B77" s="173">
        <v>2020</v>
      </c>
      <c r="C77" s="173">
        <v>3</v>
      </c>
      <c r="D77" s="173">
        <v>13</v>
      </c>
      <c r="E77" s="176">
        <v>7</v>
      </c>
      <c r="F77" s="176">
        <v>28.9</v>
      </c>
      <c r="G77" s="176">
        <v>103</v>
      </c>
      <c r="H77" s="173">
        <v>10.23</v>
      </c>
      <c r="I77" s="177">
        <v>0.97</v>
      </c>
      <c r="J77" s="177">
        <v>2.2000000000000002</v>
      </c>
      <c r="K77" s="177">
        <v>0.92</v>
      </c>
      <c r="L77" s="176">
        <v>0.53339999999999999</v>
      </c>
      <c r="M77" s="177">
        <v>0.38400000000000001</v>
      </c>
      <c r="N77" s="177">
        <v>0.94299999999999995</v>
      </c>
      <c r="O77" s="177">
        <v>0.10299999999999999</v>
      </c>
      <c r="P77" s="177">
        <v>19.325900000000001</v>
      </c>
      <c r="Q77" s="177">
        <v>11.6</v>
      </c>
      <c r="R77" s="177"/>
      <c r="S77" s="177">
        <v>7.7259000000000002</v>
      </c>
      <c r="T77" s="177">
        <v>115.6533</v>
      </c>
      <c r="U77" s="27"/>
      <c r="V77" s="27" t="str">
        <f t="shared" si="64"/>
        <v xml:space="preserve"> </v>
      </c>
      <c r="W77" s="8" t="str">
        <f t="shared" si="65"/>
        <v xml:space="preserve"> </v>
      </c>
      <c r="X77" s="27" t="str">
        <f t="shared" si="66"/>
        <v xml:space="preserve"> </v>
      </c>
      <c r="Y77" s="27" t="str">
        <f t="shared" si="67"/>
        <v xml:space="preserve"> </v>
      </c>
      <c r="Z77" s="35" t="str">
        <f t="shared" si="68"/>
        <v xml:space="preserve"> </v>
      </c>
      <c r="AA77" s="8" t="str">
        <f t="shared" si="69"/>
        <v xml:space="preserve"> </v>
      </c>
      <c r="AB77" s="36" t="str">
        <f t="shared" si="70"/>
        <v xml:space="preserve"> </v>
      </c>
      <c r="AC77" s="36" t="str">
        <f t="shared" si="71"/>
        <v xml:space="preserve"> </v>
      </c>
      <c r="AD77" s="36" t="str">
        <f t="shared" si="72"/>
        <v xml:space="preserve"> </v>
      </c>
      <c r="AE77" s="8" t="str">
        <f t="shared" si="73"/>
        <v xml:space="preserve"> </v>
      </c>
      <c r="AF77" s="36" t="str">
        <f t="shared" si="74"/>
        <v xml:space="preserve"> </v>
      </c>
      <c r="AG77" s="36" t="str">
        <f t="shared" si="75"/>
        <v xml:space="preserve"> </v>
      </c>
      <c r="AH77" s="8" t="str">
        <f t="shared" si="76"/>
        <v xml:space="preserve"> </v>
      </c>
      <c r="AI77" s="37" t="str">
        <f t="shared" si="77"/>
        <v xml:space="preserve"> </v>
      </c>
      <c r="AJ77" s="38" t="str">
        <f t="shared" si="78"/>
        <v xml:space="preserve"> </v>
      </c>
      <c r="AL77" s="27"/>
      <c r="AM77" s="27"/>
      <c r="AN77" s="27"/>
      <c r="AO77" s="27"/>
      <c r="AP77" s="27"/>
      <c r="AQ77" s="39" t="s">
        <v>221</v>
      </c>
      <c r="AR77" s="40"/>
      <c r="AS77" s="40"/>
      <c r="AT77" s="40"/>
      <c r="AU77" s="40"/>
      <c r="AV77" s="40"/>
      <c r="AW77" s="40"/>
      <c r="AX77" s="40"/>
      <c r="AY77" s="40"/>
      <c r="AZ77" s="19"/>
    </row>
    <row r="78" spans="1:52" ht="16" x14ac:dyDescent="0.2">
      <c r="A78" s="172">
        <v>6</v>
      </c>
      <c r="B78" s="173">
        <v>2020</v>
      </c>
      <c r="C78" s="173">
        <v>4</v>
      </c>
      <c r="D78" s="173">
        <v>23</v>
      </c>
      <c r="E78" s="176">
        <v>7</v>
      </c>
      <c r="F78" s="176">
        <v>29.8</v>
      </c>
      <c r="G78" s="176">
        <v>102.4</v>
      </c>
      <c r="H78" s="173">
        <v>10.210000000000001</v>
      </c>
      <c r="I78" s="177">
        <v>1.71</v>
      </c>
      <c r="J78" s="177">
        <v>2.6</v>
      </c>
      <c r="K78" s="177">
        <v>0.9</v>
      </c>
      <c r="L78" s="176">
        <v>0.54120000000000001</v>
      </c>
      <c r="M78" s="177">
        <v>0.21199999999999999</v>
      </c>
      <c r="N78" s="177">
        <v>1.036</v>
      </c>
      <c r="O78" s="177">
        <v>0.14099999999999999</v>
      </c>
      <c r="P78" s="177">
        <v>14.3782</v>
      </c>
      <c r="Q78" s="177">
        <v>7.98</v>
      </c>
      <c r="R78" s="177"/>
      <c r="S78" s="177">
        <v>6.3982000000000001</v>
      </c>
      <c r="T78" s="177">
        <v>69.351200000000006</v>
      </c>
      <c r="U78" s="27"/>
      <c r="V78" s="27" t="str">
        <f t="shared" si="64"/>
        <v xml:space="preserve"> </v>
      </c>
      <c r="W78" s="8" t="str">
        <f t="shared" si="65"/>
        <v xml:space="preserve"> </v>
      </c>
      <c r="X78" s="27" t="str">
        <f t="shared" si="66"/>
        <v xml:space="preserve"> </v>
      </c>
      <c r="Y78" s="27" t="str">
        <f t="shared" si="67"/>
        <v xml:space="preserve"> </v>
      </c>
      <c r="Z78" s="35" t="str">
        <f t="shared" si="68"/>
        <v xml:space="preserve"> </v>
      </c>
      <c r="AA78" s="8" t="str">
        <f t="shared" si="69"/>
        <v xml:space="preserve"> </v>
      </c>
      <c r="AB78" s="36" t="str">
        <f t="shared" si="70"/>
        <v xml:space="preserve"> </v>
      </c>
      <c r="AC78" s="36" t="str">
        <f t="shared" si="71"/>
        <v xml:space="preserve"> </v>
      </c>
      <c r="AD78" s="36" t="str">
        <f t="shared" si="72"/>
        <v xml:space="preserve"> </v>
      </c>
      <c r="AE78" s="8" t="str">
        <f t="shared" si="73"/>
        <v xml:space="preserve"> </v>
      </c>
      <c r="AF78" s="36" t="str">
        <f t="shared" si="74"/>
        <v xml:space="preserve"> </v>
      </c>
      <c r="AG78" s="36" t="str">
        <f t="shared" si="75"/>
        <v xml:space="preserve"> </v>
      </c>
      <c r="AH78" s="8" t="str">
        <f t="shared" si="76"/>
        <v xml:space="preserve"> </v>
      </c>
      <c r="AI78" s="37" t="str">
        <f t="shared" si="77"/>
        <v xml:space="preserve"> </v>
      </c>
      <c r="AJ78" s="38" t="str">
        <f t="shared" si="78"/>
        <v xml:space="preserve"> </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6</v>
      </c>
      <c r="B79" s="173">
        <v>2020</v>
      </c>
      <c r="C79" s="173">
        <v>5</v>
      </c>
      <c r="D79" s="173">
        <v>22</v>
      </c>
      <c r="E79" s="176">
        <v>14.9</v>
      </c>
      <c r="F79" s="176">
        <v>30.52</v>
      </c>
      <c r="G79" s="176">
        <v>81.7</v>
      </c>
      <c r="H79" s="173">
        <v>6.82</v>
      </c>
      <c r="I79" s="177">
        <v>1.7</v>
      </c>
      <c r="J79" s="177">
        <v>2.33</v>
      </c>
      <c r="K79" s="177">
        <v>1.48</v>
      </c>
      <c r="L79" s="176">
        <v>1.3112999999999999</v>
      </c>
      <c r="M79" s="177">
        <v>1.3</v>
      </c>
      <c r="N79" s="177">
        <v>5.7729999999999997</v>
      </c>
      <c r="O79" s="177">
        <v>0.29399999999999998</v>
      </c>
      <c r="P79" s="177">
        <v>22.5625</v>
      </c>
      <c r="Q79" s="177">
        <v>16.399999999999999</v>
      </c>
      <c r="R79" s="177"/>
      <c r="S79" s="177">
        <v>6.1624999999999996</v>
      </c>
      <c r="T79" s="177">
        <v>55.568800000000003</v>
      </c>
      <c r="U79" s="27"/>
      <c r="V79" s="27" t="str">
        <f t="shared" si="64"/>
        <v xml:space="preserve"> </v>
      </c>
      <c r="W79" s="8" t="str">
        <f t="shared" si="65"/>
        <v xml:space="preserve"> </v>
      </c>
      <c r="X79" s="27" t="str">
        <f t="shared" si="66"/>
        <v xml:space="preserve"> </v>
      </c>
      <c r="Y79" s="27" t="str">
        <f t="shared" si="67"/>
        <v xml:space="preserve"> </v>
      </c>
      <c r="Z79" s="35" t="str">
        <f t="shared" si="68"/>
        <v xml:space="preserve"> </v>
      </c>
      <c r="AA79" s="8" t="str">
        <f t="shared" si="69"/>
        <v xml:space="preserve"> </v>
      </c>
      <c r="AB79" s="36" t="str">
        <f t="shared" si="70"/>
        <v xml:space="preserve"> </v>
      </c>
      <c r="AC79" s="36" t="str">
        <f t="shared" si="71"/>
        <v xml:space="preserve"> </v>
      </c>
      <c r="AD79" s="36" t="str">
        <f t="shared" si="72"/>
        <v xml:space="preserve"> </v>
      </c>
      <c r="AE79" s="8" t="str">
        <f t="shared" si="73"/>
        <v xml:space="preserve"> </v>
      </c>
      <c r="AF79" s="36" t="str">
        <f t="shared" si="74"/>
        <v xml:space="preserve"> </v>
      </c>
      <c r="AG79" s="36" t="str">
        <f t="shared" si="75"/>
        <v xml:space="preserve"> </v>
      </c>
      <c r="AH79" s="8" t="str">
        <f t="shared" si="76"/>
        <v xml:space="preserve"> </v>
      </c>
      <c r="AI79" s="37" t="str">
        <f t="shared" si="77"/>
        <v xml:space="preserve"> </v>
      </c>
      <c r="AJ79" s="38" t="str">
        <f t="shared" si="78"/>
        <v xml:space="preserve"> </v>
      </c>
      <c r="AL79" s="43" t="s">
        <v>222</v>
      </c>
      <c r="AQ79" s="44" t="s">
        <v>1</v>
      </c>
      <c r="AR79" s="41"/>
      <c r="AS79" s="41"/>
      <c r="AT79" s="41"/>
      <c r="AU79" s="41"/>
      <c r="AV79" s="41"/>
      <c r="AW79" s="45"/>
      <c r="AX79" s="40"/>
      <c r="AY79" s="40"/>
      <c r="AZ79" s="19"/>
    </row>
    <row r="80" spans="1:52" ht="18" x14ac:dyDescent="0.25">
      <c r="A80" s="172">
        <v>6</v>
      </c>
      <c r="B80" s="173">
        <v>2020</v>
      </c>
      <c r="C80" s="173">
        <v>6</v>
      </c>
      <c r="D80" s="173">
        <v>8</v>
      </c>
      <c r="E80" s="176">
        <v>18.100000000000001</v>
      </c>
      <c r="F80" s="176">
        <v>31.19</v>
      </c>
      <c r="G80" s="176">
        <v>80.400000000000006</v>
      </c>
      <c r="H80" s="173">
        <v>6.29</v>
      </c>
      <c r="I80" s="177">
        <v>2.36</v>
      </c>
      <c r="J80" s="177">
        <v>4.32</v>
      </c>
      <c r="K80" s="177">
        <v>2.48</v>
      </c>
      <c r="L80" s="176">
        <v>1.2213000000000001</v>
      </c>
      <c r="M80" s="177">
        <v>0.97799999999999998</v>
      </c>
      <c r="N80" s="177">
        <v>8.16</v>
      </c>
      <c r="O80" s="177">
        <v>0.29099999999999998</v>
      </c>
      <c r="P80" s="177">
        <v>29.377500000000001</v>
      </c>
      <c r="Q80" s="177">
        <v>16.8</v>
      </c>
      <c r="R80" s="177"/>
      <c r="S80" s="177">
        <v>12.577500000000001</v>
      </c>
      <c r="T80" s="177">
        <v>103.2384</v>
      </c>
      <c r="U80" s="27"/>
      <c r="V80" s="27">
        <f t="shared" si="64"/>
        <v>18.100000000000001</v>
      </c>
      <c r="W80" s="8">
        <f t="shared" si="65"/>
        <v>291.25</v>
      </c>
      <c r="X80" s="27">
        <f t="shared" si="66"/>
        <v>31.19</v>
      </c>
      <c r="Y80" s="27">
        <f t="shared" si="67"/>
        <v>6.29</v>
      </c>
      <c r="Z80" s="35">
        <f t="shared" si="68"/>
        <v>7.8185322521060732</v>
      </c>
      <c r="AA80" s="8">
        <f t="shared" si="69"/>
        <v>0.80449882371536763</v>
      </c>
      <c r="AB80" s="36">
        <f t="shared" si="70"/>
        <v>2.36</v>
      </c>
      <c r="AC80" s="36">
        <f t="shared" si="71"/>
        <v>0.97799999999999998</v>
      </c>
      <c r="AD80" s="36">
        <f t="shared" si="72"/>
        <v>1.2213000000000001</v>
      </c>
      <c r="AE80" s="8">
        <f t="shared" si="73"/>
        <v>2.1993</v>
      </c>
      <c r="AF80" s="36">
        <f t="shared" si="74"/>
        <v>4.32</v>
      </c>
      <c r="AG80" s="36">
        <f t="shared" si="75"/>
        <v>2.48</v>
      </c>
      <c r="AH80" s="8">
        <f t="shared" si="76"/>
        <v>6.8000000000000007</v>
      </c>
      <c r="AI80" s="37">
        <f t="shared" si="77"/>
        <v>29.377500000000001</v>
      </c>
      <c r="AJ80" s="38">
        <f t="shared" si="78"/>
        <v>27.1782</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6</v>
      </c>
      <c r="B81" s="173">
        <v>2020</v>
      </c>
      <c r="C81" s="173">
        <v>6</v>
      </c>
      <c r="D81" s="173">
        <v>22</v>
      </c>
      <c r="E81" s="176">
        <v>22.6</v>
      </c>
      <c r="F81" s="176">
        <v>31.02</v>
      </c>
      <c r="G81" s="176">
        <v>82.2</v>
      </c>
      <c r="H81" s="173">
        <v>5.93</v>
      </c>
      <c r="I81" s="177">
        <v>2.61</v>
      </c>
      <c r="J81" s="177">
        <v>4.97</v>
      </c>
      <c r="K81" s="177">
        <v>1.98</v>
      </c>
      <c r="L81" s="176">
        <v>1.0804</v>
      </c>
      <c r="M81" s="177">
        <v>0.92300000000000004</v>
      </c>
      <c r="N81" s="177">
        <v>9.1999999999999993</v>
      </c>
      <c r="O81" s="177">
        <v>0.19700000000000001</v>
      </c>
      <c r="P81" s="177">
        <v>35.565800000000003</v>
      </c>
      <c r="Q81" s="177">
        <v>22.6</v>
      </c>
      <c r="R81" s="177"/>
      <c r="S81" s="177">
        <v>12.9658</v>
      </c>
      <c r="T81" s="177">
        <v>94.248599999999996</v>
      </c>
      <c r="U81" s="27"/>
      <c r="V81" s="27">
        <f t="shared" si="64"/>
        <v>22.6</v>
      </c>
      <c r="W81" s="8">
        <f t="shared" si="65"/>
        <v>295.75</v>
      </c>
      <c r="X81" s="27">
        <f t="shared" si="66"/>
        <v>31.02</v>
      </c>
      <c r="Y81" s="27">
        <f t="shared" si="67"/>
        <v>5.93</v>
      </c>
      <c r="Z81" s="35">
        <f t="shared" si="68"/>
        <v>7.1995542659929113</v>
      </c>
      <c r="AA81" s="8">
        <f t="shared" si="69"/>
        <v>0.82366210197349998</v>
      </c>
      <c r="AB81" s="36">
        <f t="shared" si="70"/>
        <v>2.61</v>
      </c>
      <c r="AC81" s="36">
        <f t="shared" si="71"/>
        <v>0.92300000000000004</v>
      </c>
      <c r="AD81" s="36">
        <f t="shared" si="72"/>
        <v>1.0804</v>
      </c>
      <c r="AE81" s="8">
        <f t="shared" si="73"/>
        <v>2.0034000000000001</v>
      </c>
      <c r="AF81" s="36">
        <f t="shared" si="74"/>
        <v>4.97</v>
      </c>
      <c r="AG81" s="36">
        <f t="shared" si="75"/>
        <v>1.98</v>
      </c>
      <c r="AH81" s="8">
        <f t="shared" si="76"/>
        <v>6.9499999999999993</v>
      </c>
      <c r="AI81" s="37">
        <f t="shared" si="77"/>
        <v>35.565800000000003</v>
      </c>
      <c r="AJ81" s="38">
        <f t="shared" si="78"/>
        <v>33.562400000000004</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6</v>
      </c>
      <c r="B82" s="173">
        <v>2020</v>
      </c>
      <c r="C82" s="173">
        <v>7</v>
      </c>
      <c r="D82" s="173">
        <v>8</v>
      </c>
      <c r="E82" s="176">
        <v>22.5</v>
      </c>
      <c r="F82" s="176">
        <v>32.07</v>
      </c>
      <c r="G82" s="176">
        <v>83</v>
      </c>
      <c r="H82" s="173">
        <v>5.98</v>
      </c>
      <c r="I82" s="177">
        <v>1.74</v>
      </c>
      <c r="J82" s="177">
        <v>3.34</v>
      </c>
      <c r="K82" s="177">
        <v>3.56</v>
      </c>
      <c r="L82" s="176">
        <v>0.47889999999999999</v>
      </c>
      <c r="M82" s="177">
        <v>1.1319999999999999</v>
      </c>
      <c r="N82" s="177">
        <v>4.3079999999999998</v>
      </c>
      <c r="O82" s="177">
        <v>0.42199999999999999</v>
      </c>
      <c r="P82" s="177">
        <v>42.648600000000002</v>
      </c>
      <c r="Q82" s="177">
        <v>26.5</v>
      </c>
      <c r="R82" s="177"/>
      <c r="S82" s="177">
        <v>16.148599999999998</v>
      </c>
      <c r="T82" s="177">
        <v>137.47309999999999</v>
      </c>
      <c r="U82" s="27"/>
      <c r="V82" s="27">
        <f t="shared" si="64"/>
        <v>22.5</v>
      </c>
      <c r="W82" s="8">
        <f t="shared" si="65"/>
        <v>295.64999999999998</v>
      </c>
      <c r="X82" s="27">
        <f t="shared" si="66"/>
        <v>32.07</v>
      </c>
      <c r="Y82" s="27">
        <f t="shared" si="67"/>
        <v>5.98</v>
      </c>
      <c r="Z82" s="35">
        <f t="shared" si="68"/>
        <v>7.1686775457274514</v>
      </c>
      <c r="AA82" s="8">
        <f t="shared" si="69"/>
        <v>0.83418454266562658</v>
      </c>
      <c r="AB82" s="36">
        <f t="shared" si="70"/>
        <v>1.74</v>
      </c>
      <c r="AC82" s="36">
        <f t="shared" si="71"/>
        <v>1.1319999999999999</v>
      </c>
      <c r="AD82" s="36">
        <f t="shared" si="72"/>
        <v>0.47889999999999999</v>
      </c>
      <c r="AE82" s="8">
        <f t="shared" si="73"/>
        <v>1.6109</v>
      </c>
      <c r="AF82" s="36">
        <f t="shared" si="74"/>
        <v>3.34</v>
      </c>
      <c r="AG82" s="36">
        <f t="shared" si="75"/>
        <v>3.56</v>
      </c>
      <c r="AH82" s="8">
        <f t="shared" si="76"/>
        <v>6.9</v>
      </c>
      <c r="AI82" s="37">
        <f t="shared" si="77"/>
        <v>42.648600000000002</v>
      </c>
      <c r="AJ82" s="38">
        <f t="shared" si="78"/>
        <v>41.037700000000001</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6</v>
      </c>
      <c r="B83" s="173">
        <v>2020</v>
      </c>
      <c r="C83" s="173">
        <v>7</v>
      </c>
      <c r="D83" s="173">
        <v>24</v>
      </c>
      <c r="E83" s="176">
        <v>24.7</v>
      </c>
      <c r="F83" s="176">
        <v>31.1</v>
      </c>
      <c r="G83" s="176">
        <v>85</v>
      </c>
      <c r="H83" s="173">
        <v>5.92</v>
      </c>
      <c r="I83" s="177">
        <v>0.76</v>
      </c>
      <c r="J83" s="177">
        <v>2.92</v>
      </c>
      <c r="K83" s="177">
        <v>1.41</v>
      </c>
      <c r="L83" s="176">
        <v>0.72589999999999999</v>
      </c>
      <c r="M83" s="177">
        <v>1.516</v>
      </c>
      <c r="N83" s="177">
        <v>0.97799999999999998</v>
      </c>
      <c r="O83" s="177">
        <v>0.58599999999999997</v>
      </c>
      <c r="P83" s="177">
        <v>19.566600000000001</v>
      </c>
      <c r="Q83" s="177">
        <v>15.3</v>
      </c>
      <c r="R83" s="177"/>
      <c r="S83" s="177">
        <v>4.2666000000000004</v>
      </c>
      <c r="T83" s="177">
        <v>49.062399999999997</v>
      </c>
      <c r="U83" s="27"/>
      <c r="V83" s="27">
        <f t="shared" si="64"/>
        <v>24.7</v>
      </c>
      <c r="W83" s="8">
        <f t="shared" si="65"/>
        <v>297.84999999999997</v>
      </c>
      <c r="X83" s="27">
        <f t="shared" si="66"/>
        <v>31.1</v>
      </c>
      <c r="Y83" s="27">
        <f t="shared" si="67"/>
        <v>5.92</v>
      </c>
      <c r="Z83" s="35">
        <f t="shared" si="68"/>
        <v>6.935068680276478</v>
      </c>
      <c r="AA83" s="8">
        <f t="shared" si="69"/>
        <v>0.85363249780591777</v>
      </c>
      <c r="AB83" s="36">
        <f t="shared" si="70"/>
        <v>0.76</v>
      </c>
      <c r="AC83" s="36">
        <f t="shared" si="71"/>
        <v>1.516</v>
      </c>
      <c r="AD83" s="36">
        <f t="shared" si="72"/>
        <v>0.72589999999999999</v>
      </c>
      <c r="AE83" s="8">
        <f t="shared" si="73"/>
        <v>2.2419000000000002</v>
      </c>
      <c r="AF83" s="36">
        <f t="shared" si="74"/>
        <v>2.92</v>
      </c>
      <c r="AG83" s="36">
        <f t="shared" si="75"/>
        <v>1.41</v>
      </c>
      <c r="AH83" s="8">
        <f t="shared" si="76"/>
        <v>4.33</v>
      </c>
      <c r="AI83" s="37">
        <f t="shared" si="77"/>
        <v>19.566600000000001</v>
      </c>
      <c r="AJ83" s="38">
        <f t="shared" si="78"/>
        <v>17.3247</v>
      </c>
      <c r="AL83">
        <f>AA88</f>
        <v>0.80910649745531993</v>
      </c>
      <c r="AM83">
        <f>AB88</f>
        <v>1.7875000000000001</v>
      </c>
      <c r="AN83">
        <f>AE88</f>
        <v>1.6114625</v>
      </c>
      <c r="AO83">
        <f>AH88</f>
        <v>6.1387499999999999</v>
      </c>
      <c r="AP83" s="11">
        <f>AJ88</f>
        <v>27.975087500000004</v>
      </c>
      <c r="AQ83" s="45"/>
      <c r="AR83" s="41" t="s">
        <v>77</v>
      </c>
      <c r="AS83" s="41" t="s">
        <v>77</v>
      </c>
      <c r="AT83" s="41" t="s">
        <v>77</v>
      </c>
      <c r="AU83" s="41" t="s">
        <v>77</v>
      </c>
      <c r="AV83" s="41" t="s">
        <v>77</v>
      </c>
      <c r="AW83" s="42" t="s">
        <v>78</v>
      </c>
      <c r="AX83" s="23"/>
      <c r="AY83" s="23"/>
      <c r="AZ83" s="19"/>
    </row>
    <row r="84" spans="1:52" ht="16" x14ac:dyDescent="0.2">
      <c r="A84" s="172">
        <v>6</v>
      </c>
      <c r="B84" s="173">
        <v>2020</v>
      </c>
      <c r="C84" s="173">
        <v>8</v>
      </c>
      <c r="D84" s="173">
        <v>7</v>
      </c>
      <c r="E84" s="176">
        <v>25.4</v>
      </c>
      <c r="F84" s="176">
        <v>30.7</v>
      </c>
      <c r="G84" s="176">
        <v>77.099999999999994</v>
      </c>
      <c r="H84" s="173">
        <v>5.26</v>
      </c>
      <c r="I84" s="177">
        <v>2.2000000000000002</v>
      </c>
      <c r="J84" s="177">
        <v>6.3</v>
      </c>
      <c r="K84" s="177">
        <v>2.35</v>
      </c>
      <c r="L84" s="176">
        <v>0.68510000000000004</v>
      </c>
      <c r="M84" s="177">
        <v>0.83099999999999996</v>
      </c>
      <c r="N84" s="177">
        <v>10.759</v>
      </c>
      <c r="O84" s="177">
        <v>0.40799999999999997</v>
      </c>
      <c r="P84" s="177">
        <v>27.530100000000001</v>
      </c>
      <c r="Q84" s="177">
        <v>18.399999999999999</v>
      </c>
      <c r="R84" s="177"/>
      <c r="S84" s="177">
        <v>9.1301000000000005</v>
      </c>
      <c r="T84" s="177">
        <v>71.674899999999994</v>
      </c>
      <c r="U84" s="27"/>
      <c r="V84" s="27">
        <f t="shared" si="64"/>
        <v>25.4</v>
      </c>
      <c r="W84" s="8">
        <f t="shared" si="65"/>
        <v>298.54999999999995</v>
      </c>
      <c r="X84" s="27">
        <f t="shared" si="66"/>
        <v>30.7</v>
      </c>
      <c r="Y84" s="27">
        <f t="shared" si="67"/>
        <v>5.26</v>
      </c>
      <c r="Z84" s="35">
        <f t="shared" si="68"/>
        <v>6.8675148119415894</v>
      </c>
      <c r="AA84" s="8">
        <f t="shared" si="69"/>
        <v>0.76592481327504969</v>
      </c>
      <c r="AB84" s="36">
        <f t="shared" si="70"/>
        <v>2.2000000000000002</v>
      </c>
      <c r="AC84" s="36">
        <f t="shared" si="71"/>
        <v>0.83099999999999996</v>
      </c>
      <c r="AD84" s="36">
        <f t="shared" si="72"/>
        <v>0.68510000000000004</v>
      </c>
      <c r="AE84" s="8">
        <f t="shared" si="73"/>
        <v>1.5161</v>
      </c>
      <c r="AF84" s="36">
        <f t="shared" si="74"/>
        <v>6.3</v>
      </c>
      <c r="AG84" s="36">
        <f t="shared" si="75"/>
        <v>2.35</v>
      </c>
      <c r="AH84" s="8">
        <f t="shared" si="76"/>
        <v>8.65</v>
      </c>
      <c r="AI84" s="37">
        <f t="shared" si="77"/>
        <v>27.530100000000001</v>
      </c>
      <c r="AJ84" s="38">
        <f t="shared" si="78"/>
        <v>26.013999999999999</v>
      </c>
      <c r="AK84" s="27"/>
      <c r="AO84" s="27"/>
      <c r="AR84" s="41">
        <f>((LN(AL83)-LN(0.4))/(LN(0.9)-LN(0.4))*100)</f>
        <v>86.871347010969572</v>
      </c>
      <c r="AS84" s="57">
        <f>((LN(AM83)-LN(17))/(LN(0.5)-LN(17))*100)</f>
        <v>63.873087642261417</v>
      </c>
      <c r="AT84" s="41">
        <f>((LN(AN83)-LN(10))/(LN(1)-LN(10))*100)</f>
        <v>79.277979640827994</v>
      </c>
      <c r="AU84" s="41">
        <f>((LN(AO83)-LN(10))/(LN(3)-LN(10))*100)</f>
        <v>40.529483130304023</v>
      </c>
      <c r="AV84" s="41">
        <f>((LN(AP83)-LN(43))/(LN(20)-LN(43))*100)</f>
        <v>56.159868519912251</v>
      </c>
    </row>
    <row r="85" spans="1:52" ht="16" x14ac:dyDescent="0.2">
      <c r="A85" s="172">
        <v>6</v>
      </c>
      <c r="B85" s="173">
        <v>2020</v>
      </c>
      <c r="C85" s="173">
        <v>8</v>
      </c>
      <c r="D85" s="173">
        <v>22</v>
      </c>
      <c r="E85" s="176">
        <v>23.4</v>
      </c>
      <c r="F85" s="176">
        <v>32.1</v>
      </c>
      <c r="G85" s="176">
        <v>78</v>
      </c>
      <c r="H85" s="173">
        <v>5.56</v>
      </c>
      <c r="I85" s="177">
        <v>1.32</v>
      </c>
      <c r="J85" s="177">
        <v>2.4900000000000002</v>
      </c>
      <c r="K85" s="177">
        <v>1.43</v>
      </c>
      <c r="L85" s="176">
        <v>0.86199999999999999</v>
      </c>
      <c r="M85" s="177">
        <v>1.018</v>
      </c>
      <c r="N85" s="177">
        <v>3.8839999999999999</v>
      </c>
      <c r="O85" s="177">
        <v>0.59099999999999997</v>
      </c>
      <c r="P85" s="177">
        <v>31.653500000000001</v>
      </c>
      <c r="Q85" s="177">
        <v>13.9</v>
      </c>
      <c r="R85" s="177"/>
      <c r="S85" s="177">
        <v>17.753499999999999</v>
      </c>
      <c r="T85" s="177">
        <v>128.23070000000001</v>
      </c>
      <c r="U85" s="27"/>
      <c r="V85" s="27">
        <f t="shared" si="64"/>
        <v>23.4</v>
      </c>
      <c r="W85" s="8">
        <f t="shared" si="65"/>
        <v>296.54999999999995</v>
      </c>
      <c r="X85" s="27">
        <f t="shared" si="66"/>
        <v>32.1</v>
      </c>
      <c r="Y85" s="27">
        <f t="shared" si="67"/>
        <v>5.56</v>
      </c>
      <c r="Z85" s="35">
        <f t="shared" si="68"/>
        <v>7.053832392995889</v>
      </c>
      <c r="AA85" s="8">
        <f t="shared" si="69"/>
        <v>0.7882240022488779</v>
      </c>
      <c r="AB85" s="36">
        <f t="shared" si="70"/>
        <v>1.32</v>
      </c>
      <c r="AC85" s="36">
        <f t="shared" si="71"/>
        <v>1.018</v>
      </c>
      <c r="AD85" s="36">
        <f t="shared" si="72"/>
        <v>0.86199999999999999</v>
      </c>
      <c r="AE85" s="8">
        <f t="shared" si="73"/>
        <v>1.88</v>
      </c>
      <c r="AF85" s="36">
        <f t="shared" si="74"/>
        <v>2.4900000000000002</v>
      </c>
      <c r="AG85" s="36">
        <f t="shared" si="75"/>
        <v>1.43</v>
      </c>
      <c r="AH85" s="8">
        <f t="shared" si="76"/>
        <v>3.92</v>
      </c>
      <c r="AI85" s="37">
        <f t="shared" si="77"/>
        <v>31.653500000000001</v>
      </c>
      <c r="AJ85" s="38">
        <f t="shared" si="78"/>
        <v>29.773500000000002</v>
      </c>
      <c r="AK85" s="27"/>
      <c r="AL85" s="27"/>
      <c r="AM85" s="27"/>
      <c r="AN85" s="27"/>
      <c r="AO85" s="58" t="s">
        <v>228</v>
      </c>
      <c r="AP85" s="27"/>
      <c r="AR85">
        <f>IF(AR84&gt;100, 100, IF(AR84&lt;0, 0, AR84))</f>
        <v>86.871347010969572</v>
      </c>
      <c r="AS85">
        <f t="shared" ref="AS85:AV85" si="79">IF(AS84&gt;100, 100, IF(AS84&lt;0, 0, AS84))</f>
        <v>63.873087642261417</v>
      </c>
      <c r="AT85">
        <f t="shared" si="79"/>
        <v>79.277979640827994</v>
      </c>
      <c r="AU85">
        <f t="shared" si="79"/>
        <v>40.529483130304023</v>
      </c>
      <c r="AV85">
        <f t="shared" si="79"/>
        <v>56.159868519912251</v>
      </c>
      <c r="AW85" s="59">
        <f>AVERAGE(AR85:AV85)</f>
        <v>65.342353188855057</v>
      </c>
      <c r="AX85" s="43"/>
      <c r="AY85" s="43" t="str">
        <f>IF(AW85&lt;35, "Poor", IF(AW85&lt;65, "Fair", IF(AW85&gt;65, "Excellent")))</f>
        <v>Excellent</v>
      </c>
      <c r="AZ85" s="43" t="str">
        <f>IF(AY85="Excellent", "Acceptable; Ongoing Protection is Required", "Unacceptable; Immediate Restoration is Required")</f>
        <v>Acceptable; Ongoing Protection is Required</v>
      </c>
    </row>
    <row r="86" spans="1:52" ht="16" x14ac:dyDescent="0.2">
      <c r="A86" s="172">
        <v>6</v>
      </c>
      <c r="B86" s="173">
        <v>2020</v>
      </c>
      <c r="C86" s="173">
        <v>9</v>
      </c>
      <c r="D86" s="173">
        <v>5</v>
      </c>
      <c r="E86" s="176">
        <v>22.3</v>
      </c>
      <c r="F86" s="176">
        <v>29.3</v>
      </c>
      <c r="G86" s="176">
        <v>83.5</v>
      </c>
      <c r="H86" s="173">
        <v>6.1</v>
      </c>
      <c r="I86" s="177">
        <v>1.98</v>
      </c>
      <c r="J86" s="177">
        <v>4.79</v>
      </c>
      <c r="K86" s="177">
        <v>2.36</v>
      </c>
      <c r="L86" s="176">
        <v>0.62390000000000001</v>
      </c>
      <c r="M86" s="177">
        <v>0.30499999999999999</v>
      </c>
      <c r="N86" s="177">
        <v>8.1549999999999994</v>
      </c>
      <c r="O86" s="177">
        <v>0.49</v>
      </c>
      <c r="P86" s="177">
        <v>31.814299999999999</v>
      </c>
      <c r="Q86" s="177">
        <v>23.9</v>
      </c>
      <c r="R86" s="177"/>
      <c r="S86" s="177">
        <v>7.9142999999999999</v>
      </c>
      <c r="T86" s="177">
        <v>59.624899999999997</v>
      </c>
      <c r="U86" s="27"/>
      <c r="V86" s="27">
        <f t="shared" si="64"/>
        <v>22.3</v>
      </c>
      <c r="W86" s="8">
        <f t="shared" si="65"/>
        <v>295.45</v>
      </c>
      <c r="X86" s="27">
        <f t="shared" si="66"/>
        <v>29.3</v>
      </c>
      <c r="Y86" s="27">
        <f t="shared" si="67"/>
        <v>6.1</v>
      </c>
      <c r="Z86" s="35">
        <f t="shared" si="68"/>
        <v>7.3110606692077091</v>
      </c>
      <c r="AA86" s="8">
        <f t="shared" si="69"/>
        <v>0.83435226104628257</v>
      </c>
      <c r="AB86" s="36">
        <f t="shared" si="70"/>
        <v>1.98</v>
      </c>
      <c r="AC86" s="36">
        <f t="shared" si="71"/>
        <v>0.30499999999999999</v>
      </c>
      <c r="AD86" s="36">
        <f t="shared" si="72"/>
        <v>0.62390000000000001</v>
      </c>
      <c r="AE86" s="8">
        <f t="shared" si="73"/>
        <v>0.92890000000000006</v>
      </c>
      <c r="AF86" s="36">
        <f t="shared" si="74"/>
        <v>4.79</v>
      </c>
      <c r="AG86" s="36">
        <f t="shared" si="75"/>
        <v>2.36</v>
      </c>
      <c r="AH86" s="8">
        <f t="shared" si="76"/>
        <v>7.15</v>
      </c>
      <c r="AI86" s="37">
        <f t="shared" si="77"/>
        <v>31.814299999999999</v>
      </c>
      <c r="AJ86" s="38">
        <f t="shared" si="78"/>
        <v>30.885400000000001</v>
      </c>
      <c r="AK86" s="27"/>
      <c r="AL86" s="27"/>
      <c r="AM86" s="27"/>
      <c r="AN86" s="27"/>
      <c r="AO86" s="27"/>
      <c r="AP86" s="27"/>
      <c r="AQ86" s="27"/>
      <c r="AR86" s="27"/>
      <c r="AS86" s="27"/>
      <c r="AT86" s="27"/>
      <c r="AU86" s="27"/>
      <c r="AV86" s="27"/>
      <c r="AW86" s="27"/>
      <c r="AX86" s="27"/>
      <c r="AY86" s="27"/>
    </row>
    <row r="87" spans="1:52" ht="16" x14ac:dyDescent="0.2">
      <c r="A87" s="172">
        <v>6</v>
      </c>
      <c r="B87" s="173">
        <v>2020</v>
      </c>
      <c r="C87" s="173">
        <v>9</v>
      </c>
      <c r="D87" s="173">
        <v>19</v>
      </c>
      <c r="E87" s="176">
        <v>18.100000000000001</v>
      </c>
      <c r="F87" s="176">
        <v>31.4</v>
      </c>
      <c r="G87" s="176">
        <v>76</v>
      </c>
      <c r="H87" s="173">
        <v>6</v>
      </c>
      <c r="I87" s="177">
        <v>1.33</v>
      </c>
      <c r="J87" s="177">
        <v>2.79</v>
      </c>
      <c r="K87" s="177">
        <v>1.62</v>
      </c>
      <c r="L87" s="176">
        <v>0.51119999999999999</v>
      </c>
      <c r="M87" t="s">
        <v>0</v>
      </c>
      <c r="N87" s="177">
        <v>3.343</v>
      </c>
      <c r="O87" s="177">
        <v>0.58899999999999997</v>
      </c>
      <c r="P87" s="177">
        <v>18.536000000000001</v>
      </c>
      <c r="Q87" s="177">
        <v>14.6</v>
      </c>
      <c r="R87" s="177"/>
      <c r="S87" s="177">
        <v>3.9359999999999999</v>
      </c>
      <c r="T87" s="177">
        <v>41.165999999999997</v>
      </c>
      <c r="V87" s="27">
        <f t="shared" si="64"/>
        <v>18.100000000000001</v>
      </c>
      <c r="W87" s="8">
        <f t="shared" si="65"/>
        <v>291.25</v>
      </c>
      <c r="X87" s="27">
        <f t="shared" si="66"/>
        <v>31.4</v>
      </c>
      <c r="Y87" s="27">
        <f t="shared" si="67"/>
        <v>6</v>
      </c>
      <c r="Z87" s="35">
        <f t="shared" si="68"/>
        <v>7.8087081308638782</v>
      </c>
      <c r="AA87" s="8">
        <f t="shared" si="69"/>
        <v>0.76837293691193698</v>
      </c>
      <c r="AB87" s="36">
        <f t="shared" si="70"/>
        <v>1.33</v>
      </c>
      <c r="AC87" s="36" t="str">
        <f t="shared" si="71"/>
        <v xml:space="preserve"> </v>
      </c>
      <c r="AD87" s="36">
        <f t="shared" si="72"/>
        <v>0.51119999999999999</v>
      </c>
      <c r="AE87" s="8">
        <f t="shared" si="73"/>
        <v>0.51119999999999999</v>
      </c>
      <c r="AF87" s="36">
        <f t="shared" si="74"/>
        <v>2.79</v>
      </c>
      <c r="AG87" s="36">
        <f t="shared" si="75"/>
        <v>1.62</v>
      </c>
      <c r="AH87" s="8">
        <f t="shared" si="76"/>
        <v>4.41</v>
      </c>
      <c r="AI87" s="37">
        <f t="shared" si="77"/>
        <v>18.536000000000001</v>
      </c>
      <c r="AJ87" s="38">
        <f t="shared" si="78"/>
        <v>18.024800000000003</v>
      </c>
    </row>
    <row r="88" spans="1:52" ht="16" x14ac:dyDescent="0.2">
      <c r="A88" s="172">
        <v>6</v>
      </c>
      <c r="B88" s="173">
        <v>2020</v>
      </c>
      <c r="C88" s="173">
        <v>10</v>
      </c>
      <c r="D88" s="173">
        <v>18</v>
      </c>
      <c r="E88" s="176">
        <v>15.1</v>
      </c>
      <c r="F88" s="176">
        <v>30.5</v>
      </c>
      <c r="G88" s="176">
        <v>98</v>
      </c>
      <c r="H88" s="173">
        <v>7.8</v>
      </c>
      <c r="I88" s="177">
        <v>0.5</v>
      </c>
      <c r="J88" s="177">
        <v>2.79</v>
      </c>
      <c r="K88" s="177">
        <v>1.29</v>
      </c>
      <c r="L88" s="176">
        <v>0.66220000000000001</v>
      </c>
      <c r="M88" s="177">
        <v>0.55400000000000005</v>
      </c>
      <c r="N88" s="177">
        <v>4.0069999999999997</v>
      </c>
      <c r="O88" s="177">
        <v>0.622</v>
      </c>
      <c r="P88" s="177">
        <v>14.769399999999999</v>
      </c>
      <c r="Q88" s="177">
        <v>11.2</v>
      </c>
      <c r="R88" s="177"/>
      <c r="S88" s="177">
        <v>3.5693999999999999</v>
      </c>
      <c r="T88" s="177">
        <v>35.668500000000002</v>
      </c>
      <c r="AA88" s="43">
        <f>_xlfn.AGGREGATE(1, 6,AA75:AA87)</f>
        <v>0.80910649745531993</v>
      </c>
      <c r="AB88" s="43">
        <f>_xlfn.AGGREGATE(1, 6,AB75:AB87)</f>
        <v>1.7875000000000001</v>
      </c>
      <c r="AE88" s="43">
        <f>_xlfn.AGGREGATE(1, 6,AE75:AE87)</f>
        <v>1.6114625</v>
      </c>
      <c r="AH88" s="43">
        <f>_xlfn.AGGREGATE(1, 6,AH75:AH87)</f>
        <v>6.1387499999999999</v>
      </c>
      <c r="AJ88" s="43">
        <f>_xlfn.AGGREGATE(1, 6,AJ75:AJ87)</f>
        <v>27.975087500000004</v>
      </c>
    </row>
    <row r="89" spans="1:52" x14ac:dyDescent="0.2">
      <c r="A89" s="172">
        <v>6</v>
      </c>
      <c r="B89" s="173">
        <v>2020</v>
      </c>
      <c r="C89" s="173">
        <v>11</v>
      </c>
      <c r="D89" s="173">
        <v>6</v>
      </c>
      <c r="E89" s="176">
        <v>12.5</v>
      </c>
      <c r="F89" s="176">
        <v>32.200000000000003</v>
      </c>
      <c r="G89" s="176">
        <v>95</v>
      </c>
      <c r="H89" s="173">
        <v>8.32</v>
      </c>
      <c r="I89" s="177">
        <v>0.67</v>
      </c>
      <c r="J89" s="177">
        <v>1.0620000000000001</v>
      </c>
      <c r="K89" s="177">
        <v>0.41070000000000001</v>
      </c>
      <c r="L89" s="176">
        <v>1.3358000000000001</v>
      </c>
      <c r="M89" s="177">
        <v>2.4529999999999998</v>
      </c>
      <c r="N89" s="177">
        <v>3.1589999999999998</v>
      </c>
      <c r="O89" s="177">
        <v>0.70699999999999996</v>
      </c>
      <c r="P89" s="177">
        <v>14.6416</v>
      </c>
      <c r="Q89" s="177">
        <v>12</v>
      </c>
      <c r="R89" s="177"/>
      <c r="S89" s="177">
        <v>2.6415999999999999</v>
      </c>
      <c r="T89" s="177">
        <v>33.875</v>
      </c>
    </row>
    <row r="90" spans="1:52" x14ac:dyDescent="0.2">
      <c r="A90" s="172">
        <v>6</v>
      </c>
      <c r="B90" s="173">
        <v>2020</v>
      </c>
      <c r="C90" s="173">
        <v>12</v>
      </c>
      <c r="D90" s="173">
        <v>5</v>
      </c>
      <c r="E90" s="176">
        <v>9.3000000000000007</v>
      </c>
      <c r="F90" s="176">
        <v>29.2</v>
      </c>
      <c r="G90" s="176">
        <v>101.2</v>
      </c>
      <c r="H90" s="173">
        <v>9.59</v>
      </c>
      <c r="I90" s="177">
        <v>0.79</v>
      </c>
      <c r="J90" s="177">
        <v>1.2849999999999999</v>
      </c>
      <c r="K90" s="177">
        <v>0.96220000000000006</v>
      </c>
      <c r="L90" s="176">
        <v>1.5826</v>
      </c>
      <c r="M90" s="177">
        <v>1.64</v>
      </c>
      <c r="N90" s="177">
        <v>4.4589999999999996</v>
      </c>
      <c r="O90" s="177">
        <v>0.503</v>
      </c>
      <c r="Q90" s="177">
        <v>13.5</v>
      </c>
      <c r="R90" s="178"/>
    </row>
    <row r="91" spans="1:52" ht="16" x14ac:dyDescent="0.2">
      <c r="AR91" s="43" t="s">
        <v>233</v>
      </c>
      <c r="AU91" s="43" t="s">
        <v>143</v>
      </c>
      <c r="AV91" s="43" t="s">
        <v>227</v>
      </c>
      <c r="AW91" s="43" t="s">
        <v>234</v>
      </c>
      <c r="AX91" s="43" t="s">
        <v>235</v>
      </c>
    </row>
    <row r="92" spans="1:52" x14ac:dyDescent="0.2">
      <c r="AS92" s="9">
        <v>2016</v>
      </c>
      <c r="AT92" s="12">
        <f>AW17</f>
        <v>85.26247398315725</v>
      </c>
    </row>
    <row r="93" spans="1:52" x14ac:dyDescent="0.2">
      <c r="AS93" s="9">
        <v>2017</v>
      </c>
      <c r="AT93" s="12">
        <f>AW34</f>
        <v>64.685254255929152</v>
      </c>
    </row>
    <row r="94" spans="1:52" x14ac:dyDescent="0.2">
      <c r="AS94" s="9">
        <v>2018</v>
      </c>
      <c r="AT94" s="12">
        <f>AW51</f>
        <v>74.346444562594826</v>
      </c>
    </row>
    <row r="95" spans="1:52" x14ac:dyDescent="0.2">
      <c r="AS95" s="9">
        <v>2019</v>
      </c>
      <c r="AT95" s="12">
        <f>AW68</f>
        <v>72.509369299411944</v>
      </c>
    </row>
    <row r="96" spans="1:52" x14ac:dyDescent="0.2">
      <c r="AS96" s="9">
        <v>2020</v>
      </c>
      <c r="AT96" s="12">
        <f>AW85</f>
        <v>65.342353188855057</v>
      </c>
    </row>
    <row r="97" spans="44:51" ht="16" x14ac:dyDescent="0.2">
      <c r="AR97" s="56" t="s">
        <v>236</v>
      </c>
      <c r="AS97" s="56"/>
      <c r="AT97" s="61">
        <f>_xlfn.AGGREGATE(1, 6, AT92:AT96)</f>
        <v>72.429179057989643</v>
      </c>
      <c r="AU97" s="56" t="str">
        <f>IF(AT97&lt;35, "Poor", IF(AT97&lt;65, "Fair", IF(AT97&gt;65, "Excellent")))</f>
        <v>Excellent</v>
      </c>
      <c r="AV97" s="56" t="str">
        <f>IF(AU97="Excellent", "Acceptable; Ongoing Protection is Required", "Unacceptable; Immediate Restoration is Required")</f>
        <v>Acceptable; Ongoing Protection is Required</v>
      </c>
      <c r="AW97" s="56">
        <f>COUNT(AT92:AT96)</f>
        <v>5</v>
      </c>
      <c r="AX97" s="56" t="str">
        <f>_xlfn.TEXTJOIN("-",,AS92,AS96)</f>
        <v>2016-2020</v>
      </c>
      <c r="AY97" t="s">
        <v>146</v>
      </c>
    </row>
  </sheetData>
  <conditionalFormatting sqref="A20:AJ21 A37:AJ38 A54:AJ55 A71:AJ72 A88:AJ89 A7:U19 A24:U36 A41:U53 A58:U70 A75:U87">
    <cfRule type="expression" dxfId="29" priority="11">
      <formula>_xlfn.NUMBERVALUE($V7)&gt;0</formula>
    </cfRule>
  </conditionalFormatting>
  <conditionalFormatting sqref="V7:AJ19">
    <cfRule type="expression" dxfId="28" priority="5">
      <formula>_xlfn.NUMBERVALUE($V7)&gt;0</formula>
    </cfRule>
  </conditionalFormatting>
  <conditionalFormatting sqref="V24:AJ36">
    <cfRule type="expression" dxfId="27" priority="4">
      <formula>_xlfn.NUMBERVALUE($V24)&gt;0</formula>
    </cfRule>
  </conditionalFormatting>
  <conditionalFormatting sqref="V41:AJ53">
    <cfRule type="expression" dxfId="26" priority="3">
      <formula>_xlfn.NUMBERVALUE($V41)&gt;0</formula>
    </cfRule>
  </conditionalFormatting>
  <conditionalFormatting sqref="V58:AJ70">
    <cfRule type="expression" dxfId="25" priority="2">
      <formula>_xlfn.NUMBERVALUE($V58)&gt;0</formula>
    </cfRule>
  </conditionalFormatting>
  <conditionalFormatting sqref="V75:AJ87">
    <cfRule type="expression" dxfId="24" priority="1">
      <formula>_xlfn.NUMBERVALUE($V75)&gt;0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06E1-2507-6E4C-9971-519CDEFC2E3D}">
  <dimension ref="A1:AZ97"/>
  <sheetViews>
    <sheetView topLeftCell="AC77" zoomScale="91"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7</v>
      </c>
      <c r="B7" s="173">
        <v>2016</v>
      </c>
      <c r="C7" s="173">
        <v>1</v>
      </c>
      <c r="D7" s="173">
        <v>16</v>
      </c>
      <c r="E7" s="176">
        <v>4.3</v>
      </c>
      <c r="F7" s="176">
        <v>22.2</v>
      </c>
      <c r="G7" s="176">
        <v>97</v>
      </c>
      <c r="H7" s="173">
        <v>10.9</v>
      </c>
      <c r="I7" s="177">
        <v>0.83</v>
      </c>
      <c r="J7" s="177">
        <v>2.09</v>
      </c>
      <c r="K7" s="177">
        <v>0.68</v>
      </c>
      <c r="M7" s="177">
        <v>11.85</v>
      </c>
      <c r="N7" s="177">
        <v>24.13</v>
      </c>
      <c r="O7" s="177">
        <v>0.18</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7</v>
      </c>
      <c r="B8" s="173">
        <v>2016</v>
      </c>
      <c r="C8" s="173">
        <v>2</v>
      </c>
      <c r="D8" s="173">
        <v>13</v>
      </c>
      <c r="E8" s="176">
        <v>2.1</v>
      </c>
      <c r="F8" s="176">
        <v>22.2</v>
      </c>
      <c r="G8" s="176">
        <v>94</v>
      </c>
      <c r="H8" s="173">
        <v>11.11</v>
      </c>
      <c r="I8" s="177">
        <v>1.57</v>
      </c>
      <c r="J8" s="177">
        <v>2.72</v>
      </c>
      <c r="K8" s="177">
        <v>1.1200000000000001</v>
      </c>
      <c r="M8" s="177">
        <v>12.1</v>
      </c>
      <c r="N8" s="177">
        <v>18.8</v>
      </c>
      <c r="O8" s="177">
        <v>0.14000000000000001</v>
      </c>
      <c r="U8" s="27"/>
      <c r="V8" s="27" t="str">
        <f t="shared" ref="V8:V19" si="0">IF(C8&lt;6," ",IF(C8&lt;=9,E8, IF(C8&gt;=10," ")))</f>
        <v xml:space="preserve"> </v>
      </c>
      <c r="W8" s="8" t="str">
        <f t="shared" ref="W8:W19" si="1">IF(V8=" ", " ", IF(V8&gt;0, V8+273.15))</f>
        <v xml:space="preserve"> </v>
      </c>
      <c r="X8" s="27" t="str">
        <f t="shared" ref="X8:X19" si="2">IF(C8&lt;6," ",IF(C8&lt;=9,F8, IF(C8&gt;=10," ")))</f>
        <v xml:space="preserve"> </v>
      </c>
      <c r="Y8" s="27" t="str">
        <f t="shared" ref="Y8:Y19" si="3">IF(C8&lt;6," ",IF(C8&lt;=9,H8, IF(C8&gt;=10," ")))</f>
        <v xml:space="preserve"> </v>
      </c>
      <c r="Z8" s="35" t="str">
        <f t="shared" ref="Z8:Z19" si="4">IF(V8=" "," ",IF(V8&gt;0,EXP(-173.4292+249.6339*100/W8+143.3483*LN(+W8/100)-21.8492*W8/100+X8*(-0.033096+0.014259*W8/100-0.0017*(W8/100)^2))*1.4276))</f>
        <v xml:space="preserve"> </v>
      </c>
      <c r="AA8" s="8" t="str">
        <f t="shared" ref="AA8:AA19" si="5">IF(V8=" "," ",IF(V8&gt;0,Y8/Z8))</f>
        <v xml:space="preserve"> </v>
      </c>
      <c r="AB8" s="36" t="str">
        <f t="shared" ref="AB8:AB19" si="6">IF(C8&lt;6," ",IF(C8&lt;=9,I8, IF(C8&gt;=10," ")))</f>
        <v xml:space="preserve"> </v>
      </c>
      <c r="AC8" s="36" t="str">
        <f t="shared" ref="AC8:AC19" si="7">IF(C8&lt;6," ",IF(C8&lt;=9,M8, IF(C8&gt;=10," ")))</f>
        <v xml:space="preserve"> </v>
      </c>
      <c r="AD8" s="36" t="str">
        <f t="shared" ref="AD8:AD19" si="8">IF(C8&lt;6," ",IF(C8&lt;=9,L8, IF(C8&gt;=10," ")))</f>
        <v xml:space="preserve"> </v>
      </c>
      <c r="AE8" s="8" t="str">
        <f t="shared" ref="AE8:AE19" si="9">IF(V8=" "," ",IF(V8&gt;0,SUM(AC8:AD8)))</f>
        <v xml:space="preserve"> </v>
      </c>
      <c r="AF8" s="36" t="str">
        <f t="shared" ref="AF8:AF19" si="10">IF(C8&lt;6," ",IF(C8&lt;=9,J8, IF(C8&gt;=10," ")))</f>
        <v xml:space="preserve"> </v>
      </c>
      <c r="AG8" s="36" t="str">
        <f t="shared" ref="AG8:AG19" si="11">IF(C8&lt;6," ",IF(C8&lt;=9,K8, IF(C8&gt;=10," ")))</f>
        <v xml:space="preserve"> </v>
      </c>
      <c r="AH8" s="8" t="str">
        <f t="shared" ref="AH8:AH19" si="12">IF(V8=" ", " ", IF(V8&gt;0, SUM(AF8:AG8)))</f>
        <v xml:space="preserve"> </v>
      </c>
      <c r="AI8" s="37" t="str">
        <f t="shared" ref="AI8:AI19" si="13">IF(C8&lt;6," ",IF(C8&lt;=9,P8, IF(C8&gt;=10," ")))</f>
        <v xml:space="preserve"> </v>
      </c>
      <c r="AJ8" s="38" t="str">
        <f t="shared" ref="AJ8:AJ19" si="14">IF(V8=" ", " ", IF(V8&gt;0, AI8-AE8))</f>
        <v xml:space="preserve"> </v>
      </c>
      <c r="AK8" s="27"/>
      <c r="AL8" s="27"/>
      <c r="AM8" s="27"/>
      <c r="AN8" s="27"/>
      <c r="AO8" s="27"/>
      <c r="AP8" s="27"/>
      <c r="AQ8" s="27"/>
      <c r="AR8" s="27"/>
      <c r="AS8" s="27"/>
      <c r="AT8" s="27"/>
      <c r="AU8" s="27"/>
      <c r="AV8" s="27"/>
      <c r="AW8" s="27"/>
      <c r="AX8" s="27"/>
      <c r="AY8" s="27"/>
    </row>
    <row r="9" spans="1:52" ht="16" x14ac:dyDescent="0.2">
      <c r="A9" s="172">
        <v>7</v>
      </c>
      <c r="B9" s="173">
        <v>2016</v>
      </c>
      <c r="C9" s="173">
        <v>3</v>
      </c>
      <c r="D9" s="173">
        <v>26</v>
      </c>
      <c r="E9" s="176">
        <v>9.1</v>
      </c>
      <c r="F9" s="176">
        <v>27.6</v>
      </c>
      <c r="G9" s="176">
        <v>78.5</v>
      </c>
      <c r="H9" s="173">
        <v>7.55</v>
      </c>
      <c r="I9" s="177">
        <v>0.74</v>
      </c>
      <c r="J9" s="177">
        <v>1.45</v>
      </c>
      <c r="K9" s="177">
        <v>0.41</v>
      </c>
      <c r="M9" s="177">
        <v>1.54</v>
      </c>
      <c r="N9" s="177">
        <v>3.93</v>
      </c>
      <c r="O9" s="177">
        <v>0.09</v>
      </c>
      <c r="U9" s="27"/>
      <c r="V9" s="27" t="str">
        <f t="shared" si="0"/>
        <v xml:space="preserve"> </v>
      </c>
      <c r="W9" s="8" t="str">
        <f t="shared" si="1"/>
        <v xml:space="preserve"> </v>
      </c>
      <c r="X9" s="27" t="str">
        <f t="shared" si="2"/>
        <v xml:space="preserve"> </v>
      </c>
      <c r="Y9" s="27" t="str">
        <f t="shared" si="3"/>
        <v xml:space="preserve"> </v>
      </c>
      <c r="Z9" s="35" t="str">
        <f t="shared" si="4"/>
        <v xml:space="preserve"> </v>
      </c>
      <c r="AA9" s="8" t="str">
        <f t="shared" si="5"/>
        <v xml:space="preserve"> </v>
      </c>
      <c r="AB9" s="36" t="str">
        <f t="shared" si="6"/>
        <v xml:space="preserve"> </v>
      </c>
      <c r="AC9" s="36" t="str">
        <f t="shared" si="7"/>
        <v xml:space="preserve"> </v>
      </c>
      <c r="AD9" s="36" t="str">
        <f t="shared" si="8"/>
        <v xml:space="preserve"> </v>
      </c>
      <c r="AE9" s="8" t="str">
        <f t="shared" si="9"/>
        <v xml:space="preserve"> </v>
      </c>
      <c r="AF9" s="36" t="str">
        <f t="shared" si="10"/>
        <v xml:space="preserve"> </v>
      </c>
      <c r="AG9" s="36" t="str">
        <f t="shared" si="11"/>
        <v xml:space="preserve"> </v>
      </c>
      <c r="AH9" s="8" t="str">
        <f t="shared" si="12"/>
        <v xml:space="preserve"> </v>
      </c>
      <c r="AI9" s="37" t="str">
        <f t="shared" si="13"/>
        <v xml:space="preserve"> </v>
      </c>
      <c r="AJ9" s="38" t="str">
        <f t="shared" si="14"/>
        <v xml:space="preserve"> </v>
      </c>
      <c r="AL9" s="27"/>
      <c r="AM9" s="27"/>
      <c r="AN9" s="27"/>
      <c r="AO9" s="27"/>
      <c r="AP9" s="27"/>
      <c r="AQ9" s="39" t="s">
        <v>221</v>
      </c>
      <c r="AR9" s="40"/>
      <c r="AS9" s="40"/>
      <c r="AT9" s="40"/>
      <c r="AU9" s="40"/>
      <c r="AV9" s="40"/>
      <c r="AW9" s="40"/>
      <c r="AX9" s="40"/>
      <c r="AY9" s="40"/>
      <c r="AZ9" s="19"/>
    </row>
    <row r="10" spans="1:52" ht="16" x14ac:dyDescent="0.2">
      <c r="A10" s="172">
        <v>7</v>
      </c>
      <c r="B10" s="173">
        <v>2016</v>
      </c>
      <c r="C10" s="173">
        <v>4</v>
      </c>
      <c r="D10" s="173">
        <v>8</v>
      </c>
      <c r="E10" s="176">
        <v>9.3000000000000007</v>
      </c>
      <c r="F10" s="176">
        <v>4.5</v>
      </c>
      <c r="G10" s="176">
        <v>84.3</v>
      </c>
      <c r="H10" s="173">
        <v>5.67</v>
      </c>
      <c r="I10" s="177">
        <v>1.1200000000000001</v>
      </c>
      <c r="J10" s="177">
        <v>0.5</v>
      </c>
      <c r="K10" s="177">
        <v>0.56999999999999995</v>
      </c>
      <c r="M10" s="177">
        <v>24.54</v>
      </c>
      <c r="N10" s="177">
        <v>13.25</v>
      </c>
      <c r="O10" s="177">
        <v>0.2</v>
      </c>
      <c r="U10" s="27"/>
      <c r="V10" s="27" t="str">
        <f t="shared" si="0"/>
        <v xml:space="preserve"> </v>
      </c>
      <c r="W10" s="8" t="str">
        <f t="shared" si="1"/>
        <v xml:space="preserve"> </v>
      </c>
      <c r="X10" s="27" t="str">
        <f t="shared" si="2"/>
        <v xml:space="preserve"> </v>
      </c>
      <c r="Y10" s="27" t="str">
        <f t="shared" si="3"/>
        <v xml:space="preserve"> </v>
      </c>
      <c r="Z10" s="35" t="str">
        <f t="shared" si="4"/>
        <v xml:space="preserve"> </v>
      </c>
      <c r="AA10" s="8" t="str">
        <f t="shared" si="5"/>
        <v xml:space="preserve"> </v>
      </c>
      <c r="AB10" s="36" t="str">
        <f t="shared" si="6"/>
        <v xml:space="preserve"> </v>
      </c>
      <c r="AC10" s="36" t="str">
        <f t="shared" si="7"/>
        <v xml:space="preserve"> </v>
      </c>
      <c r="AD10" s="36" t="str">
        <f t="shared" si="8"/>
        <v xml:space="preserve"> </v>
      </c>
      <c r="AE10" s="8" t="str">
        <f t="shared" si="9"/>
        <v xml:space="preserve"> </v>
      </c>
      <c r="AF10" s="36" t="str">
        <f t="shared" si="10"/>
        <v xml:space="preserve"> </v>
      </c>
      <c r="AG10" s="36" t="str">
        <f t="shared" si="11"/>
        <v xml:space="preserve"> </v>
      </c>
      <c r="AH10" s="8" t="str">
        <f t="shared" si="12"/>
        <v xml:space="preserve"> </v>
      </c>
      <c r="AI10" s="37" t="str">
        <f t="shared" si="13"/>
        <v xml:space="preserve"> </v>
      </c>
      <c r="AJ10" s="38" t="str">
        <f t="shared" si="14"/>
        <v xml:space="preserve"> </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7</v>
      </c>
      <c r="B11" s="173">
        <v>2016</v>
      </c>
      <c r="C11" s="173">
        <v>5</v>
      </c>
      <c r="D11" s="173">
        <v>28</v>
      </c>
      <c r="E11" s="176">
        <v>19.5</v>
      </c>
      <c r="F11" s="176">
        <v>6.2</v>
      </c>
      <c r="G11" s="176">
        <v>92.8</v>
      </c>
      <c r="H11" s="173">
        <v>8.5</v>
      </c>
      <c r="I11" s="177">
        <v>1.95</v>
      </c>
      <c r="J11" s="177">
        <v>3.68</v>
      </c>
      <c r="K11" s="177">
        <v>2.89</v>
      </c>
      <c r="L11" s="176">
        <v>1.3310999999999999</v>
      </c>
      <c r="M11" s="177">
        <v>33.853000000000002</v>
      </c>
      <c r="N11" s="177">
        <v>47.874000000000002</v>
      </c>
      <c r="O11" s="177">
        <v>0.29799999999999999</v>
      </c>
      <c r="P11" s="177">
        <v>41.219000000000001</v>
      </c>
      <c r="U11" s="27"/>
      <c r="V11" s="27" t="str">
        <f t="shared" si="0"/>
        <v xml:space="preserve"> </v>
      </c>
      <c r="W11" s="8" t="str">
        <f t="shared" si="1"/>
        <v xml:space="preserve"> </v>
      </c>
      <c r="X11" s="27" t="str">
        <f t="shared" si="2"/>
        <v xml:space="preserve"> </v>
      </c>
      <c r="Y11" s="27" t="str">
        <f t="shared" si="3"/>
        <v xml:space="preserve"> </v>
      </c>
      <c r="Z11" s="35" t="str">
        <f t="shared" si="4"/>
        <v xml:space="preserve"> </v>
      </c>
      <c r="AA11" s="8" t="str">
        <f t="shared" si="5"/>
        <v xml:space="preserve"> </v>
      </c>
      <c r="AB11" s="36" t="str">
        <f t="shared" si="6"/>
        <v xml:space="preserve"> </v>
      </c>
      <c r="AC11" s="36" t="str">
        <f t="shared" si="7"/>
        <v xml:space="preserve"> </v>
      </c>
      <c r="AD11" s="36" t="str">
        <f t="shared" si="8"/>
        <v xml:space="preserve"> </v>
      </c>
      <c r="AE11" s="8" t="str">
        <f t="shared" si="9"/>
        <v xml:space="preserve"> </v>
      </c>
      <c r="AF11" s="36" t="str">
        <f t="shared" si="10"/>
        <v xml:space="preserve"> </v>
      </c>
      <c r="AG11" s="36" t="str">
        <f t="shared" si="11"/>
        <v xml:space="preserve"> </v>
      </c>
      <c r="AH11" s="8" t="str">
        <f t="shared" si="12"/>
        <v xml:space="preserve"> </v>
      </c>
      <c r="AI11" s="37" t="str">
        <f t="shared" si="13"/>
        <v xml:space="preserve"> </v>
      </c>
      <c r="AJ11" s="38" t="str">
        <f t="shared" si="14"/>
        <v xml:space="preserve"> </v>
      </c>
      <c r="AL11" s="43" t="s">
        <v>222</v>
      </c>
      <c r="AQ11" s="44" t="s">
        <v>1</v>
      </c>
      <c r="AR11" s="41"/>
      <c r="AS11" s="41"/>
      <c r="AT11" s="41"/>
      <c r="AU11" s="41"/>
      <c r="AV11" s="41"/>
      <c r="AW11" s="45"/>
      <c r="AX11" s="40"/>
      <c r="AY11" s="40"/>
      <c r="AZ11" s="19"/>
    </row>
    <row r="12" spans="1:52" ht="18" x14ac:dyDescent="0.25">
      <c r="A12" s="172">
        <v>7</v>
      </c>
      <c r="B12" s="173">
        <v>2016</v>
      </c>
      <c r="C12" s="173">
        <v>6</v>
      </c>
      <c r="D12" s="173">
        <v>10</v>
      </c>
      <c r="E12" s="176">
        <v>20.7</v>
      </c>
      <c r="F12" s="176">
        <v>9.5</v>
      </c>
      <c r="G12" s="176">
        <v>57</v>
      </c>
      <c r="H12" s="173">
        <v>4.78</v>
      </c>
      <c r="I12" s="177">
        <v>2.14</v>
      </c>
      <c r="J12" s="177">
        <v>3.85</v>
      </c>
      <c r="K12" s="177">
        <v>2.62</v>
      </c>
      <c r="L12" s="176">
        <v>1.002</v>
      </c>
      <c r="M12" s="177">
        <v>11.053000000000001</v>
      </c>
      <c r="N12" s="177">
        <v>33.798999999999999</v>
      </c>
      <c r="O12" s="177">
        <v>0.44500000000000001</v>
      </c>
      <c r="P12" s="177">
        <v>40.076000000000001</v>
      </c>
      <c r="U12" s="27"/>
      <c r="V12" s="27">
        <f t="shared" si="0"/>
        <v>20.7</v>
      </c>
      <c r="W12" s="8">
        <f t="shared" si="1"/>
        <v>293.84999999999997</v>
      </c>
      <c r="X12" s="27">
        <f t="shared" si="2"/>
        <v>9.5</v>
      </c>
      <c r="Y12" s="27">
        <f t="shared" si="3"/>
        <v>4.78</v>
      </c>
      <c r="Z12" s="35">
        <f t="shared" si="4"/>
        <v>8.4567519995172074</v>
      </c>
      <c r="AA12" s="8">
        <f t="shared" si="5"/>
        <v>0.56522882547257958</v>
      </c>
      <c r="AB12" s="36">
        <f t="shared" si="6"/>
        <v>2.14</v>
      </c>
      <c r="AC12" s="36">
        <f t="shared" si="7"/>
        <v>11.053000000000001</v>
      </c>
      <c r="AD12" s="36">
        <f t="shared" si="8"/>
        <v>1.002</v>
      </c>
      <c r="AE12" s="8">
        <f t="shared" si="9"/>
        <v>12.055000000000001</v>
      </c>
      <c r="AF12" s="36">
        <f t="shared" si="10"/>
        <v>3.85</v>
      </c>
      <c r="AG12" s="36">
        <f t="shared" si="11"/>
        <v>2.62</v>
      </c>
      <c r="AH12" s="8">
        <f t="shared" si="12"/>
        <v>6.4700000000000006</v>
      </c>
      <c r="AI12" s="37">
        <f t="shared" si="13"/>
        <v>40.076000000000001</v>
      </c>
      <c r="AJ12" s="38">
        <f t="shared" si="14"/>
        <v>28.021000000000001</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7</v>
      </c>
      <c r="B13" s="173">
        <v>2016</v>
      </c>
      <c r="C13" s="173">
        <v>6</v>
      </c>
      <c r="D13" s="173">
        <v>25</v>
      </c>
      <c r="E13" s="176">
        <v>21.2</v>
      </c>
      <c r="F13" s="176">
        <v>12.8</v>
      </c>
      <c r="G13" s="176">
        <v>69.5</v>
      </c>
      <c r="H13" s="173">
        <v>5.43</v>
      </c>
      <c r="I13" t="s">
        <v>0</v>
      </c>
      <c r="J13" s="177">
        <v>11.53</v>
      </c>
      <c r="K13" s="177">
        <v>6.99</v>
      </c>
      <c r="L13" s="176">
        <v>0.35859999999999997</v>
      </c>
      <c r="M13" s="177">
        <v>3.097</v>
      </c>
      <c r="N13" s="177">
        <v>28.178999999999998</v>
      </c>
      <c r="O13" s="177">
        <v>0.65</v>
      </c>
      <c r="P13" s="177">
        <v>53.192999999999998</v>
      </c>
      <c r="U13" s="27"/>
      <c r="V13" s="27">
        <f t="shared" si="0"/>
        <v>21.2</v>
      </c>
      <c r="W13" s="8">
        <f t="shared" si="1"/>
        <v>294.34999999999997</v>
      </c>
      <c r="X13" s="27">
        <f t="shared" si="2"/>
        <v>12.8</v>
      </c>
      <c r="Y13" s="27">
        <f t="shared" si="3"/>
        <v>5.43</v>
      </c>
      <c r="Z13" s="35">
        <f t="shared" si="4"/>
        <v>8.2153559011932913</v>
      </c>
      <c r="AA13" s="8">
        <f t="shared" si="5"/>
        <v>0.66095736634018309</v>
      </c>
      <c r="AB13" s="36" t="str">
        <f t="shared" si="6"/>
        <v xml:space="preserve"> </v>
      </c>
      <c r="AC13" s="36">
        <f t="shared" si="7"/>
        <v>3.097</v>
      </c>
      <c r="AD13" s="36">
        <f t="shared" si="8"/>
        <v>0.35859999999999997</v>
      </c>
      <c r="AE13" s="8">
        <f t="shared" si="9"/>
        <v>3.4556</v>
      </c>
      <c r="AF13" s="36">
        <f t="shared" si="10"/>
        <v>11.53</v>
      </c>
      <c r="AG13" s="36">
        <f t="shared" si="11"/>
        <v>6.99</v>
      </c>
      <c r="AH13" s="8">
        <f t="shared" si="12"/>
        <v>18.52</v>
      </c>
      <c r="AI13" s="37">
        <f t="shared" si="13"/>
        <v>53.192999999999998</v>
      </c>
      <c r="AJ13" s="38">
        <f t="shared" si="14"/>
        <v>49.737400000000001</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7</v>
      </c>
      <c r="B14" s="173">
        <v>2016</v>
      </c>
      <c r="C14" s="173">
        <v>7</v>
      </c>
      <c r="D14" s="173">
        <v>7</v>
      </c>
      <c r="E14" s="176">
        <v>22.8</v>
      </c>
      <c r="F14" s="176">
        <v>10</v>
      </c>
      <c r="G14" s="176">
        <v>65</v>
      </c>
      <c r="H14" s="173">
        <v>5.21</v>
      </c>
      <c r="I14" s="177">
        <v>2.86</v>
      </c>
      <c r="J14" s="177">
        <v>6.78</v>
      </c>
      <c r="K14" s="177">
        <v>3.93</v>
      </c>
      <c r="L14" s="176">
        <v>0.92549999999999999</v>
      </c>
      <c r="M14" s="177">
        <v>0.05</v>
      </c>
      <c r="N14" s="177">
        <v>20.481000000000002</v>
      </c>
      <c r="O14" s="177">
        <v>0.27100000000000002</v>
      </c>
      <c r="P14" s="177">
        <v>65.92</v>
      </c>
      <c r="U14" s="27"/>
      <c r="V14" s="27">
        <f t="shared" si="0"/>
        <v>22.8</v>
      </c>
      <c r="W14" s="8">
        <f t="shared" si="1"/>
        <v>295.95</v>
      </c>
      <c r="X14" s="27">
        <f t="shared" si="2"/>
        <v>10</v>
      </c>
      <c r="Y14" s="27">
        <f t="shared" si="3"/>
        <v>5.21</v>
      </c>
      <c r="Z14" s="35">
        <f t="shared" si="4"/>
        <v>8.1016794888712216</v>
      </c>
      <c r="AA14" s="8">
        <f t="shared" si="5"/>
        <v>0.64307653828526001</v>
      </c>
      <c r="AB14" s="36">
        <f t="shared" si="6"/>
        <v>2.86</v>
      </c>
      <c r="AC14" s="36">
        <f t="shared" si="7"/>
        <v>0.05</v>
      </c>
      <c r="AD14" s="36">
        <f t="shared" si="8"/>
        <v>0.92549999999999999</v>
      </c>
      <c r="AE14" s="8">
        <f t="shared" si="9"/>
        <v>0.97550000000000003</v>
      </c>
      <c r="AF14" s="36">
        <f t="shared" si="10"/>
        <v>6.78</v>
      </c>
      <c r="AG14" s="36">
        <f t="shared" si="11"/>
        <v>3.93</v>
      </c>
      <c r="AH14" s="8">
        <f t="shared" si="12"/>
        <v>10.71</v>
      </c>
      <c r="AI14" s="37">
        <f t="shared" si="13"/>
        <v>65.92</v>
      </c>
      <c r="AJ14" s="38">
        <f t="shared" si="14"/>
        <v>64.944500000000005</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7</v>
      </c>
      <c r="B15" s="173">
        <v>2016</v>
      </c>
      <c r="C15" s="173">
        <v>7</v>
      </c>
      <c r="D15" s="173">
        <v>23</v>
      </c>
      <c r="E15" s="176">
        <v>26.1</v>
      </c>
      <c r="F15" s="176">
        <v>19.8</v>
      </c>
      <c r="G15" s="176">
        <v>43.6</v>
      </c>
      <c r="H15" s="173">
        <v>2.94</v>
      </c>
      <c r="I15" t="s">
        <v>0</v>
      </c>
      <c r="J15" s="177">
        <v>71.63</v>
      </c>
      <c r="K15" s="177">
        <v>15.6</v>
      </c>
      <c r="L15" s="176">
        <v>0.70409999999999995</v>
      </c>
      <c r="M15" s="177">
        <v>3.5960000000000001</v>
      </c>
      <c r="N15" s="177">
        <v>58.396999999999998</v>
      </c>
      <c r="O15" s="177">
        <v>1.03</v>
      </c>
      <c r="P15" s="177">
        <v>63.889000000000003</v>
      </c>
      <c r="U15" s="27"/>
      <c r="V15" s="27">
        <f t="shared" si="0"/>
        <v>26.1</v>
      </c>
      <c r="W15" s="8">
        <f t="shared" si="1"/>
        <v>299.25</v>
      </c>
      <c r="X15" s="27">
        <f t="shared" si="2"/>
        <v>19.8</v>
      </c>
      <c r="Y15" s="27">
        <f t="shared" si="3"/>
        <v>2.94</v>
      </c>
      <c r="Z15" s="35">
        <f t="shared" si="4"/>
        <v>7.2169827222754419</v>
      </c>
      <c r="AA15" s="8">
        <f t="shared" si="5"/>
        <v>0.40737245925857607</v>
      </c>
      <c r="AB15" s="36" t="str">
        <f t="shared" si="6"/>
        <v xml:space="preserve"> </v>
      </c>
      <c r="AC15" s="36">
        <f t="shared" si="7"/>
        <v>3.5960000000000001</v>
      </c>
      <c r="AD15" s="36">
        <f t="shared" si="8"/>
        <v>0.70409999999999995</v>
      </c>
      <c r="AE15" s="8">
        <f t="shared" si="9"/>
        <v>4.3001000000000005</v>
      </c>
      <c r="AF15" s="36">
        <f t="shared" si="10"/>
        <v>71.63</v>
      </c>
      <c r="AG15" s="36">
        <f t="shared" si="11"/>
        <v>15.6</v>
      </c>
      <c r="AH15" s="8">
        <f t="shared" si="12"/>
        <v>87.22999999999999</v>
      </c>
      <c r="AI15" s="37">
        <f t="shared" si="13"/>
        <v>63.889000000000003</v>
      </c>
      <c r="AJ15" s="38">
        <f t="shared" si="14"/>
        <v>59.588900000000002</v>
      </c>
      <c r="AL15">
        <f>AA20</f>
        <v>0.54945889774497902</v>
      </c>
      <c r="AM15">
        <f>AB20</f>
        <v>3.0925000000000002</v>
      </c>
      <c r="AN15">
        <f>AE20</f>
        <v>10.1256375</v>
      </c>
      <c r="AO15">
        <f>AH20</f>
        <v>32.322499999999998</v>
      </c>
      <c r="AP15" s="11">
        <f>AJ20</f>
        <v>44.671487499999998</v>
      </c>
      <c r="AQ15" s="45"/>
      <c r="AR15" s="41" t="s">
        <v>77</v>
      </c>
      <c r="AS15" s="41" t="s">
        <v>77</v>
      </c>
      <c r="AT15" s="41" t="s">
        <v>77</v>
      </c>
      <c r="AU15" s="41" t="s">
        <v>77</v>
      </c>
      <c r="AV15" s="41" t="s">
        <v>77</v>
      </c>
      <c r="AW15" s="42" t="s">
        <v>78</v>
      </c>
      <c r="AX15" s="23"/>
      <c r="AY15" s="23"/>
      <c r="AZ15" s="19"/>
    </row>
    <row r="16" spans="1:52" ht="16" x14ac:dyDescent="0.2">
      <c r="A16" s="172">
        <v>7</v>
      </c>
      <c r="B16" s="173">
        <v>2016</v>
      </c>
      <c r="C16" s="173">
        <v>8</v>
      </c>
      <c r="D16" s="173">
        <v>6</v>
      </c>
      <c r="E16" s="176">
        <v>22.6</v>
      </c>
      <c r="F16" s="176">
        <v>11</v>
      </c>
      <c r="G16" s="176">
        <v>60</v>
      </c>
      <c r="H16" s="173">
        <v>4.8099999999999996</v>
      </c>
      <c r="I16" s="177">
        <v>4.3</v>
      </c>
      <c r="J16" s="177">
        <v>26.67</v>
      </c>
      <c r="K16" s="177">
        <v>9.92</v>
      </c>
      <c r="L16" s="176">
        <v>0.44469999999999998</v>
      </c>
      <c r="M16" s="177">
        <v>27.513000000000002</v>
      </c>
      <c r="N16" s="177">
        <v>108.974</v>
      </c>
      <c r="O16" s="177">
        <v>0.56100000000000005</v>
      </c>
      <c r="P16" s="177">
        <v>74.650000000000006</v>
      </c>
      <c r="U16" s="27"/>
      <c r="V16" s="27">
        <f t="shared" si="0"/>
        <v>22.6</v>
      </c>
      <c r="W16" s="8">
        <f t="shared" si="1"/>
        <v>295.75</v>
      </c>
      <c r="X16" s="27">
        <f t="shared" si="2"/>
        <v>11</v>
      </c>
      <c r="Y16" s="27">
        <f t="shared" si="3"/>
        <v>4.8099999999999996</v>
      </c>
      <c r="Z16" s="35">
        <f t="shared" si="4"/>
        <v>8.0851299887490438</v>
      </c>
      <c r="AA16" s="8">
        <f t="shared" si="5"/>
        <v>0.59491931566881562</v>
      </c>
      <c r="AB16" s="36">
        <f t="shared" si="6"/>
        <v>4.3</v>
      </c>
      <c r="AC16" s="36">
        <f t="shared" si="7"/>
        <v>27.513000000000002</v>
      </c>
      <c r="AD16" s="36">
        <f t="shared" si="8"/>
        <v>0.44469999999999998</v>
      </c>
      <c r="AE16" s="8">
        <f t="shared" si="9"/>
        <v>27.957700000000003</v>
      </c>
      <c r="AF16" s="36">
        <f t="shared" si="10"/>
        <v>26.67</v>
      </c>
      <c r="AG16" s="36">
        <f t="shared" si="11"/>
        <v>9.92</v>
      </c>
      <c r="AH16" s="8">
        <f t="shared" si="12"/>
        <v>36.590000000000003</v>
      </c>
      <c r="AI16" s="37">
        <f t="shared" si="13"/>
        <v>74.650000000000006</v>
      </c>
      <c r="AJ16" s="38">
        <f t="shared" si="14"/>
        <v>46.692300000000003</v>
      </c>
      <c r="AK16" s="27"/>
      <c r="AO16" s="27"/>
      <c r="AR16" s="41">
        <f>((LN(AL15)-LN(0.4))/(LN(0.9)-LN(0.4))*100)</f>
        <v>39.148797050275</v>
      </c>
      <c r="AS16" s="57">
        <f>((LN(AM15)-LN(17))/(LN(0.5)-LN(17))*100)</f>
        <v>48.32839713566193</v>
      </c>
      <c r="AT16" s="41">
        <f>((LN(AN15)-LN(10))/(LN(1)-LN(10))*100)</f>
        <v>-0.54223754932769286</v>
      </c>
      <c r="AU16" s="41">
        <f>((LN(AO15)-LN(10))/(LN(3)-LN(10))*100)</f>
        <v>-97.442274853487945</v>
      </c>
      <c r="AV16" s="41">
        <f>((LN(AP15)-LN(43))/(LN(20)-LN(43))*100)</f>
        <v>-4.9819622419666265</v>
      </c>
    </row>
    <row r="17" spans="1:52" ht="16" x14ac:dyDescent="0.2">
      <c r="A17" s="172">
        <v>7</v>
      </c>
      <c r="B17" s="173">
        <v>2016</v>
      </c>
      <c r="C17" s="173">
        <v>8</v>
      </c>
      <c r="D17" s="173">
        <v>27</v>
      </c>
      <c r="E17" s="176">
        <v>25.8</v>
      </c>
      <c r="F17" s="176">
        <v>23.5</v>
      </c>
      <c r="G17" s="176">
        <v>44.2</v>
      </c>
      <c r="H17" s="173">
        <v>3.12</v>
      </c>
      <c r="I17" t="s">
        <v>0</v>
      </c>
      <c r="J17" s="177">
        <v>34.72</v>
      </c>
      <c r="K17" s="177">
        <v>13.01</v>
      </c>
      <c r="L17" s="176">
        <v>5.9850000000000003</v>
      </c>
      <c r="M17" s="177">
        <v>3.6749999999999998</v>
      </c>
      <c r="N17" s="177">
        <v>36.563000000000002</v>
      </c>
      <c r="O17" s="177">
        <v>1.5580000000000001</v>
      </c>
      <c r="P17" s="177">
        <v>53.256999999999998</v>
      </c>
      <c r="U17" s="27"/>
      <c r="V17" s="27">
        <f t="shared" si="0"/>
        <v>25.8</v>
      </c>
      <c r="W17" s="8">
        <f t="shared" si="1"/>
        <v>298.95</v>
      </c>
      <c r="X17" s="27">
        <f t="shared" si="2"/>
        <v>23.5</v>
      </c>
      <c r="Y17" s="27">
        <f t="shared" si="3"/>
        <v>3.12</v>
      </c>
      <c r="Z17" s="35">
        <f t="shared" si="4"/>
        <v>7.1044840838553451</v>
      </c>
      <c r="AA17" s="8">
        <f t="shared" si="5"/>
        <v>0.43915926380777948</v>
      </c>
      <c r="AB17" s="36" t="str">
        <f t="shared" si="6"/>
        <v xml:space="preserve"> </v>
      </c>
      <c r="AC17" s="36">
        <f t="shared" si="7"/>
        <v>3.6749999999999998</v>
      </c>
      <c r="AD17" s="36">
        <f t="shared" si="8"/>
        <v>5.9850000000000003</v>
      </c>
      <c r="AE17" s="8">
        <f t="shared" si="9"/>
        <v>9.66</v>
      </c>
      <c r="AF17" s="36">
        <f t="shared" si="10"/>
        <v>34.72</v>
      </c>
      <c r="AG17" s="36">
        <f t="shared" si="11"/>
        <v>13.01</v>
      </c>
      <c r="AH17" s="8">
        <f t="shared" si="12"/>
        <v>47.73</v>
      </c>
      <c r="AI17" s="37">
        <f t="shared" si="13"/>
        <v>53.256999999999998</v>
      </c>
      <c r="AJ17" s="38">
        <f t="shared" si="14"/>
        <v>43.596999999999994</v>
      </c>
      <c r="AK17" s="27"/>
      <c r="AL17" s="27"/>
      <c r="AM17" s="27"/>
      <c r="AN17" s="27"/>
      <c r="AO17" s="58" t="s">
        <v>228</v>
      </c>
      <c r="AP17" s="27"/>
      <c r="AR17">
        <f>IF(AR16&gt;100, 100, IF(AR16&lt;0, 0, AR16))</f>
        <v>39.148797050275</v>
      </c>
      <c r="AS17">
        <f t="shared" ref="AS17:AV17" si="15">IF(AS16&gt;100, 100, IF(AS16&lt;0, 0, AS16))</f>
        <v>48.32839713566193</v>
      </c>
      <c r="AT17">
        <f t="shared" si="15"/>
        <v>0</v>
      </c>
      <c r="AU17">
        <f t="shared" si="15"/>
        <v>0</v>
      </c>
      <c r="AV17">
        <f t="shared" si="15"/>
        <v>0</v>
      </c>
      <c r="AW17" s="59">
        <f>AVERAGE(AR17:AV17)</f>
        <v>17.495438837187386</v>
      </c>
      <c r="AX17" s="43"/>
      <c r="AY17" s="43" t="str">
        <f>IF(AW17&lt;35, "Poor", IF(AW17&lt;65, "Fair", IF(AW17&gt;65, "Excellent")))</f>
        <v>Poor</v>
      </c>
      <c r="AZ17" s="43" t="str">
        <f>IF(AY17="Excellent", "Acceptable; Ongoing Protection is Required", "Unacceptable; Immediate Restoration is Required")</f>
        <v>Unacceptable; Immediate Restoration is Required</v>
      </c>
    </row>
    <row r="18" spans="1:52" ht="16" x14ac:dyDescent="0.2">
      <c r="A18" s="172">
        <v>7</v>
      </c>
      <c r="B18" s="173">
        <v>2016</v>
      </c>
      <c r="C18" s="173">
        <v>9</v>
      </c>
      <c r="D18" s="173">
        <v>3</v>
      </c>
      <c r="E18" s="176">
        <v>24.5</v>
      </c>
      <c r="F18" s="176">
        <v>26.1</v>
      </c>
      <c r="G18" s="176">
        <v>28</v>
      </c>
      <c r="H18" s="173">
        <v>2.09</v>
      </c>
      <c r="I18" s="177">
        <v>3.07</v>
      </c>
      <c r="J18" s="177">
        <v>14.37</v>
      </c>
      <c r="K18" s="177">
        <v>8.23</v>
      </c>
      <c r="L18" s="176">
        <v>9.4265000000000008</v>
      </c>
      <c r="M18" s="177">
        <v>8.2210000000000001</v>
      </c>
      <c r="N18" s="177">
        <v>32.935000000000002</v>
      </c>
      <c r="O18" s="177">
        <v>0.69599999999999995</v>
      </c>
      <c r="P18" s="177">
        <v>44.654000000000003</v>
      </c>
      <c r="U18" s="27"/>
      <c r="V18" s="27">
        <f t="shared" si="0"/>
        <v>24.5</v>
      </c>
      <c r="W18" s="8">
        <f t="shared" si="1"/>
        <v>297.64999999999998</v>
      </c>
      <c r="X18" s="27">
        <f t="shared" si="2"/>
        <v>26.1</v>
      </c>
      <c r="Y18" s="27">
        <f t="shared" si="3"/>
        <v>2.09</v>
      </c>
      <c r="Z18" s="35">
        <f t="shared" si="4"/>
        <v>7.1609083407316456</v>
      </c>
      <c r="AA18" s="8">
        <f t="shared" si="5"/>
        <v>0.29186241473193608</v>
      </c>
      <c r="AB18" s="36">
        <f t="shared" si="6"/>
        <v>3.07</v>
      </c>
      <c r="AC18" s="36">
        <f t="shared" si="7"/>
        <v>8.2210000000000001</v>
      </c>
      <c r="AD18" s="36">
        <f t="shared" si="8"/>
        <v>9.4265000000000008</v>
      </c>
      <c r="AE18" s="8">
        <f t="shared" si="9"/>
        <v>17.647500000000001</v>
      </c>
      <c r="AF18" s="36">
        <f t="shared" si="10"/>
        <v>14.37</v>
      </c>
      <c r="AG18" s="36">
        <f t="shared" si="11"/>
        <v>8.23</v>
      </c>
      <c r="AH18" s="8">
        <f t="shared" si="12"/>
        <v>22.6</v>
      </c>
      <c r="AI18" s="37">
        <f t="shared" si="13"/>
        <v>44.654000000000003</v>
      </c>
      <c r="AJ18" s="38">
        <f t="shared" si="14"/>
        <v>27.006500000000003</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A19" s="172">
        <v>7</v>
      </c>
      <c r="B19" s="173">
        <v>2016</v>
      </c>
      <c r="C19" s="173">
        <v>9</v>
      </c>
      <c r="D19" s="173">
        <v>17</v>
      </c>
      <c r="E19" s="176">
        <v>21.9</v>
      </c>
      <c r="F19" s="176">
        <v>26.4</v>
      </c>
      <c r="G19" s="176">
        <v>79</v>
      </c>
      <c r="H19" s="173">
        <v>5.94</v>
      </c>
      <c r="I19" t="s">
        <v>0</v>
      </c>
      <c r="J19" s="177">
        <v>18.14</v>
      </c>
      <c r="K19" s="177">
        <v>10.59</v>
      </c>
      <c r="L19" s="176">
        <v>2.7536999999999998</v>
      </c>
      <c r="M19" s="177">
        <v>2.2000000000000002</v>
      </c>
      <c r="N19" s="177">
        <v>25.009</v>
      </c>
      <c r="O19" s="177">
        <v>0.27200000000000002</v>
      </c>
      <c r="P19" s="177">
        <v>42.738</v>
      </c>
      <c r="V19" s="27">
        <f t="shared" si="0"/>
        <v>21.9</v>
      </c>
      <c r="W19" s="8">
        <f t="shared" si="1"/>
        <v>295.04999999999995</v>
      </c>
      <c r="X19" s="27">
        <f t="shared" si="2"/>
        <v>26.4</v>
      </c>
      <c r="Y19" s="27">
        <f t="shared" si="3"/>
        <v>5.94</v>
      </c>
      <c r="Z19" s="35">
        <f t="shared" si="4"/>
        <v>7.4896450135521171</v>
      </c>
      <c r="AA19" s="8">
        <f t="shared" si="5"/>
        <v>0.79309499839470154</v>
      </c>
      <c r="AB19" s="36" t="str">
        <f t="shared" si="6"/>
        <v xml:space="preserve"> </v>
      </c>
      <c r="AC19" s="36">
        <f t="shared" si="7"/>
        <v>2.2000000000000002</v>
      </c>
      <c r="AD19" s="36">
        <f t="shared" si="8"/>
        <v>2.7536999999999998</v>
      </c>
      <c r="AE19" s="8">
        <f t="shared" si="9"/>
        <v>4.9536999999999995</v>
      </c>
      <c r="AF19" s="36">
        <f t="shared" si="10"/>
        <v>18.14</v>
      </c>
      <c r="AG19" s="36">
        <f t="shared" si="11"/>
        <v>10.59</v>
      </c>
      <c r="AH19" s="8">
        <f t="shared" si="12"/>
        <v>28.73</v>
      </c>
      <c r="AI19" s="37">
        <f t="shared" si="13"/>
        <v>42.738</v>
      </c>
      <c r="AJ19" s="38">
        <f t="shared" si="14"/>
        <v>37.784300000000002</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20" s="172">
        <v>7</v>
      </c>
      <c r="B20" s="173">
        <v>2016</v>
      </c>
      <c r="C20" s="173">
        <v>10</v>
      </c>
      <c r="D20" s="173">
        <v>7</v>
      </c>
      <c r="E20" s="176">
        <v>17.3</v>
      </c>
      <c r="F20" s="176">
        <v>23.3</v>
      </c>
      <c r="G20" s="176">
        <v>106</v>
      </c>
      <c r="H20" s="173">
        <v>9</v>
      </c>
      <c r="I20" s="177">
        <v>1.1499999999999999</v>
      </c>
      <c r="J20" s="177">
        <v>23.9</v>
      </c>
      <c r="K20" s="177">
        <v>13.03</v>
      </c>
      <c r="L20" s="176">
        <v>0.73829999999999996</v>
      </c>
      <c r="M20" s="177">
        <v>15.071</v>
      </c>
      <c r="N20" s="177">
        <v>53.655000000000001</v>
      </c>
      <c r="O20" s="177">
        <v>0.25</v>
      </c>
      <c r="P20" s="177">
        <v>19.611999999999998</v>
      </c>
      <c r="AA20" s="43">
        <f>_xlfn.AGGREGATE(1, 6,AA7:AA19)</f>
        <v>0.54945889774497902</v>
      </c>
      <c r="AB20" s="43">
        <f>_xlfn.AGGREGATE(1, 6,AB7:AB19)</f>
        <v>3.0925000000000002</v>
      </c>
      <c r="AE20" s="43">
        <f>_xlfn.AGGREGATE(1, 6,AE7:AE19)</f>
        <v>10.1256375</v>
      </c>
      <c r="AH20" s="43">
        <f>_xlfn.AGGREGATE(1, 6,AH7:AH19)</f>
        <v>32.322499999999998</v>
      </c>
      <c r="AJ20" s="43">
        <f>_xlfn.AGGREGATE(1, 6,AJ7:AJ19)</f>
        <v>44.671487499999998</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21" s="172">
        <v>7</v>
      </c>
      <c r="B21" s="173">
        <v>2016</v>
      </c>
      <c r="C21" s="173">
        <v>11</v>
      </c>
      <c r="D21" s="173">
        <v>5</v>
      </c>
      <c r="E21" s="176">
        <v>13.1</v>
      </c>
      <c r="F21" s="176">
        <v>24.3</v>
      </c>
      <c r="G21" s="176">
        <v>102.9</v>
      </c>
      <c r="H21" s="173">
        <v>9.3000000000000007</v>
      </c>
      <c r="I21" s="177">
        <v>0.66</v>
      </c>
      <c r="J21" s="177">
        <v>4.01</v>
      </c>
      <c r="K21" s="177">
        <v>1.28</v>
      </c>
      <c r="L21" s="176">
        <v>1.1054999999999999</v>
      </c>
      <c r="M21" s="177">
        <v>13.861000000000001</v>
      </c>
      <c r="N21" s="177">
        <v>39.630000000000003</v>
      </c>
      <c r="O21" s="177">
        <v>0.33700000000000002</v>
      </c>
      <c r="P21" s="177">
        <v>28.785</v>
      </c>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A22" s="172">
        <v>7</v>
      </c>
      <c r="B22" s="173">
        <v>2016</v>
      </c>
      <c r="C22" s="173">
        <v>12</v>
      </c>
      <c r="D22" s="173">
        <v>16</v>
      </c>
      <c r="E22" s="176">
        <v>2.5</v>
      </c>
      <c r="F22" s="176">
        <v>21.8</v>
      </c>
      <c r="G22" s="176">
        <v>89</v>
      </c>
      <c r="H22" s="173">
        <v>10.18</v>
      </c>
      <c r="I22" s="177">
        <v>0.92</v>
      </c>
      <c r="J22" s="177">
        <v>3.6</v>
      </c>
      <c r="K22" s="177">
        <v>0.85</v>
      </c>
      <c r="L22" s="176">
        <v>1.5980000000000001</v>
      </c>
      <c r="M22" s="177">
        <v>15.063000000000001</v>
      </c>
      <c r="N22" s="177">
        <v>48.398000000000003</v>
      </c>
      <c r="O22" s="177">
        <v>0.317</v>
      </c>
      <c r="P22" s="177">
        <v>45.466000000000001</v>
      </c>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7</v>
      </c>
      <c r="B24" s="173">
        <v>2017</v>
      </c>
      <c r="C24" s="173">
        <v>1</v>
      </c>
      <c r="D24" s="173">
        <v>21</v>
      </c>
      <c r="E24" s="176">
        <v>8.3000000000000007</v>
      </c>
      <c r="F24" s="176">
        <v>9.4</v>
      </c>
      <c r="G24" s="176">
        <v>108.7</v>
      </c>
      <c r="H24" s="173">
        <v>12.13</v>
      </c>
      <c r="I24" s="177">
        <v>0.72</v>
      </c>
      <c r="J24" s="177">
        <v>1.29</v>
      </c>
      <c r="K24" s="177">
        <v>0.72</v>
      </c>
      <c r="L24" s="176">
        <v>1.7947</v>
      </c>
      <c r="M24" s="177">
        <v>7.75</v>
      </c>
      <c r="N24" s="177">
        <v>18.152000000000001</v>
      </c>
      <c r="O24" s="177">
        <v>0.13400000000000001</v>
      </c>
      <c r="P24" s="177">
        <v>21.527000000000001</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7</v>
      </c>
      <c r="B25" s="173">
        <v>2017</v>
      </c>
      <c r="C25" s="173">
        <v>2</v>
      </c>
      <c r="D25" s="173">
        <v>17</v>
      </c>
      <c r="E25" s="176">
        <v>2.9</v>
      </c>
      <c r="F25" s="176">
        <v>24.3</v>
      </c>
      <c r="G25" s="176">
        <v>103</v>
      </c>
      <c r="H25" s="173">
        <v>11.77</v>
      </c>
      <c r="I25" s="177">
        <v>0.77</v>
      </c>
      <c r="J25" s="177">
        <v>0.98</v>
      </c>
      <c r="K25" s="177">
        <v>0.77</v>
      </c>
      <c r="L25" s="176">
        <v>1.2976000000000001</v>
      </c>
      <c r="M25" s="177">
        <v>10.065</v>
      </c>
      <c r="N25" s="177">
        <v>20.827000000000002</v>
      </c>
      <c r="O25" s="177">
        <v>7.5999999999999998E-2</v>
      </c>
      <c r="P25" s="177">
        <v>25.015999999999998</v>
      </c>
      <c r="U25" s="27"/>
      <c r="V25" s="27" t="str">
        <f t="shared" ref="V25:V36" si="16">IF(C25&lt;6," ",IF(C25&lt;=9,E25, IF(C25&gt;=10," ")))</f>
        <v xml:space="preserve"> </v>
      </c>
      <c r="W25" s="8" t="str">
        <f t="shared" ref="W25:W36" si="17">IF(V25=" ", " ", IF(V25&gt;0, V25+273.15))</f>
        <v xml:space="preserve"> </v>
      </c>
      <c r="X25" s="27" t="str">
        <f t="shared" ref="X25:X36" si="18">IF(C25&lt;6," ",IF(C25&lt;=9,F25, IF(C25&gt;=10," ")))</f>
        <v xml:space="preserve"> </v>
      </c>
      <c r="Y25" s="27" t="str">
        <f t="shared" ref="Y25:Y36" si="19">IF(C25&lt;6," ",IF(C25&lt;=9,H25, IF(C25&gt;=10," ")))</f>
        <v xml:space="preserve"> </v>
      </c>
      <c r="Z25" s="35" t="str">
        <f t="shared" ref="Z25:Z36" si="20">IF(V25=" "," ",IF(V25&gt;0,EXP(-173.4292+249.6339*100/W25+143.3483*LN(+W25/100)-21.8492*W25/100+X25*(-0.033096+0.014259*W25/100-0.0017*(W25/100)^2))*1.4276))</f>
        <v xml:space="preserve"> </v>
      </c>
      <c r="AA25" s="8" t="str">
        <f t="shared" ref="AA25:AA36" si="21">IF(V25=" "," ",IF(V25&gt;0,Y25/Z25))</f>
        <v xml:space="preserve"> </v>
      </c>
      <c r="AB25" s="36" t="str">
        <f t="shared" ref="AB25:AB36" si="22">IF(C25&lt;6," ",IF(C25&lt;=9,I25, IF(C25&gt;=10," ")))</f>
        <v xml:space="preserve"> </v>
      </c>
      <c r="AC25" s="36" t="str">
        <f t="shared" ref="AC25:AC36" si="23">IF(C25&lt;6," ",IF(C25&lt;=9,M25, IF(C25&gt;=10," ")))</f>
        <v xml:space="preserve"> </v>
      </c>
      <c r="AD25" s="36" t="str">
        <f t="shared" ref="AD25:AD36" si="24">IF(C25&lt;6," ",IF(C25&lt;=9,L25, IF(C25&gt;=10," ")))</f>
        <v xml:space="preserve"> </v>
      </c>
      <c r="AE25" s="8" t="str">
        <f t="shared" ref="AE25:AE36" si="25">IF(V25=" "," ",IF(V25&gt;0,SUM(AC25:AD25)))</f>
        <v xml:space="preserve"> </v>
      </c>
      <c r="AF25" s="36" t="str">
        <f t="shared" ref="AF25:AF36" si="26">IF(C25&lt;6," ",IF(C25&lt;=9,J25, IF(C25&gt;=10," ")))</f>
        <v xml:space="preserve"> </v>
      </c>
      <c r="AG25" s="36" t="str">
        <f t="shared" ref="AG25:AG36" si="27">IF(C25&lt;6," ",IF(C25&lt;=9,K25, IF(C25&gt;=10," ")))</f>
        <v xml:space="preserve"> </v>
      </c>
      <c r="AH25" s="8" t="str">
        <f t="shared" ref="AH25:AH36" si="28">IF(V25=" ", " ", IF(V25&gt;0, SUM(AF25:AG25)))</f>
        <v xml:space="preserve"> </v>
      </c>
      <c r="AI25" s="37" t="str">
        <f t="shared" ref="AI25:AI36" si="29">IF(C25&lt;6," ",IF(C25&lt;=9,P25, IF(C25&gt;=10," ")))</f>
        <v xml:space="preserve"> </v>
      </c>
      <c r="AJ25" s="38" t="str">
        <f t="shared" ref="AJ25:AJ36" si="30">IF(V25=" ", " ", IF(V25&gt;0, AI25-AE25))</f>
        <v xml:space="preserve"> </v>
      </c>
      <c r="AK25" s="27"/>
      <c r="AL25" s="27"/>
      <c r="AM25" s="27"/>
      <c r="AN25" s="27"/>
      <c r="AO25" s="27"/>
      <c r="AP25" s="27"/>
      <c r="AQ25" s="27"/>
      <c r="AR25" s="27"/>
      <c r="AS25" s="27"/>
      <c r="AT25" s="27"/>
      <c r="AU25" s="27"/>
      <c r="AV25" s="27"/>
      <c r="AW25" s="27"/>
      <c r="AX25" s="27"/>
      <c r="AY25" s="27"/>
    </row>
    <row r="26" spans="1:52" ht="16" x14ac:dyDescent="0.2">
      <c r="A26" s="172">
        <v>7</v>
      </c>
      <c r="B26" s="173">
        <v>2017</v>
      </c>
      <c r="C26" s="173">
        <v>3</v>
      </c>
      <c r="D26" s="173">
        <v>18</v>
      </c>
      <c r="E26" s="176">
        <v>6.6</v>
      </c>
      <c r="F26" s="176">
        <v>7.3</v>
      </c>
      <c r="G26" s="176">
        <v>105.6</v>
      </c>
      <c r="H26" s="173">
        <v>4.26</v>
      </c>
      <c r="I26" s="177">
        <v>1.48</v>
      </c>
      <c r="J26" s="177">
        <v>0.79</v>
      </c>
      <c r="K26" s="177">
        <v>1.0900000000000001</v>
      </c>
      <c r="L26" s="176">
        <v>1.5515000000000001</v>
      </c>
      <c r="M26" s="177">
        <v>25.79</v>
      </c>
      <c r="N26" s="177">
        <v>47.859000000000002</v>
      </c>
      <c r="O26" s="177">
        <v>0.19800000000000001</v>
      </c>
      <c r="Q26" s="177">
        <v>23.106000000000002</v>
      </c>
      <c r="R26" s="178"/>
      <c r="U26" s="27"/>
      <c r="V26" s="27" t="str">
        <f t="shared" si="16"/>
        <v xml:space="preserve"> </v>
      </c>
      <c r="W26" s="8" t="str">
        <f t="shared" si="17"/>
        <v xml:space="preserve"> </v>
      </c>
      <c r="X26" s="27" t="str">
        <f t="shared" si="18"/>
        <v xml:space="preserve"> </v>
      </c>
      <c r="Y26" s="27" t="str">
        <f t="shared" si="19"/>
        <v xml:space="preserve"> </v>
      </c>
      <c r="Z26" s="35" t="str">
        <f t="shared" si="20"/>
        <v xml:space="preserve"> </v>
      </c>
      <c r="AA26" s="8" t="str">
        <f t="shared" si="21"/>
        <v xml:space="preserve"> </v>
      </c>
      <c r="AB26" s="36" t="str">
        <f t="shared" si="22"/>
        <v xml:space="preserve"> </v>
      </c>
      <c r="AC26" s="36" t="str">
        <f t="shared" si="23"/>
        <v xml:space="preserve"> </v>
      </c>
      <c r="AD26" s="36" t="str">
        <f t="shared" si="24"/>
        <v xml:space="preserve"> </v>
      </c>
      <c r="AE26" s="8" t="str">
        <f t="shared" si="25"/>
        <v xml:space="preserve"> </v>
      </c>
      <c r="AF26" s="36" t="str">
        <f t="shared" si="26"/>
        <v xml:space="preserve"> </v>
      </c>
      <c r="AG26" s="36" t="str">
        <f t="shared" si="27"/>
        <v xml:space="preserve"> </v>
      </c>
      <c r="AH26" s="8" t="str">
        <f t="shared" si="28"/>
        <v xml:space="preserve"> </v>
      </c>
      <c r="AI26" s="37" t="str">
        <f t="shared" si="29"/>
        <v xml:space="preserve"> </v>
      </c>
      <c r="AJ26" s="38" t="str">
        <f t="shared" si="30"/>
        <v xml:space="preserve"> </v>
      </c>
      <c r="AL26" s="27"/>
      <c r="AM26" s="27"/>
      <c r="AN26" s="27"/>
      <c r="AO26" s="27"/>
      <c r="AP26" s="27"/>
      <c r="AQ26" s="39" t="s">
        <v>221</v>
      </c>
      <c r="AR26" s="40"/>
      <c r="AS26" s="40"/>
      <c r="AT26" s="40"/>
      <c r="AU26" s="40"/>
      <c r="AV26" s="40"/>
      <c r="AW26" s="40"/>
      <c r="AX26" s="40"/>
      <c r="AY26" s="40"/>
      <c r="AZ26" s="19"/>
    </row>
    <row r="27" spans="1:52" ht="16" x14ac:dyDescent="0.2">
      <c r="A27" s="172">
        <v>7</v>
      </c>
      <c r="B27" s="173">
        <v>2017</v>
      </c>
      <c r="C27" s="173">
        <v>4</v>
      </c>
      <c r="D27" s="173">
        <v>14</v>
      </c>
      <c r="E27" s="176">
        <v>14</v>
      </c>
      <c r="F27" s="176">
        <v>27</v>
      </c>
      <c r="G27" s="176">
        <v>107</v>
      </c>
      <c r="H27" s="173">
        <v>9.3800000000000008</v>
      </c>
      <c r="I27" s="177">
        <v>1.1599999999999999</v>
      </c>
      <c r="J27" s="177">
        <v>0.72</v>
      </c>
      <c r="K27" s="177">
        <v>1.01</v>
      </c>
      <c r="L27" s="176">
        <v>1.4790000000000001</v>
      </c>
      <c r="M27" s="177">
        <v>4.5140000000000002</v>
      </c>
      <c r="N27" s="177">
        <v>13.222</v>
      </c>
      <c r="O27" s="177">
        <v>0.215</v>
      </c>
      <c r="P27" s="177">
        <v>18.474</v>
      </c>
      <c r="Q27" s="177">
        <v>18.474</v>
      </c>
      <c r="R27" s="177"/>
      <c r="S27" s="177">
        <v>0</v>
      </c>
      <c r="T27" s="177">
        <v>68.44</v>
      </c>
      <c r="U27" s="27"/>
      <c r="V27" s="27" t="str">
        <f t="shared" si="16"/>
        <v xml:space="preserve"> </v>
      </c>
      <c r="W27" s="8" t="str">
        <f t="shared" si="17"/>
        <v xml:space="preserve"> </v>
      </c>
      <c r="X27" s="27" t="str">
        <f t="shared" si="18"/>
        <v xml:space="preserve"> </v>
      </c>
      <c r="Y27" s="27" t="str">
        <f t="shared" si="19"/>
        <v xml:space="preserve"> </v>
      </c>
      <c r="Z27" s="35" t="str">
        <f t="shared" si="20"/>
        <v xml:space="preserve"> </v>
      </c>
      <c r="AA27" s="8" t="str">
        <f t="shared" si="21"/>
        <v xml:space="preserve"> </v>
      </c>
      <c r="AB27" s="36" t="str">
        <f t="shared" si="22"/>
        <v xml:space="preserve"> </v>
      </c>
      <c r="AC27" s="36" t="str">
        <f t="shared" si="23"/>
        <v xml:space="preserve"> </v>
      </c>
      <c r="AD27" s="36" t="str">
        <f t="shared" si="24"/>
        <v xml:space="preserve"> </v>
      </c>
      <c r="AE27" s="8" t="str">
        <f t="shared" si="25"/>
        <v xml:space="preserve"> </v>
      </c>
      <c r="AF27" s="36" t="str">
        <f t="shared" si="26"/>
        <v xml:space="preserve"> </v>
      </c>
      <c r="AG27" s="36" t="str">
        <f t="shared" si="27"/>
        <v xml:space="preserve"> </v>
      </c>
      <c r="AH27" s="8" t="str">
        <f t="shared" si="28"/>
        <v xml:space="preserve"> </v>
      </c>
      <c r="AI27" s="37" t="str">
        <f t="shared" si="29"/>
        <v xml:space="preserve"> </v>
      </c>
      <c r="AJ27" s="38" t="str">
        <f t="shared" si="30"/>
        <v xml:space="preserve"> </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7</v>
      </c>
      <c r="B28" s="173">
        <v>2017</v>
      </c>
      <c r="C28" s="173">
        <v>5</v>
      </c>
      <c r="D28" s="173">
        <v>27</v>
      </c>
      <c r="E28" s="176">
        <v>16.600000000000001</v>
      </c>
      <c r="F28" s="176">
        <v>25.2</v>
      </c>
      <c r="G28" s="176">
        <v>72.2</v>
      </c>
      <c r="H28" s="173">
        <v>5.96</v>
      </c>
      <c r="I28" s="177">
        <v>1.51</v>
      </c>
      <c r="J28" s="177">
        <v>3.14</v>
      </c>
      <c r="K28" s="177">
        <v>2.59</v>
      </c>
      <c r="L28" s="176">
        <v>1.8293999999999999</v>
      </c>
      <c r="M28" s="177">
        <v>5.3719999999999999</v>
      </c>
      <c r="N28" s="177">
        <v>18.766999999999999</v>
      </c>
      <c r="O28" s="177">
        <v>0.218</v>
      </c>
      <c r="P28" s="177">
        <v>28.748000000000001</v>
      </c>
      <c r="Q28" s="177">
        <v>20.808</v>
      </c>
      <c r="R28" s="177"/>
      <c r="S28" s="177">
        <v>7.94</v>
      </c>
      <c r="T28" s="177">
        <v>59.42</v>
      </c>
      <c r="U28" s="27"/>
      <c r="V28" s="27" t="str">
        <f t="shared" si="16"/>
        <v xml:space="preserve"> </v>
      </c>
      <c r="W28" s="8" t="str">
        <f t="shared" si="17"/>
        <v xml:space="preserve"> </v>
      </c>
      <c r="X28" s="27" t="str">
        <f t="shared" si="18"/>
        <v xml:space="preserve"> </v>
      </c>
      <c r="Y28" s="27" t="str">
        <f t="shared" si="19"/>
        <v xml:space="preserve"> </v>
      </c>
      <c r="Z28" s="35" t="str">
        <f t="shared" si="20"/>
        <v xml:space="preserve"> </v>
      </c>
      <c r="AA28" s="8" t="str">
        <f t="shared" si="21"/>
        <v xml:space="preserve"> </v>
      </c>
      <c r="AB28" s="36" t="str">
        <f t="shared" si="22"/>
        <v xml:space="preserve"> </v>
      </c>
      <c r="AC28" s="36" t="str">
        <f t="shared" si="23"/>
        <v xml:space="preserve"> </v>
      </c>
      <c r="AD28" s="36" t="str">
        <f t="shared" si="24"/>
        <v xml:space="preserve"> </v>
      </c>
      <c r="AE28" s="8" t="str">
        <f t="shared" si="25"/>
        <v xml:space="preserve"> </v>
      </c>
      <c r="AF28" s="36" t="str">
        <f t="shared" si="26"/>
        <v xml:space="preserve"> </v>
      </c>
      <c r="AG28" s="36" t="str">
        <f t="shared" si="27"/>
        <v xml:space="preserve"> </v>
      </c>
      <c r="AH28" s="8" t="str">
        <f t="shared" si="28"/>
        <v xml:space="preserve"> </v>
      </c>
      <c r="AI28" s="37" t="str">
        <f t="shared" si="29"/>
        <v xml:space="preserve"> </v>
      </c>
      <c r="AJ28" s="38" t="str">
        <f t="shared" si="30"/>
        <v xml:space="preserve"> </v>
      </c>
      <c r="AL28" s="43" t="s">
        <v>222</v>
      </c>
      <c r="AQ28" s="44" t="s">
        <v>1</v>
      </c>
      <c r="AR28" s="41"/>
      <c r="AS28" s="41"/>
      <c r="AT28" s="41"/>
      <c r="AU28" s="41"/>
      <c r="AV28" s="41"/>
      <c r="AW28" s="45"/>
      <c r="AX28" s="40"/>
      <c r="AY28" s="40"/>
      <c r="AZ28" s="19"/>
    </row>
    <row r="29" spans="1:52" ht="18" x14ac:dyDescent="0.25">
      <c r="A29" s="172">
        <v>7</v>
      </c>
      <c r="B29" s="173">
        <v>2017</v>
      </c>
      <c r="C29" s="173">
        <v>6</v>
      </c>
      <c r="D29" s="173">
        <v>17</v>
      </c>
      <c r="E29" s="176">
        <v>17.8</v>
      </c>
      <c r="F29" s="176">
        <v>3.8</v>
      </c>
      <c r="G29" s="176">
        <v>88</v>
      </c>
      <c r="H29" s="173">
        <v>8.11</v>
      </c>
      <c r="I29" s="177">
        <v>1.32</v>
      </c>
      <c r="J29" s="177">
        <v>1.3</v>
      </c>
      <c r="K29" s="177">
        <v>1.67</v>
      </c>
      <c r="L29" s="176">
        <v>2.6831999999999998</v>
      </c>
      <c r="M29" s="177">
        <v>55.100999999999999</v>
      </c>
      <c r="N29" s="177">
        <v>64.887</v>
      </c>
      <c r="O29" s="177">
        <v>0.34200000000000003</v>
      </c>
      <c r="P29" s="177">
        <v>103.163</v>
      </c>
      <c r="Q29" s="177">
        <v>65.022000000000006</v>
      </c>
      <c r="R29" s="177"/>
      <c r="S29" s="177">
        <v>38.140999999999998</v>
      </c>
      <c r="T29" s="177">
        <v>55.97</v>
      </c>
      <c r="U29" s="27"/>
      <c r="V29" s="27">
        <f t="shared" si="16"/>
        <v>17.8</v>
      </c>
      <c r="W29" s="8">
        <f t="shared" si="17"/>
        <v>290.95</v>
      </c>
      <c r="X29" s="27">
        <f t="shared" si="18"/>
        <v>3.8</v>
      </c>
      <c r="Y29" s="27">
        <f t="shared" si="19"/>
        <v>8.11</v>
      </c>
      <c r="Z29" s="35">
        <f t="shared" si="20"/>
        <v>9.2685763393039391</v>
      </c>
      <c r="AA29" s="8">
        <f t="shared" si="21"/>
        <v>0.87499953640227046</v>
      </c>
      <c r="AB29" s="36">
        <f t="shared" si="22"/>
        <v>1.32</v>
      </c>
      <c r="AC29" s="36">
        <f t="shared" si="23"/>
        <v>55.100999999999999</v>
      </c>
      <c r="AD29" s="36">
        <f t="shared" si="24"/>
        <v>2.6831999999999998</v>
      </c>
      <c r="AE29" s="8">
        <f t="shared" si="25"/>
        <v>57.784199999999998</v>
      </c>
      <c r="AF29" s="36">
        <f t="shared" si="26"/>
        <v>1.3</v>
      </c>
      <c r="AG29" s="36">
        <f t="shared" si="27"/>
        <v>1.67</v>
      </c>
      <c r="AH29" s="8">
        <f t="shared" si="28"/>
        <v>2.9699999999999998</v>
      </c>
      <c r="AI29" s="37">
        <f t="shared" si="29"/>
        <v>103.163</v>
      </c>
      <c r="AJ29" s="38">
        <f t="shared" si="30"/>
        <v>45.378799999999998</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7</v>
      </c>
      <c r="B30" s="173">
        <v>2017</v>
      </c>
      <c r="C30" s="173">
        <v>7</v>
      </c>
      <c r="D30" s="173">
        <v>1</v>
      </c>
      <c r="E30" s="176">
        <v>20.8</v>
      </c>
      <c r="F30" s="176">
        <v>6.5</v>
      </c>
      <c r="G30" s="176">
        <v>90.8</v>
      </c>
      <c r="H30" s="173">
        <v>7.84</v>
      </c>
      <c r="I30" s="177">
        <v>1.44</v>
      </c>
      <c r="J30" s="177">
        <v>21.41</v>
      </c>
      <c r="K30" s="177">
        <v>7.13</v>
      </c>
      <c r="L30" s="176">
        <v>0.87290000000000001</v>
      </c>
      <c r="M30" s="177">
        <v>23.337</v>
      </c>
      <c r="N30" s="177">
        <v>45.781999999999996</v>
      </c>
      <c r="O30" s="177">
        <v>0.19700000000000001</v>
      </c>
      <c r="P30" s="177">
        <v>108.318</v>
      </c>
      <c r="Q30" s="177">
        <v>55.566000000000003</v>
      </c>
      <c r="R30" s="177"/>
      <c r="S30" s="177">
        <v>52.752000000000002</v>
      </c>
      <c r="T30" s="177">
        <v>94.31</v>
      </c>
      <c r="U30" s="27"/>
      <c r="V30" s="27">
        <f t="shared" si="16"/>
        <v>20.8</v>
      </c>
      <c r="W30" s="8">
        <f t="shared" si="17"/>
        <v>293.95</v>
      </c>
      <c r="X30" s="27">
        <f t="shared" si="18"/>
        <v>6.5</v>
      </c>
      <c r="Y30" s="27">
        <f t="shared" si="19"/>
        <v>7.84</v>
      </c>
      <c r="Z30" s="35">
        <f t="shared" si="20"/>
        <v>8.5903799027704313</v>
      </c>
      <c r="AA30" s="8">
        <f t="shared" si="21"/>
        <v>0.91264881049923874</v>
      </c>
      <c r="AB30" s="36">
        <f t="shared" si="22"/>
        <v>1.44</v>
      </c>
      <c r="AC30" s="36">
        <f t="shared" si="23"/>
        <v>23.337</v>
      </c>
      <c r="AD30" s="36">
        <f t="shared" si="24"/>
        <v>0.87290000000000001</v>
      </c>
      <c r="AE30" s="8">
        <f t="shared" si="25"/>
        <v>24.209900000000001</v>
      </c>
      <c r="AF30" s="36">
        <f t="shared" si="26"/>
        <v>21.41</v>
      </c>
      <c r="AG30" s="36">
        <f t="shared" si="27"/>
        <v>7.13</v>
      </c>
      <c r="AH30" s="8">
        <f t="shared" si="28"/>
        <v>28.54</v>
      </c>
      <c r="AI30" s="37">
        <f t="shared" si="29"/>
        <v>108.318</v>
      </c>
      <c r="AJ30" s="38">
        <f t="shared" si="30"/>
        <v>84.108099999999993</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7</v>
      </c>
      <c r="B31" s="173">
        <v>2017</v>
      </c>
      <c r="C31" s="173">
        <v>7</v>
      </c>
      <c r="D31" s="173">
        <v>15</v>
      </c>
      <c r="E31" s="176">
        <v>22.9</v>
      </c>
      <c r="F31" s="176">
        <v>20.7</v>
      </c>
      <c r="G31" s="176">
        <v>9</v>
      </c>
      <c r="H31" s="173">
        <v>0.68</v>
      </c>
      <c r="I31" s="177">
        <v>2.04</v>
      </c>
      <c r="J31" s="177">
        <v>8.6300000000000008</v>
      </c>
      <c r="K31" s="177">
        <v>1.92</v>
      </c>
      <c r="L31" s="176">
        <v>6.5496999999999996</v>
      </c>
      <c r="M31" s="177">
        <v>28.448</v>
      </c>
      <c r="N31" s="177">
        <v>67.516000000000005</v>
      </c>
      <c r="O31" s="177">
        <v>0.81599999999999995</v>
      </c>
      <c r="P31" s="177">
        <v>76.096999999999994</v>
      </c>
      <c r="Q31" s="177">
        <v>51.003</v>
      </c>
      <c r="R31" s="177"/>
      <c r="S31" s="177">
        <v>25.094000000000001</v>
      </c>
      <c r="T31" s="177">
        <v>74.75</v>
      </c>
      <c r="U31" s="27"/>
      <c r="V31" s="27">
        <f t="shared" si="16"/>
        <v>22.9</v>
      </c>
      <c r="W31" s="8">
        <f t="shared" si="17"/>
        <v>296.04999999999995</v>
      </c>
      <c r="X31" s="27">
        <f t="shared" si="18"/>
        <v>20.7</v>
      </c>
      <c r="Y31" s="27">
        <f t="shared" si="19"/>
        <v>0.68</v>
      </c>
      <c r="Z31" s="35">
        <f t="shared" si="20"/>
        <v>7.6014086591656547</v>
      </c>
      <c r="AA31" s="8">
        <f t="shared" si="21"/>
        <v>8.9457103346241906E-2</v>
      </c>
      <c r="AB31" s="36">
        <f t="shared" si="22"/>
        <v>2.04</v>
      </c>
      <c r="AC31" s="36">
        <f t="shared" si="23"/>
        <v>28.448</v>
      </c>
      <c r="AD31" s="36">
        <f t="shared" si="24"/>
        <v>6.5496999999999996</v>
      </c>
      <c r="AE31" s="8">
        <f t="shared" si="25"/>
        <v>34.997700000000002</v>
      </c>
      <c r="AF31" s="36">
        <f t="shared" si="26"/>
        <v>8.6300000000000008</v>
      </c>
      <c r="AG31" s="36">
        <f t="shared" si="27"/>
        <v>1.92</v>
      </c>
      <c r="AH31" s="8">
        <f t="shared" si="28"/>
        <v>10.55</v>
      </c>
      <c r="AI31" s="37">
        <f t="shared" si="29"/>
        <v>76.096999999999994</v>
      </c>
      <c r="AJ31" s="38">
        <f t="shared" si="30"/>
        <v>41.099299999999992</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172">
        <v>7</v>
      </c>
      <c r="B32" s="173">
        <v>2017</v>
      </c>
      <c r="C32" s="173">
        <v>7</v>
      </c>
      <c r="D32" s="173">
        <v>29</v>
      </c>
      <c r="E32" s="176">
        <v>25</v>
      </c>
      <c r="F32" s="176">
        <v>12.8</v>
      </c>
      <c r="G32" s="176">
        <v>174.5</v>
      </c>
      <c r="H32" s="173">
        <v>12.87</v>
      </c>
      <c r="I32" s="177">
        <v>1.91</v>
      </c>
      <c r="J32" s="177">
        <v>14.17</v>
      </c>
      <c r="K32" s="177">
        <v>2.5499999999999998</v>
      </c>
      <c r="L32" s="176">
        <v>2.4133</v>
      </c>
      <c r="M32" s="177">
        <v>4.2169999999999996</v>
      </c>
      <c r="N32" s="177">
        <v>62.92</v>
      </c>
      <c r="O32" s="177">
        <v>0</v>
      </c>
      <c r="P32" s="177">
        <v>29.524999999999999</v>
      </c>
      <c r="Q32" s="177">
        <v>23.236000000000001</v>
      </c>
      <c r="R32" s="177"/>
      <c r="S32" s="177">
        <v>6.2889999999999997</v>
      </c>
      <c r="T32" s="177">
        <v>126.98</v>
      </c>
      <c r="U32" s="27"/>
      <c r="V32" s="27">
        <f t="shared" si="16"/>
        <v>25</v>
      </c>
      <c r="W32" s="8">
        <f t="shared" si="17"/>
        <v>298.14999999999998</v>
      </c>
      <c r="X32" s="27">
        <f t="shared" si="18"/>
        <v>12.8</v>
      </c>
      <c r="Y32" s="27">
        <f t="shared" si="19"/>
        <v>12.87</v>
      </c>
      <c r="Z32" s="35">
        <f t="shared" si="20"/>
        <v>7.6569927076443074</v>
      </c>
      <c r="AA32" s="8">
        <f t="shared" si="21"/>
        <v>1.680816541349363</v>
      </c>
      <c r="AB32" s="36">
        <f t="shared" si="22"/>
        <v>1.91</v>
      </c>
      <c r="AC32" s="36">
        <f t="shared" si="23"/>
        <v>4.2169999999999996</v>
      </c>
      <c r="AD32" s="36">
        <f t="shared" si="24"/>
        <v>2.4133</v>
      </c>
      <c r="AE32" s="8">
        <f t="shared" si="25"/>
        <v>6.6303000000000001</v>
      </c>
      <c r="AF32" s="36">
        <f t="shared" si="26"/>
        <v>14.17</v>
      </c>
      <c r="AG32" s="36">
        <f t="shared" si="27"/>
        <v>2.5499999999999998</v>
      </c>
      <c r="AH32" s="8">
        <f t="shared" si="28"/>
        <v>16.72</v>
      </c>
      <c r="AI32" s="37">
        <f t="shared" si="29"/>
        <v>29.524999999999999</v>
      </c>
      <c r="AJ32" s="38">
        <f t="shared" si="30"/>
        <v>22.8947</v>
      </c>
      <c r="AL32">
        <f>AA37</f>
        <v>0.77294195964341006</v>
      </c>
      <c r="AM32">
        <f>AB37</f>
        <v>1.8924999999999998</v>
      </c>
      <c r="AN32">
        <f>AE37</f>
        <v>26.503812500000002</v>
      </c>
      <c r="AO32">
        <f>AH37</f>
        <v>16.061250000000001</v>
      </c>
      <c r="AP32" s="11">
        <f>AJ37</f>
        <v>42.8293125</v>
      </c>
      <c r="AQ32" s="45"/>
      <c r="AR32" s="41" t="s">
        <v>77</v>
      </c>
      <c r="AS32" s="41" t="s">
        <v>77</v>
      </c>
      <c r="AT32" s="41" t="s">
        <v>77</v>
      </c>
      <c r="AU32" s="41" t="s">
        <v>77</v>
      </c>
      <c r="AV32" s="41" t="s">
        <v>77</v>
      </c>
      <c r="AW32" s="42" t="s">
        <v>78</v>
      </c>
      <c r="AX32" s="23"/>
      <c r="AY32" s="23"/>
      <c r="AZ32" s="19"/>
    </row>
    <row r="33" spans="1:52" ht="16" x14ac:dyDescent="0.2">
      <c r="A33" s="172">
        <v>7</v>
      </c>
      <c r="B33" s="173">
        <v>2017</v>
      </c>
      <c r="C33" s="173">
        <v>8</v>
      </c>
      <c r="D33" s="173">
        <v>11</v>
      </c>
      <c r="E33" s="176">
        <v>24.3</v>
      </c>
      <c r="F33" s="176">
        <v>20.3</v>
      </c>
      <c r="G33" s="176">
        <v>65</v>
      </c>
      <c r="H33" s="173">
        <v>4.88</v>
      </c>
      <c r="I33" s="177">
        <v>2.5499999999999998</v>
      </c>
      <c r="J33" s="177">
        <v>19.559999999999999</v>
      </c>
      <c r="K33" s="177">
        <v>1.85</v>
      </c>
      <c r="L33" s="176">
        <v>1.6041000000000001</v>
      </c>
      <c r="M33" s="177">
        <v>16.861999999999998</v>
      </c>
      <c r="N33" s="177">
        <v>77.239000000000004</v>
      </c>
      <c r="O33" s="177">
        <v>9.2999999999999999E-2</v>
      </c>
      <c r="P33" s="177">
        <v>74.771000000000001</v>
      </c>
      <c r="Q33" s="177">
        <v>44.85</v>
      </c>
      <c r="R33" s="177"/>
      <c r="S33" s="177">
        <v>29.920999999999999</v>
      </c>
      <c r="T33" s="177">
        <v>137.02000000000001</v>
      </c>
      <c r="U33" s="27"/>
      <c r="V33" s="27">
        <f t="shared" si="16"/>
        <v>24.3</v>
      </c>
      <c r="W33" s="8">
        <f t="shared" si="17"/>
        <v>297.45</v>
      </c>
      <c r="X33" s="27">
        <f t="shared" si="18"/>
        <v>20.3</v>
      </c>
      <c r="Y33" s="27">
        <f t="shared" si="19"/>
        <v>4.88</v>
      </c>
      <c r="Z33" s="35">
        <f t="shared" si="20"/>
        <v>7.4287309045338672</v>
      </c>
      <c r="AA33" s="8">
        <f t="shared" si="21"/>
        <v>0.65690897445506635</v>
      </c>
      <c r="AB33" s="36">
        <f t="shared" si="22"/>
        <v>2.5499999999999998</v>
      </c>
      <c r="AC33" s="36">
        <f t="shared" si="23"/>
        <v>16.861999999999998</v>
      </c>
      <c r="AD33" s="36">
        <f t="shared" si="24"/>
        <v>1.6041000000000001</v>
      </c>
      <c r="AE33" s="8">
        <f t="shared" si="25"/>
        <v>18.466099999999997</v>
      </c>
      <c r="AF33" s="36">
        <f t="shared" si="26"/>
        <v>19.559999999999999</v>
      </c>
      <c r="AG33" s="36">
        <f t="shared" si="27"/>
        <v>1.85</v>
      </c>
      <c r="AH33" s="8">
        <f t="shared" si="28"/>
        <v>21.41</v>
      </c>
      <c r="AI33" s="37">
        <f t="shared" si="29"/>
        <v>74.771000000000001</v>
      </c>
      <c r="AJ33" s="38">
        <f t="shared" si="30"/>
        <v>56.304900000000004</v>
      </c>
      <c r="AK33" s="27"/>
      <c r="AO33" s="27"/>
      <c r="AR33" s="41">
        <f>((LN(AL32)-LN(0.4))/(LN(0.9)-LN(0.4))*100)</f>
        <v>81.232564891311085</v>
      </c>
      <c r="AS33" s="57">
        <f>((LN(AM32)-LN(17))/(LN(0.5)-LN(17))*100)</f>
        <v>62.254401454477083</v>
      </c>
      <c r="AT33" s="41">
        <f>((LN(AN32)-LN(10))/(LN(1)-LN(10))*100)</f>
        <v>-42.330835048847518</v>
      </c>
      <c r="AU33" s="41">
        <f>((LN(AO32)-LN(10))/(LN(3)-LN(10))*100)</f>
        <v>-39.355078779107977</v>
      </c>
      <c r="AV33" s="41">
        <f>((LN(AP32)-LN(43))/(LN(20)-LN(43))*100)</f>
        <v>0.51960066889619172</v>
      </c>
    </row>
    <row r="34" spans="1:52" ht="16" x14ac:dyDescent="0.2">
      <c r="A34" s="172">
        <v>7</v>
      </c>
      <c r="B34" s="173">
        <v>2017</v>
      </c>
      <c r="C34" s="173">
        <v>8</v>
      </c>
      <c r="D34" s="173">
        <v>26</v>
      </c>
      <c r="E34" s="176">
        <v>23.7</v>
      </c>
      <c r="F34" s="176">
        <v>16.899999999999999</v>
      </c>
      <c r="G34" s="176">
        <v>65.400000000000006</v>
      </c>
      <c r="H34" s="173">
        <v>4.93</v>
      </c>
      <c r="I34" s="177">
        <v>2.19</v>
      </c>
      <c r="J34" s="177">
        <v>19.2</v>
      </c>
      <c r="K34" s="177">
        <v>7.14</v>
      </c>
      <c r="L34" s="176">
        <v>6.1451000000000002</v>
      </c>
      <c r="M34" s="177">
        <v>7.0670000000000002</v>
      </c>
      <c r="N34" s="177">
        <v>39.921999999999997</v>
      </c>
      <c r="O34" s="177">
        <v>0.23100000000000001</v>
      </c>
      <c r="P34" s="177">
        <v>69.941000000000003</v>
      </c>
      <c r="Q34" s="177">
        <v>33.491</v>
      </c>
      <c r="R34" s="177"/>
      <c r="S34" s="177">
        <v>36.450000000000003</v>
      </c>
      <c r="T34" s="177">
        <v>152.19</v>
      </c>
      <c r="U34" s="27"/>
      <c r="V34" s="27">
        <f t="shared" si="16"/>
        <v>23.7</v>
      </c>
      <c r="W34" s="8">
        <f t="shared" si="17"/>
        <v>296.84999999999997</v>
      </c>
      <c r="X34" s="27">
        <f t="shared" si="18"/>
        <v>16.899999999999999</v>
      </c>
      <c r="Y34" s="27">
        <f t="shared" si="19"/>
        <v>4.93</v>
      </c>
      <c r="Z34" s="35">
        <f t="shared" si="20"/>
        <v>7.6574046128078086</v>
      </c>
      <c r="AA34" s="8">
        <f t="shared" si="21"/>
        <v>0.64382127486825758</v>
      </c>
      <c r="AB34" s="36">
        <f t="shared" si="22"/>
        <v>2.19</v>
      </c>
      <c r="AC34" s="36">
        <f t="shared" si="23"/>
        <v>7.0670000000000002</v>
      </c>
      <c r="AD34" s="36">
        <f t="shared" si="24"/>
        <v>6.1451000000000002</v>
      </c>
      <c r="AE34" s="8">
        <f t="shared" si="25"/>
        <v>13.2121</v>
      </c>
      <c r="AF34" s="36">
        <f t="shared" si="26"/>
        <v>19.2</v>
      </c>
      <c r="AG34" s="36">
        <f t="shared" si="27"/>
        <v>7.14</v>
      </c>
      <c r="AH34" s="8">
        <f t="shared" si="28"/>
        <v>26.34</v>
      </c>
      <c r="AI34" s="37">
        <f t="shared" si="29"/>
        <v>69.941000000000003</v>
      </c>
      <c r="AJ34" s="38">
        <f t="shared" si="30"/>
        <v>56.728900000000003</v>
      </c>
      <c r="AK34" s="27"/>
      <c r="AL34" s="27"/>
      <c r="AM34" s="27"/>
      <c r="AN34" s="27"/>
      <c r="AO34" s="58" t="s">
        <v>228</v>
      </c>
      <c r="AP34" s="27"/>
      <c r="AR34">
        <f>IF(AR33&gt;100, 100, IF(AR33&lt;0, 0, AR33))</f>
        <v>81.232564891311085</v>
      </c>
      <c r="AS34">
        <f t="shared" ref="AS34:AV34" si="31">IF(AS33&gt;100, 100, IF(AS33&lt;0, 0, AS33))</f>
        <v>62.254401454477083</v>
      </c>
      <c r="AT34">
        <f t="shared" si="31"/>
        <v>0</v>
      </c>
      <c r="AU34">
        <f t="shared" si="31"/>
        <v>0</v>
      </c>
      <c r="AV34">
        <f t="shared" si="31"/>
        <v>0.51960066889619172</v>
      </c>
      <c r="AW34" s="59">
        <f>AVERAGE(AR34:AV34)</f>
        <v>28.801313402936877</v>
      </c>
      <c r="AX34" s="43"/>
      <c r="AY34" s="43" t="str">
        <f>IF(AW34&lt;35, "Poor", IF(AW34&lt;65, "Fair", IF(AW34&gt;65, "Excellent")))</f>
        <v>Poor</v>
      </c>
      <c r="AZ34" s="43" t="str">
        <f>IF(AY34="Excellent", "Acceptable; Ongoing Protection is Required", "Unacceptable; Immediate Restoration is Required")</f>
        <v>Unacceptable; Immediate Restoration is Required</v>
      </c>
    </row>
    <row r="35" spans="1:52" ht="16" x14ac:dyDescent="0.2">
      <c r="A35" s="172">
        <v>7</v>
      </c>
      <c r="B35" s="173">
        <v>2017</v>
      </c>
      <c r="C35" s="173">
        <v>9</v>
      </c>
      <c r="D35" s="173">
        <v>9</v>
      </c>
      <c r="E35" s="176">
        <v>16.3</v>
      </c>
      <c r="F35" s="176">
        <v>7.7</v>
      </c>
      <c r="G35" s="176">
        <v>67</v>
      </c>
      <c r="H35" s="173">
        <v>6.28</v>
      </c>
      <c r="I35" s="177">
        <v>1.94</v>
      </c>
      <c r="J35" s="177">
        <v>5.83</v>
      </c>
      <c r="K35" s="177">
        <v>3.54</v>
      </c>
      <c r="L35" s="176">
        <v>4.4111000000000002</v>
      </c>
      <c r="M35" s="177">
        <v>36.438000000000002</v>
      </c>
      <c r="N35" s="177">
        <v>72.096000000000004</v>
      </c>
      <c r="O35" s="177">
        <v>0.52900000000000003</v>
      </c>
      <c r="P35" s="177">
        <v>65.66</v>
      </c>
      <c r="Q35" s="177">
        <v>48.28</v>
      </c>
      <c r="R35" s="177"/>
      <c r="S35" s="177">
        <v>17.38</v>
      </c>
      <c r="T35" s="177">
        <v>87.07</v>
      </c>
      <c r="U35" s="27"/>
      <c r="V35" s="27">
        <f t="shared" si="16"/>
        <v>16.3</v>
      </c>
      <c r="W35" s="8">
        <f t="shared" si="17"/>
        <v>289.45</v>
      </c>
      <c r="X35" s="27">
        <f t="shared" si="18"/>
        <v>7.7</v>
      </c>
      <c r="Y35" s="27">
        <f t="shared" si="19"/>
        <v>6.28</v>
      </c>
      <c r="Z35" s="35">
        <f t="shared" si="20"/>
        <v>9.3385064577558996</v>
      </c>
      <c r="AA35" s="8">
        <f t="shared" si="21"/>
        <v>0.67248440940834586</v>
      </c>
      <c r="AB35" s="36">
        <f t="shared" si="22"/>
        <v>1.94</v>
      </c>
      <c r="AC35" s="36">
        <f t="shared" si="23"/>
        <v>36.438000000000002</v>
      </c>
      <c r="AD35" s="36">
        <f t="shared" si="24"/>
        <v>4.4111000000000002</v>
      </c>
      <c r="AE35" s="8">
        <f t="shared" si="25"/>
        <v>40.8491</v>
      </c>
      <c r="AF35" s="36">
        <f t="shared" si="26"/>
        <v>5.83</v>
      </c>
      <c r="AG35" s="36">
        <f t="shared" si="27"/>
        <v>3.54</v>
      </c>
      <c r="AH35" s="8">
        <f t="shared" si="28"/>
        <v>9.370000000000001</v>
      </c>
      <c r="AI35" s="37">
        <f t="shared" si="29"/>
        <v>65.66</v>
      </c>
      <c r="AJ35" s="38">
        <f t="shared" si="30"/>
        <v>24.810899999999997</v>
      </c>
      <c r="AK35" s="27"/>
      <c r="AL35" s="27"/>
      <c r="AM35" s="27"/>
      <c r="AN35" s="27"/>
      <c r="AO35" s="27"/>
      <c r="AP35" s="27"/>
      <c r="AQ35" s="27"/>
      <c r="AR35" s="27"/>
      <c r="AS35" s="27"/>
      <c r="AT35" s="27"/>
      <c r="AU35" s="27"/>
      <c r="AV35" s="27"/>
      <c r="AW35" s="27"/>
      <c r="AX35" s="27"/>
      <c r="AY35" s="14"/>
      <c r="AZ35" s="43"/>
    </row>
    <row r="36" spans="1:52" ht="16" x14ac:dyDescent="0.2">
      <c r="A36" s="172">
        <v>7</v>
      </c>
      <c r="B36" s="173">
        <v>2017</v>
      </c>
      <c r="C36" s="173">
        <v>9</v>
      </c>
      <c r="D36" s="173">
        <v>23</v>
      </c>
      <c r="E36" s="176">
        <v>17</v>
      </c>
      <c r="F36" s="176">
        <v>17.2</v>
      </c>
      <c r="G36" s="176">
        <v>66.099999999999994</v>
      </c>
      <c r="H36" s="173">
        <v>5.67</v>
      </c>
      <c r="I36" s="177">
        <v>1.75</v>
      </c>
      <c r="J36" s="177">
        <v>10.039999999999999</v>
      </c>
      <c r="K36" s="177">
        <v>2.5499999999999998</v>
      </c>
      <c r="L36" s="176">
        <v>6.5400999999999998</v>
      </c>
      <c r="M36" s="177">
        <v>9.3409999999999993</v>
      </c>
      <c r="N36" s="177">
        <v>30.446000000000002</v>
      </c>
      <c r="O36" s="177">
        <v>0.65300000000000002</v>
      </c>
      <c r="P36" s="177">
        <v>27.19</v>
      </c>
      <c r="Q36" s="177">
        <v>27.19</v>
      </c>
      <c r="R36" s="177"/>
      <c r="S36" s="177">
        <v>0</v>
      </c>
      <c r="T36" s="177">
        <v>79.430000000000007</v>
      </c>
      <c r="V36" s="27">
        <f t="shared" si="16"/>
        <v>17</v>
      </c>
      <c r="W36" s="8">
        <f t="shared" si="17"/>
        <v>290.14999999999998</v>
      </c>
      <c r="X36" s="27">
        <f t="shared" si="18"/>
        <v>17.2</v>
      </c>
      <c r="Y36" s="27">
        <f t="shared" si="19"/>
        <v>5.67</v>
      </c>
      <c r="Z36" s="35">
        <f t="shared" si="20"/>
        <v>8.6910000887807151</v>
      </c>
      <c r="AA36" s="8">
        <f t="shared" si="21"/>
        <v>0.65239902681849593</v>
      </c>
      <c r="AB36" s="36">
        <f t="shared" si="22"/>
        <v>1.75</v>
      </c>
      <c r="AC36" s="36">
        <f t="shared" si="23"/>
        <v>9.3409999999999993</v>
      </c>
      <c r="AD36" s="36">
        <f t="shared" si="24"/>
        <v>6.5400999999999998</v>
      </c>
      <c r="AE36" s="8">
        <f t="shared" si="25"/>
        <v>15.8811</v>
      </c>
      <c r="AF36" s="36">
        <f t="shared" si="26"/>
        <v>10.039999999999999</v>
      </c>
      <c r="AG36" s="36">
        <f t="shared" si="27"/>
        <v>2.5499999999999998</v>
      </c>
      <c r="AH36" s="8">
        <f t="shared" si="28"/>
        <v>12.59</v>
      </c>
      <c r="AI36" s="37">
        <f t="shared" si="29"/>
        <v>27.19</v>
      </c>
      <c r="AJ36" s="38">
        <f t="shared" si="30"/>
        <v>11.308900000000001</v>
      </c>
    </row>
    <row r="37" spans="1:52" ht="16" x14ac:dyDescent="0.2">
      <c r="A37" s="172">
        <v>7</v>
      </c>
      <c r="B37" s="173">
        <v>2017</v>
      </c>
      <c r="C37" s="173">
        <v>10</v>
      </c>
      <c r="D37" s="173">
        <v>7</v>
      </c>
      <c r="E37" s="176">
        <v>19.3</v>
      </c>
      <c r="F37" s="176">
        <v>19.7</v>
      </c>
      <c r="G37" s="176">
        <v>88</v>
      </c>
      <c r="H37" s="173">
        <v>7.25</v>
      </c>
      <c r="I37" s="177">
        <v>1.48</v>
      </c>
      <c r="J37" s="177">
        <v>34.659999999999997</v>
      </c>
      <c r="K37" s="177">
        <v>4.78</v>
      </c>
      <c r="L37" s="176">
        <v>2.0146000000000002</v>
      </c>
      <c r="M37" s="177">
        <v>32.92</v>
      </c>
      <c r="N37" s="177">
        <v>46.866999999999997</v>
      </c>
      <c r="O37" s="177">
        <v>0.32400000000000001</v>
      </c>
      <c r="P37" s="177">
        <v>86.283000000000001</v>
      </c>
      <c r="Q37" s="177">
        <v>48.363999999999997</v>
      </c>
      <c r="R37" s="177"/>
      <c r="S37" s="177">
        <v>37.918999999999997</v>
      </c>
      <c r="T37" s="177">
        <v>124.93</v>
      </c>
      <c r="AA37" s="43">
        <f>_xlfn.AGGREGATE(1, 6,AA24:AA36)</f>
        <v>0.77294195964341006</v>
      </c>
      <c r="AB37" s="43">
        <f>_xlfn.AGGREGATE(1, 6,AB24:AB36)</f>
        <v>1.8924999999999998</v>
      </c>
      <c r="AE37" s="43">
        <f>_xlfn.AGGREGATE(1, 6,AE24:AE36)</f>
        <v>26.503812500000002</v>
      </c>
      <c r="AH37" s="43">
        <f>_xlfn.AGGREGATE(1, 6,AH24:AH36)</f>
        <v>16.061250000000001</v>
      </c>
      <c r="AJ37" s="43">
        <f>_xlfn.AGGREGATE(1, 6,AJ24:AJ36)</f>
        <v>42.8293125</v>
      </c>
    </row>
    <row r="38" spans="1:52" x14ac:dyDescent="0.2">
      <c r="A38" s="172">
        <v>7</v>
      </c>
      <c r="B38" s="173">
        <v>2017</v>
      </c>
      <c r="C38" s="173">
        <v>11</v>
      </c>
      <c r="D38" s="173">
        <v>18</v>
      </c>
      <c r="E38" s="176">
        <v>11.3</v>
      </c>
      <c r="F38" s="176">
        <v>19.8</v>
      </c>
      <c r="G38" s="176">
        <v>103.6</v>
      </c>
      <c r="H38" s="173">
        <v>9.98</v>
      </c>
      <c r="I38" s="177">
        <v>0.48</v>
      </c>
      <c r="J38" s="177">
        <v>1.72</v>
      </c>
      <c r="K38" s="177">
        <v>0.53</v>
      </c>
      <c r="L38" s="176">
        <v>1.3529</v>
      </c>
      <c r="M38" s="177">
        <v>34.820999999999998</v>
      </c>
      <c r="N38" s="177">
        <v>63.973999999999997</v>
      </c>
      <c r="O38" s="177">
        <v>0.156</v>
      </c>
      <c r="P38" s="177">
        <v>43.933999999999997</v>
      </c>
      <c r="Q38" s="177">
        <v>43.933999999999997</v>
      </c>
      <c r="R38" s="177"/>
      <c r="S38" s="177">
        <v>0</v>
      </c>
      <c r="T38" s="177">
        <v>33.43</v>
      </c>
    </row>
    <row r="39" spans="1:52" ht="16" thickBot="1" x14ac:dyDescent="0.25">
      <c r="A39" s="172">
        <v>7</v>
      </c>
      <c r="B39" s="173">
        <v>2017</v>
      </c>
      <c r="C39" s="173">
        <v>12</v>
      </c>
      <c r="D39" s="173">
        <v>15</v>
      </c>
      <c r="E39" s="176">
        <v>3.3</v>
      </c>
      <c r="F39" s="176">
        <v>25</v>
      </c>
      <c r="G39" s="176">
        <v>106</v>
      </c>
      <c r="H39" s="173">
        <v>11.75</v>
      </c>
      <c r="I39" s="177">
        <v>0.81</v>
      </c>
      <c r="J39" s="177">
        <v>9.8000000000000007</v>
      </c>
      <c r="K39" s="177">
        <v>2.41</v>
      </c>
      <c r="L39" s="176">
        <v>1.6623000000000001</v>
      </c>
      <c r="M39" s="177">
        <v>32.226999999999997</v>
      </c>
      <c r="N39" s="177">
        <v>64.47</v>
      </c>
      <c r="O39" s="177">
        <v>0.311</v>
      </c>
      <c r="P39" s="177">
        <v>44.756700000000002</v>
      </c>
      <c r="Q39" s="177">
        <v>44.686</v>
      </c>
      <c r="R39" s="177"/>
      <c r="S39" s="177">
        <v>0</v>
      </c>
      <c r="T39" s="177">
        <v>66.66</v>
      </c>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7</v>
      </c>
      <c r="B41" s="173">
        <v>2018</v>
      </c>
      <c r="C41" s="173">
        <v>1</v>
      </c>
      <c r="D41" s="173">
        <v>20</v>
      </c>
      <c r="E41" s="176">
        <v>2.7</v>
      </c>
      <c r="F41" s="176">
        <v>24.2</v>
      </c>
      <c r="G41" s="176">
        <v>119.8</v>
      </c>
      <c r="H41" s="173">
        <v>13.76</v>
      </c>
      <c r="I41" s="177">
        <v>0.72</v>
      </c>
      <c r="J41" s="177">
        <v>14.89</v>
      </c>
      <c r="K41" s="177">
        <v>4.58</v>
      </c>
      <c r="L41" s="176">
        <v>0.14480000000000001</v>
      </c>
      <c r="M41" s="177">
        <v>18.471</v>
      </c>
      <c r="N41" s="177">
        <v>36.634</v>
      </c>
      <c r="O41" s="177">
        <v>0.29599999999999999</v>
      </c>
      <c r="P41" s="177">
        <v>32.551699999999997</v>
      </c>
      <c r="Q41" s="177">
        <v>30.385999999999999</v>
      </c>
      <c r="R41" s="177"/>
      <c r="S41" s="177">
        <v>2.1657000000000002</v>
      </c>
      <c r="T41" s="177">
        <v>39.152299999999997</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7</v>
      </c>
      <c r="B42" s="173">
        <v>2018</v>
      </c>
      <c r="C42" s="173">
        <v>2</v>
      </c>
      <c r="D42" s="173">
        <v>24</v>
      </c>
      <c r="E42" s="176">
        <v>9.8000000000000007</v>
      </c>
      <c r="F42" s="176">
        <v>8.1</v>
      </c>
      <c r="G42" s="176">
        <v>103.1</v>
      </c>
      <c r="H42" s="173">
        <v>12.26</v>
      </c>
      <c r="I42" s="177">
        <v>2.19</v>
      </c>
      <c r="J42" s="177">
        <v>4.07</v>
      </c>
      <c r="K42" s="177">
        <v>2.61</v>
      </c>
      <c r="L42" s="176">
        <v>3.0350999999999999</v>
      </c>
      <c r="M42" s="177">
        <v>29.294</v>
      </c>
      <c r="N42" s="177">
        <v>38.624000000000002</v>
      </c>
      <c r="O42" s="177">
        <v>0.35399999999999998</v>
      </c>
      <c r="P42" s="177">
        <v>60.820099999999996</v>
      </c>
      <c r="Q42" s="177">
        <v>41.997</v>
      </c>
      <c r="R42" s="177"/>
      <c r="S42" s="177">
        <v>18.8231</v>
      </c>
      <c r="T42" s="177">
        <v>163.16210000000001</v>
      </c>
      <c r="U42" s="27"/>
      <c r="V42" s="27" t="str">
        <f t="shared" ref="V42:V53" si="32">IF(C42&lt;6," ",IF(C42&lt;=9,E42, IF(C42&gt;=10," ")))</f>
        <v xml:space="preserve"> </v>
      </c>
      <c r="W42" s="8" t="str">
        <f t="shared" ref="W42:W53" si="33">IF(V42=" ", " ", IF(V42&gt;0, V42+273.15))</f>
        <v xml:space="preserve"> </v>
      </c>
      <c r="X42" s="27" t="str">
        <f t="shared" ref="X42:X53" si="34">IF(C42&lt;6," ",IF(C42&lt;=9,F42, IF(C42&gt;=10," ")))</f>
        <v xml:space="preserve"> </v>
      </c>
      <c r="Y42" s="27" t="str">
        <f t="shared" ref="Y42:Y53" si="35">IF(C42&lt;6," ",IF(C42&lt;=9,H42, IF(C42&gt;=10," ")))</f>
        <v xml:space="preserve"> </v>
      </c>
      <c r="Z42" s="35" t="str">
        <f t="shared" ref="Z42:Z53" si="36">IF(V42=" "," ",IF(V42&gt;0,EXP(-173.4292+249.6339*100/W42+143.3483*LN(+W42/100)-21.8492*W42/100+X42*(-0.033096+0.014259*W42/100-0.0017*(W42/100)^2))*1.4276))</f>
        <v xml:space="preserve"> </v>
      </c>
      <c r="AA42" s="8" t="str">
        <f t="shared" ref="AA42:AA53" si="37">IF(V42=" "," ",IF(V42&gt;0,Y42/Z42))</f>
        <v xml:space="preserve"> </v>
      </c>
      <c r="AB42" s="36" t="str">
        <f t="shared" ref="AB42:AB53" si="38">IF(C42&lt;6," ",IF(C42&lt;=9,I42, IF(C42&gt;=10," ")))</f>
        <v xml:space="preserve"> </v>
      </c>
      <c r="AC42" s="36" t="str">
        <f t="shared" ref="AC42:AC53" si="39">IF(C42&lt;6," ",IF(C42&lt;=9,M42, IF(C42&gt;=10," ")))</f>
        <v xml:space="preserve"> </v>
      </c>
      <c r="AD42" s="36" t="str">
        <f t="shared" ref="AD42:AD53" si="40">IF(C42&lt;6," ",IF(C42&lt;=9,L42, IF(C42&gt;=10," ")))</f>
        <v xml:space="preserve"> </v>
      </c>
      <c r="AE42" s="8" t="str">
        <f t="shared" ref="AE42:AE53" si="41">IF(V42=" "," ",IF(V42&gt;0,SUM(AC42:AD42)))</f>
        <v xml:space="preserve"> </v>
      </c>
      <c r="AF42" s="36" t="str">
        <f t="shared" ref="AF42:AF53" si="42">IF(C42&lt;6," ",IF(C42&lt;=9,J42, IF(C42&gt;=10," ")))</f>
        <v xml:space="preserve"> </v>
      </c>
      <c r="AG42" s="36" t="str">
        <f t="shared" ref="AG42:AG53" si="43">IF(C42&lt;6," ",IF(C42&lt;=9,K42, IF(C42&gt;=10," ")))</f>
        <v xml:space="preserve"> </v>
      </c>
      <c r="AH42" s="8" t="str">
        <f t="shared" ref="AH42:AH53" si="44">IF(V42=" ", " ", IF(V42&gt;0, SUM(AF42:AG42)))</f>
        <v xml:space="preserve"> </v>
      </c>
      <c r="AI42" s="37" t="str">
        <f t="shared" ref="AI42:AI53" si="45">IF(C42&lt;6," ",IF(C42&lt;=9,P42, IF(C42&gt;=10," ")))</f>
        <v xml:space="preserve"> </v>
      </c>
      <c r="AJ42" s="38" t="str">
        <f t="shared" ref="AJ42:AJ53" si="46">IF(V42=" ", " ", IF(V42&gt;0, AI42-AE42))</f>
        <v xml:space="preserve"> </v>
      </c>
      <c r="AK42" s="27"/>
      <c r="AL42" s="27"/>
      <c r="AM42" s="27"/>
      <c r="AN42" s="27"/>
      <c r="AO42" s="27"/>
      <c r="AP42" s="27"/>
      <c r="AQ42" s="27"/>
      <c r="AR42" s="27"/>
      <c r="AS42" s="27"/>
      <c r="AT42" s="27"/>
      <c r="AU42" s="27"/>
      <c r="AV42" s="27"/>
      <c r="AW42" s="27"/>
      <c r="AX42" s="27"/>
      <c r="AY42" s="27"/>
    </row>
    <row r="43" spans="1:52" ht="16" x14ac:dyDescent="0.2">
      <c r="A43" s="172">
        <v>7</v>
      </c>
      <c r="B43" s="173">
        <v>2018</v>
      </c>
      <c r="C43" s="173">
        <v>4</v>
      </c>
      <c r="D43" s="173">
        <v>20</v>
      </c>
      <c r="E43" s="176">
        <v>7.7</v>
      </c>
      <c r="F43" s="176">
        <v>11.7</v>
      </c>
      <c r="G43" s="176">
        <v>100</v>
      </c>
      <c r="H43" s="173">
        <v>11.01</v>
      </c>
      <c r="I43" s="177">
        <v>2.0099999999999998</v>
      </c>
      <c r="J43" s="177">
        <v>22.14</v>
      </c>
      <c r="K43" s="177">
        <v>4.3559000000000001</v>
      </c>
      <c r="L43" s="176">
        <v>1.1862999999999999</v>
      </c>
      <c r="M43" s="177">
        <v>63.866999999999997</v>
      </c>
      <c r="N43" s="177">
        <v>30.446999999999999</v>
      </c>
      <c r="O43" s="177">
        <v>0.248</v>
      </c>
      <c r="P43" s="177">
        <v>106.4427</v>
      </c>
      <c r="Q43" s="177">
        <v>71.492000000000004</v>
      </c>
      <c r="R43" s="177"/>
      <c r="S43" s="177">
        <v>34.950699999999998</v>
      </c>
      <c r="T43" s="177">
        <v>296.7654</v>
      </c>
      <c r="U43" s="27"/>
      <c r="V43" s="27" t="str">
        <f t="shared" si="32"/>
        <v xml:space="preserve"> </v>
      </c>
      <c r="W43" s="8" t="str">
        <f t="shared" si="33"/>
        <v xml:space="preserve"> </v>
      </c>
      <c r="X43" s="27" t="str">
        <f t="shared" si="34"/>
        <v xml:space="preserve"> </v>
      </c>
      <c r="Y43" s="27" t="str">
        <f t="shared" si="35"/>
        <v xml:space="preserve"> </v>
      </c>
      <c r="Z43" s="35" t="str">
        <f t="shared" si="36"/>
        <v xml:space="preserve"> </v>
      </c>
      <c r="AA43" s="8" t="str">
        <f t="shared" si="37"/>
        <v xml:space="preserve"> </v>
      </c>
      <c r="AB43" s="36" t="str">
        <f t="shared" si="38"/>
        <v xml:space="preserve"> </v>
      </c>
      <c r="AC43" s="36" t="str">
        <f t="shared" si="39"/>
        <v xml:space="preserve"> </v>
      </c>
      <c r="AD43" s="36" t="str">
        <f t="shared" si="40"/>
        <v xml:space="preserve"> </v>
      </c>
      <c r="AE43" s="8" t="str">
        <f t="shared" si="41"/>
        <v xml:space="preserve"> </v>
      </c>
      <c r="AF43" s="36" t="str">
        <f t="shared" si="42"/>
        <v xml:space="preserve"> </v>
      </c>
      <c r="AG43" s="36" t="str">
        <f t="shared" si="43"/>
        <v xml:space="preserve"> </v>
      </c>
      <c r="AH43" s="8" t="str">
        <f t="shared" si="44"/>
        <v xml:space="preserve"> </v>
      </c>
      <c r="AI43" s="37" t="str">
        <f t="shared" si="45"/>
        <v xml:space="preserve"> </v>
      </c>
      <c r="AJ43" s="38" t="str">
        <f t="shared" si="46"/>
        <v xml:space="preserve"> </v>
      </c>
      <c r="AL43" s="27"/>
      <c r="AM43" s="27"/>
      <c r="AN43" s="27"/>
      <c r="AO43" s="27"/>
      <c r="AP43" s="27"/>
      <c r="AQ43" s="39" t="s">
        <v>221</v>
      </c>
      <c r="AR43" s="40"/>
      <c r="AS43" s="40"/>
      <c r="AT43" s="40"/>
      <c r="AU43" s="40"/>
      <c r="AV43" s="40"/>
      <c r="AW43" s="40"/>
      <c r="AX43" s="40"/>
      <c r="AY43" s="40"/>
      <c r="AZ43" s="19"/>
    </row>
    <row r="44" spans="1:52" ht="16" x14ac:dyDescent="0.2">
      <c r="A44" s="172">
        <v>7</v>
      </c>
      <c r="B44" s="173">
        <v>2018</v>
      </c>
      <c r="C44" s="173">
        <v>5</v>
      </c>
      <c r="D44" s="173">
        <v>19</v>
      </c>
      <c r="E44" s="176">
        <v>13.9</v>
      </c>
      <c r="F44" s="176">
        <v>16.2</v>
      </c>
      <c r="G44" s="176">
        <v>74</v>
      </c>
      <c r="H44" s="173">
        <v>6.85</v>
      </c>
      <c r="I44" s="177">
        <v>2.14</v>
      </c>
      <c r="J44" s="177">
        <v>2.2000000000000002</v>
      </c>
      <c r="K44" s="177">
        <v>2.48</v>
      </c>
      <c r="L44" s="176">
        <v>3.0825</v>
      </c>
      <c r="M44" s="177">
        <v>30.991</v>
      </c>
      <c r="N44" s="177">
        <v>34.92</v>
      </c>
      <c r="O44" s="177">
        <v>0.377</v>
      </c>
      <c r="P44" s="177">
        <v>60.325299999999999</v>
      </c>
      <c r="Q44" s="177">
        <v>47.856000000000002</v>
      </c>
      <c r="R44" s="177"/>
      <c r="S44" s="177">
        <v>12.4693</v>
      </c>
      <c r="T44" s="177">
        <v>133.4674</v>
      </c>
      <c r="U44" s="27"/>
      <c r="V44" s="27" t="str">
        <f t="shared" si="32"/>
        <v xml:space="preserve"> </v>
      </c>
      <c r="W44" s="8" t="str">
        <f t="shared" si="33"/>
        <v xml:space="preserve"> </v>
      </c>
      <c r="X44" s="27" t="str">
        <f t="shared" si="34"/>
        <v xml:space="preserve"> </v>
      </c>
      <c r="Y44" s="27" t="str">
        <f t="shared" si="35"/>
        <v xml:space="preserve"> </v>
      </c>
      <c r="Z44" s="35" t="str">
        <f t="shared" si="36"/>
        <v xml:space="preserve"> </v>
      </c>
      <c r="AA44" s="8" t="str">
        <f t="shared" si="37"/>
        <v xml:space="preserve"> </v>
      </c>
      <c r="AB44" s="36" t="str">
        <f t="shared" si="38"/>
        <v xml:space="preserve"> </v>
      </c>
      <c r="AC44" s="36" t="str">
        <f t="shared" si="39"/>
        <v xml:space="preserve"> </v>
      </c>
      <c r="AD44" s="36" t="str">
        <f t="shared" si="40"/>
        <v xml:space="preserve"> </v>
      </c>
      <c r="AE44" s="8" t="str">
        <f t="shared" si="41"/>
        <v xml:space="preserve"> </v>
      </c>
      <c r="AF44" s="36" t="str">
        <f t="shared" si="42"/>
        <v xml:space="preserve"> </v>
      </c>
      <c r="AG44" s="36" t="str">
        <f t="shared" si="43"/>
        <v xml:space="preserve"> </v>
      </c>
      <c r="AH44" s="8" t="str">
        <f t="shared" si="44"/>
        <v xml:space="preserve"> </v>
      </c>
      <c r="AI44" s="37" t="str">
        <f t="shared" si="45"/>
        <v xml:space="preserve"> </v>
      </c>
      <c r="AJ44" s="38" t="str">
        <f t="shared" si="46"/>
        <v xml:space="preserve"> </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7</v>
      </c>
      <c r="B45" s="173">
        <v>2018</v>
      </c>
      <c r="C45" s="173">
        <v>6</v>
      </c>
      <c r="D45" s="173">
        <v>15</v>
      </c>
      <c r="E45" s="176">
        <v>19.3</v>
      </c>
      <c r="F45" s="176">
        <v>26.6</v>
      </c>
      <c r="G45" s="176">
        <v>70</v>
      </c>
      <c r="H45" s="173">
        <v>5.6</v>
      </c>
      <c r="I45" s="177">
        <v>1.45</v>
      </c>
      <c r="J45" s="177">
        <v>8.99</v>
      </c>
      <c r="K45" s="177">
        <v>4.76</v>
      </c>
      <c r="L45" s="176">
        <v>2.1594000000000002</v>
      </c>
      <c r="M45" s="177">
        <v>26.001000000000001</v>
      </c>
      <c r="N45" s="177">
        <v>19.654</v>
      </c>
      <c r="O45" s="177">
        <v>0.17899999999999999</v>
      </c>
      <c r="P45" s="177">
        <v>55.284500000000001</v>
      </c>
      <c r="Q45" s="177">
        <v>44.02</v>
      </c>
      <c r="R45" s="177"/>
      <c r="S45" s="177">
        <v>11.2645</v>
      </c>
      <c r="T45" s="177">
        <v>94.173900000000003</v>
      </c>
      <c r="U45" s="27"/>
      <c r="V45" s="27">
        <f t="shared" si="32"/>
        <v>19.3</v>
      </c>
      <c r="W45" s="8">
        <f t="shared" si="33"/>
        <v>292.45</v>
      </c>
      <c r="X45" s="27">
        <f t="shared" si="34"/>
        <v>26.6</v>
      </c>
      <c r="Y45" s="27">
        <f t="shared" si="35"/>
        <v>5.6</v>
      </c>
      <c r="Z45" s="35">
        <f t="shared" si="36"/>
        <v>7.852893263191894</v>
      </c>
      <c r="AA45" s="8">
        <f t="shared" si="37"/>
        <v>0.71311296516003053</v>
      </c>
      <c r="AB45" s="36">
        <f t="shared" si="38"/>
        <v>1.45</v>
      </c>
      <c r="AC45" s="36">
        <f t="shared" si="39"/>
        <v>26.001000000000001</v>
      </c>
      <c r="AD45" s="36">
        <f t="shared" si="40"/>
        <v>2.1594000000000002</v>
      </c>
      <c r="AE45" s="8">
        <f t="shared" si="41"/>
        <v>28.160400000000003</v>
      </c>
      <c r="AF45" s="36">
        <f t="shared" si="42"/>
        <v>8.99</v>
      </c>
      <c r="AG45" s="36">
        <f t="shared" si="43"/>
        <v>4.76</v>
      </c>
      <c r="AH45" s="8">
        <f t="shared" si="44"/>
        <v>13.75</v>
      </c>
      <c r="AI45" s="37">
        <f t="shared" si="45"/>
        <v>55.284500000000001</v>
      </c>
      <c r="AJ45" s="38">
        <f t="shared" si="46"/>
        <v>27.124099999999999</v>
      </c>
      <c r="AL45" s="43" t="s">
        <v>222</v>
      </c>
      <c r="AQ45" s="44" t="s">
        <v>1</v>
      </c>
      <c r="AR45" s="41"/>
      <c r="AS45" s="41"/>
      <c r="AT45" s="41"/>
      <c r="AU45" s="41"/>
      <c r="AV45" s="41"/>
      <c r="AW45" s="45"/>
      <c r="AX45" s="40"/>
      <c r="AY45" s="40"/>
      <c r="AZ45" s="19"/>
    </row>
    <row r="46" spans="1:52" ht="18" x14ac:dyDescent="0.25">
      <c r="A46" s="172">
        <v>7</v>
      </c>
      <c r="B46" s="173">
        <v>2018</v>
      </c>
      <c r="C46" s="173">
        <v>6</v>
      </c>
      <c r="D46" s="173">
        <v>30</v>
      </c>
      <c r="E46" s="176">
        <v>19.899999999999999</v>
      </c>
      <c r="F46" s="176">
        <v>9.6999999999999993</v>
      </c>
      <c r="G46" s="176">
        <v>63.4</v>
      </c>
      <c r="H46" s="173">
        <v>5.53</v>
      </c>
      <c r="I46" s="177">
        <v>1.68</v>
      </c>
      <c r="J46" s="177">
        <v>4.38</v>
      </c>
      <c r="K46" s="177">
        <v>1.64</v>
      </c>
      <c r="L46" s="176">
        <v>4.9051</v>
      </c>
      <c r="M46" s="177">
        <v>29.501999999999999</v>
      </c>
      <c r="N46" s="177">
        <v>36.81</v>
      </c>
      <c r="O46" s="177">
        <v>0.61899999999999999</v>
      </c>
      <c r="P46" s="177">
        <v>62.499499999999998</v>
      </c>
      <c r="Q46" s="177">
        <v>53.411999999999999</v>
      </c>
      <c r="R46" s="177"/>
      <c r="S46" s="177">
        <v>9.0875000000000004</v>
      </c>
      <c r="T46" s="177">
        <v>82.126900000000006</v>
      </c>
      <c r="U46" s="27"/>
      <c r="V46" s="27">
        <f t="shared" si="32"/>
        <v>19.899999999999999</v>
      </c>
      <c r="W46" s="8">
        <f t="shared" si="33"/>
        <v>293.04999999999995</v>
      </c>
      <c r="X46" s="27">
        <f t="shared" si="34"/>
        <v>9.6999999999999993</v>
      </c>
      <c r="Y46" s="27">
        <f t="shared" si="35"/>
        <v>5.53</v>
      </c>
      <c r="Z46" s="35">
        <f t="shared" si="36"/>
        <v>8.5794545101318338</v>
      </c>
      <c r="AA46" s="8">
        <f t="shared" si="37"/>
        <v>0.64456312385238401</v>
      </c>
      <c r="AB46" s="36">
        <f t="shared" si="38"/>
        <v>1.68</v>
      </c>
      <c r="AC46" s="36">
        <f t="shared" si="39"/>
        <v>29.501999999999999</v>
      </c>
      <c r="AD46" s="36">
        <f t="shared" si="40"/>
        <v>4.9051</v>
      </c>
      <c r="AE46" s="8">
        <f t="shared" si="41"/>
        <v>34.4071</v>
      </c>
      <c r="AF46" s="36">
        <f t="shared" si="42"/>
        <v>4.38</v>
      </c>
      <c r="AG46" s="36">
        <f t="shared" si="43"/>
        <v>1.64</v>
      </c>
      <c r="AH46" s="8">
        <f t="shared" si="44"/>
        <v>6.02</v>
      </c>
      <c r="AI46" s="37">
        <f t="shared" si="45"/>
        <v>62.499499999999998</v>
      </c>
      <c r="AJ46" s="38">
        <f t="shared" si="46"/>
        <v>28.092399999999998</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7</v>
      </c>
      <c r="B47" s="173">
        <v>2018</v>
      </c>
      <c r="C47" s="173">
        <v>7</v>
      </c>
      <c r="D47" s="173">
        <v>13</v>
      </c>
      <c r="E47" s="176">
        <v>24.8</v>
      </c>
      <c r="F47" s="176">
        <v>25.2</v>
      </c>
      <c r="G47" s="176">
        <v>40</v>
      </c>
      <c r="H47" s="173">
        <v>3.02</v>
      </c>
      <c r="I47" s="177">
        <v>7.67</v>
      </c>
      <c r="J47" s="177">
        <v>57.86</v>
      </c>
      <c r="K47" s="177">
        <v>23.75</v>
      </c>
      <c r="L47" s="176">
        <v>5.3967000000000001</v>
      </c>
      <c r="M47" s="177">
        <v>15.782</v>
      </c>
      <c r="N47" s="177">
        <v>37.398000000000003</v>
      </c>
      <c r="O47" s="177">
        <v>0.60699999999999998</v>
      </c>
      <c r="P47" s="177">
        <v>134.96549999999999</v>
      </c>
      <c r="Q47" s="177">
        <v>50.399000000000001</v>
      </c>
      <c r="R47" s="177"/>
      <c r="S47" s="177">
        <v>84.566500000000005</v>
      </c>
      <c r="T47" s="177">
        <v>609.71349999999995</v>
      </c>
      <c r="U47" s="27"/>
      <c r="V47" s="27">
        <f t="shared" si="32"/>
        <v>24.8</v>
      </c>
      <c r="W47" s="8">
        <f t="shared" si="33"/>
        <v>297.95</v>
      </c>
      <c r="X47" s="27">
        <f t="shared" si="34"/>
        <v>25.2</v>
      </c>
      <c r="Y47" s="27">
        <f t="shared" si="35"/>
        <v>3.02</v>
      </c>
      <c r="Z47" s="35">
        <f t="shared" si="36"/>
        <v>7.1599824664682528</v>
      </c>
      <c r="AA47" s="8">
        <f t="shared" si="37"/>
        <v>0.42178874238076886</v>
      </c>
      <c r="AB47" s="36">
        <f t="shared" si="38"/>
        <v>7.67</v>
      </c>
      <c r="AC47" s="36">
        <f t="shared" si="39"/>
        <v>15.782</v>
      </c>
      <c r="AD47" s="36">
        <f t="shared" si="40"/>
        <v>5.3967000000000001</v>
      </c>
      <c r="AE47" s="8">
        <f t="shared" si="41"/>
        <v>21.178699999999999</v>
      </c>
      <c r="AF47" s="36">
        <f t="shared" si="42"/>
        <v>57.86</v>
      </c>
      <c r="AG47" s="36">
        <f t="shared" si="43"/>
        <v>23.75</v>
      </c>
      <c r="AH47" s="8">
        <f t="shared" si="44"/>
        <v>81.61</v>
      </c>
      <c r="AI47" s="37">
        <f t="shared" si="45"/>
        <v>134.96549999999999</v>
      </c>
      <c r="AJ47" s="38">
        <f t="shared" si="46"/>
        <v>113.7868</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7</v>
      </c>
      <c r="B48" s="173">
        <v>2018</v>
      </c>
      <c r="C48" s="173">
        <v>7</v>
      </c>
      <c r="D48" s="173">
        <v>28</v>
      </c>
      <c r="E48" s="176">
        <v>23.9</v>
      </c>
      <c r="F48" s="176">
        <v>8.8000000000000007</v>
      </c>
      <c r="G48" s="176">
        <v>111.1</v>
      </c>
      <c r="H48" s="173">
        <v>9.15</v>
      </c>
      <c r="I48" s="177">
        <v>0.77</v>
      </c>
      <c r="J48" s="177">
        <v>54.91</v>
      </c>
      <c r="K48" s="177">
        <v>6.53</v>
      </c>
      <c r="L48" s="176">
        <v>1.272</v>
      </c>
      <c r="M48" s="177">
        <v>7.2649999999999997</v>
      </c>
      <c r="N48" s="177">
        <v>46.374000000000002</v>
      </c>
      <c r="O48" s="177">
        <v>0.65900000000000003</v>
      </c>
      <c r="P48" s="177">
        <v>100.95699999999999</v>
      </c>
      <c r="Q48" s="177">
        <v>38.813000000000002</v>
      </c>
      <c r="R48" s="177"/>
      <c r="S48" s="177">
        <v>62.143999999999998</v>
      </c>
      <c r="T48" s="177">
        <v>335.97410000000002</v>
      </c>
      <c r="U48" s="27"/>
      <c r="V48" s="27">
        <f t="shared" si="32"/>
        <v>23.9</v>
      </c>
      <c r="W48" s="8">
        <f t="shared" si="33"/>
        <v>297.04999999999995</v>
      </c>
      <c r="X48" s="27">
        <f t="shared" si="34"/>
        <v>8.8000000000000007</v>
      </c>
      <c r="Y48" s="27">
        <f t="shared" si="35"/>
        <v>9.15</v>
      </c>
      <c r="Z48" s="35">
        <f t="shared" si="36"/>
        <v>7.9927802311003111</v>
      </c>
      <c r="AA48" s="8">
        <f t="shared" si="37"/>
        <v>1.1447831337082044</v>
      </c>
      <c r="AB48" s="36">
        <f t="shared" si="38"/>
        <v>0.77</v>
      </c>
      <c r="AC48" s="36">
        <f t="shared" si="39"/>
        <v>7.2649999999999997</v>
      </c>
      <c r="AD48" s="36">
        <f t="shared" si="40"/>
        <v>1.272</v>
      </c>
      <c r="AE48" s="8">
        <f t="shared" si="41"/>
        <v>8.536999999999999</v>
      </c>
      <c r="AF48" s="36">
        <f t="shared" si="42"/>
        <v>54.91</v>
      </c>
      <c r="AG48" s="36">
        <f t="shared" si="43"/>
        <v>6.53</v>
      </c>
      <c r="AH48" s="8">
        <f t="shared" si="44"/>
        <v>61.44</v>
      </c>
      <c r="AI48" s="37">
        <f t="shared" si="45"/>
        <v>100.95699999999999</v>
      </c>
      <c r="AJ48" s="38">
        <f t="shared" si="46"/>
        <v>92.419999999999987</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7</v>
      </c>
      <c r="B49" s="173">
        <v>2018</v>
      </c>
      <c r="C49" s="173">
        <v>8</v>
      </c>
      <c r="D49" s="173">
        <v>11</v>
      </c>
      <c r="E49" s="176">
        <v>25.7</v>
      </c>
      <c r="F49" s="176">
        <v>13.9</v>
      </c>
      <c r="G49" s="176">
        <v>47</v>
      </c>
      <c r="H49" s="173">
        <v>3.49</v>
      </c>
      <c r="I49" s="177">
        <v>4.34</v>
      </c>
      <c r="J49" s="177">
        <v>139.59</v>
      </c>
      <c r="K49" s="177">
        <v>1.36</v>
      </c>
      <c r="L49" s="176">
        <v>0.44979999999999998</v>
      </c>
      <c r="M49" s="177">
        <v>16.733000000000001</v>
      </c>
      <c r="N49" s="177">
        <v>78.076999999999998</v>
      </c>
      <c r="O49" s="177">
        <v>0.46700000000000003</v>
      </c>
      <c r="P49" s="177">
        <v>111.34829999999999</v>
      </c>
      <c r="Q49" s="177">
        <v>41.667000000000002</v>
      </c>
      <c r="R49" s="177"/>
      <c r="S49" s="177">
        <v>69.681299999999993</v>
      </c>
      <c r="T49" s="177">
        <v>399.38920000000002</v>
      </c>
      <c r="U49" s="27"/>
      <c r="V49" s="27">
        <f t="shared" si="32"/>
        <v>25.7</v>
      </c>
      <c r="W49" s="8">
        <f t="shared" si="33"/>
        <v>298.84999999999997</v>
      </c>
      <c r="X49" s="27">
        <f t="shared" si="34"/>
        <v>13.9</v>
      </c>
      <c r="Y49" s="27">
        <f t="shared" si="35"/>
        <v>3.49</v>
      </c>
      <c r="Z49" s="35">
        <f t="shared" si="36"/>
        <v>7.5146523953666291</v>
      </c>
      <c r="AA49" s="8">
        <f t="shared" si="37"/>
        <v>0.46442600620513841</v>
      </c>
      <c r="AB49" s="36">
        <f t="shared" si="38"/>
        <v>4.34</v>
      </c>
      <c r="AC49" s="36">
        <f t="shared" si="39"/>
        <v>16.733000000000001</v>
      </c>
      <c r="AD49" s="36">
        <f t="shared" si="40"/>
        <v>0.44979999999999998</v>
      </c>
      <c r="AE49" s="8">
        <f t="shared" si="41"/>
        <v>17.1828</v>
      </c>
      <c r="AF49" s="36">
        <f t="shared" si="42"/>
        <v>139.59</v>
      </c>
      <c r="AG49" s="36">
        <f t="shared" si="43"/>
        <v>1.36</v>
      </c>
      <c r="AH49" s="8">
        <f t="shared" si="44"/>
        <v>140.95000000000002</v>
      </c>
      <c r="AI49" s="37">
        <f t="shared" si="45"/>
        <v>111.34829999999999</v>
      </c>
      <c r="AJ49" s="38">
        <f t="shared" si="46"/>
        <v>94.165499999999994</v>
      </c>
      <c r="AL49">
        <f>AA54</f>
        <v>0.70645823261663399</v>
      </c>
      <c r="AM49">
        <f>AB54</f>
        <v>2.7074999999999996</v>
      </c>
      <c r="AN49">
        <f>AE54</f>
        <v>17.0458</v>
      </c>
      <c r="AO49">
        <f>AH54</f>
        <v>50.6325</v>
      </c>
      <c r="AP49" s="11">
        <f>AJ54</f>
        <v>60.694600000000001</v>
      </c>
      <c r="AQ49" s="45"/>
      <c r="AR49" s="41" t="s">
        <v>77</v>
      </c>
      <c r="AS49" s="41" t="s">
        <v>77</v>
      </c>
      <c r="AT49" s="41" t="s">
        <v>77</v>
      </c>
      <c r="AU49" s="41" t="s">
        <v>77</v>
      </c>
      <c r="AV49" s="41" t="s">
        <v>77</v>
      </c>
      <c r="AW49" s="42" t="s">
        <v>78</v>
      </c>
      <c r="AX49" s="23"/>
      <c r="AY49" s="23"/>
      <c r="AZ49" s="19"/>
    </row>
    <row r="50" spans="1:52" ht="16" x14ac:dyDescent="0.2">
      <c r="A50" s="172">
        <v>7</v>
      </c>
      <c r="B50" s="173">
        <v>2018</v>
      </c>
      <c r="C50" s="173">
        <v>8</v>
      </c>
      <c r="D50" s="173">
        <v>25</v>
      </c>
      <c r="E50" s="176">
        <v>23.9</v>
      </c>
      <c r="F50" s="176">
        <v>21</v>
      </c>
      <c r="G50" s="176">
        <v>92.2</v>
      </c>
      <c r="H50" s="173">
        <v>7.25</v>
      </c>
      <c r="I50" s="177">
        <v>2.92</v>
      </c>
      <c r="J50" s="177">
        <v>39.42</v>
      </c>
      <c r="K50" s="177">
        <v>6.38</v>
      </c>
      <c r="L50" s="176">
        <v>0.69210000000000005</v>
      </c>
      <c r="M50" s="177">
        <v>0.104</v>
      </c>
      <c r="N50" s="177">
        <v>42.088999999999999</v>
      </c>
      <c r="O50" s="177">
        <v>0.39</v>
      </c>
      <c r="P50" s="177">
        <v>72.268699999999995</v>
      </c>
      <c r="Q50" s="177">
        <v>26.366</v>
      </c>
      <c r="R50" s="177"/>
      <c r="S50" s="177">
        <v>45.902700000000003</v>
      </c>
      <c r="T50" s="177">
        <v>259.06670000000003</v>
      </c>
      <c r="U50" s="27"/>
      <c r="V50" s="27">
        <f t="shared" si="32"/>
        <v>23.9</v>
      </c>
      <c r="W50" s="8">
        <f t="shared" si="33"/>
        <v>297.04999999999995</v>
      </c>
      <c r="X50" s="27">
        <f t="shared" si="34"/>
        <v>21</v>
      </c>
      <c r="Y50" s="27">
        <f t="shared" si="35"/>
        <v>7.25</v>
      </c>
      <c r="Z50" s="35">
        <f t="shared" si="36"/>
        <v>7.4521902316500794</v>
      </c>
      <c r="AA50" s="8">
        <f t="shared" si="37"/>
        <v>0.97286834804734845</v>
      </c>
      <c r="AB50" s="36">
        <f t="shared" si="38"/>
        <v>2.92</v>
      </c>
      <c r="AC50" s="36">
        <f t="shared" si="39"/>
        <v>0.104</v>
      </c>
      <c r="AD50" s="36">
        <f t="shared" si="40"/>
        <v>0.69210000000000005</v>
      </c>
      <c r="AE50" s="8">
        <f t="shared" si="41"/>
        <v>0.79610000000000003</v>
      </c>
      <c r="AF50" s="36">
        <f t="shared" si="42"/>
        <v>39.42</v>
      </c>
      <c r="AG50" s="36">
        <f t="shared" si="43"/>
        <v>6.38</v>
      </c>
      <c r="AH50" s="8">
        <f t="shared" si="44"/>
        <v>45.800000000000004</v>
      </c>
      <c r="AI50" s="37">
        <f t="shared" si="45"/>
        <v>72.268699999999995</v>
      </c>
      <c r="AJ50" s="38">
        <f t="shared" si="46"/>
        <v>71.4726</v>
      </c>
      <c r="AK50" s="27"/>
      <c r="AO50" s="27"/>
      <c r="AR50" s="41">
        <f>((LN(AL49)-LN(0.4))/(LN(0.9)-LN(0.4))*100)</f>
        <v>70.141613071475874</v>
      </c>
      <c r="AS50" s="57">
        <f>((LN(AM49)-LN(17))/(LN(0.5)-LN(17))*100)</f>
        <v>52.098690174714413</v>
      </c>
      <c r="AT50" s="41">
        <f>((LN(AN49)-LN(10))/(LN(1)-LN(10))*100)</f>
        <v>-23.161738851782314</v>
      </c>
      <c r="AU50" s="41">
        <f>((LN(AO49)-LN(10))/(LN(3)-LN(10))*100)</f>
        <v>-134.72136278992286</v>
      </c>
      <c r="AV50" s="41">
        <f>((LN(AP49)-LN(43))/(LN(20)-LN(43))*100)</f>
        <v>-45.025355388208844</v>
      </c>
    </row>
    <row r="51" spans="1:52" ht="16" x14ac:dyDescent="0.2">
      <c r="A51" s="172">
        <v>7</v>
      </c>
      <c r="B51" s="173">
        <v>2018</v>
      </c>
      <c r="C51" s="173">
        <v>9</v>
      </c>
      <c r="D51" s="173">
        <v>15</v>
      </c>
      <c r="E51" s="176">
        <v>22.8</v>
      </c>
      <c r="F51" s="176">
        <v>28.2</v>
      </c>
      <c r="G51" s="176">
        <v>81</v>
      </c>
      <c r="H51" s="173">
        <v>5.95</v>
      </c>
      <c r="I51" s="177">
        <v>1.86</v>
      </c>
      <c r="J51" s="177">
        <v>19.52</v>
      </c>
      <c r="K51" s="177">
        <v>7.34</v>
      </c>
      <c r="L51" s="176">
        <v>4.9755000000000003</v>
      </c>
      <c r="M51" s="177">
        <v>9.3030000000000008</v>
      </c>
      <c r="N51" s="177">
        <v>34.432000000000002</v>
      </c>
      <c r="O51" s="177">
        <v>0.38500000000000001</v>
      </c>
      <c r="P51" s="177">
        <v>46.4711</v>
      </c>
      <c r="Q51" s="177">
        <v>30.151</v>
      </c>
      <c r="R51" s="177"/>
      <c r="S51" s="177">
        <v>16.3201</v>
      </c>
      <c r="T51" s="177">
        <v>125.7281</v>
      </c>
      <c r="U51" s="27"/>
      <c r="V51" s="27">
        <f t="shared" si="32"/>
        <v>22.8</v>
      </c>
      <c r="W51" s="8">
        <f t="shared" si="33"/>
        <v>295.95</v>
      </c>
      <c r="X51" s="27">
        <f t="shared" si="34"/>
        <v>28.2</v>
      </c>
      <c r="Y51" s="27">
        <f t="shared" si="35"/>
        <v>5.95</v>
      </c>
      <c r="Z51" s="35">
        <f t="shared" si="36"/>
        <v>7.2918912730012817</v>
      </c>
      <c r="AA51" s="8">
        <f t="shared" si="37"/>
        <v>0.81597486540018438</v>
      </c>
      <c r="AB51" s="36">
        <f t="shared" si="38"/>
        <v>1.86</v>
      </c>
      <c r="AC51" s="36">
        <f t="shared" si="39"/>
        <v>9.3030000000000008</v>
      </c>
      <c r="AD51" s="36">
        <f t="shared" si="40"/>
        <v>4.9755000000000003</v>
      </c>
      <c r="AE51" s="8">
        <f t="shared" si="41"/>
        <v>14.278500000000001</v>
      </c>
      <c r="AF51" s="36">
        <f t="shared" si="42"/>
        <v>19.52</v>
      </c>
      <c r="AG51" s="36">
        <f t="shared" si="43"/>
        <v>7.34</v>
      </c>
      <c r="AH51" s="8">
        <f t="shared" si="44"/>
        <v>26.86</v>
      </c>
      <c r="AI51" s="37">
        <f t="shared" si="45"/>
        <v>46.4711</v>
      </c>
      <c r="AJ51" s="38">
        <f t="shared" si="46"/>
        <v>32.192599999999999</v>
      </c>
      <c r="AK51" s="27"/>
      <c r="AL51" s="27"/>
      <c r="AM51" s="27"/>
      <c r="AN51" s="27"/>
      <c r="AO51" s="58" t="s">
        <v>228</v>
      </c>
      <c r="AP51" s="27"/>
      <c r="AR51">
        <f>IF(AR50&gt;100, 100, IF(AR50&lt;0, 0, AR50))</f>
        <v>70.141613071475874</v>
      </c>
      <c r="AS51">
        <f t="shared" ref="AS51:AV51" si="47">IF(AS50&gt;100, 100, IF(AS50&lt;0, 0, AS50))</f>
        <v>52.098690174714413</v>
      </c>
      <c r="AT51">
        <f t="shared" si="47"/>
        <v>0</v>
      </c>
      <c r="AU51">
        <f t="shared" si="47"/>
        <v>0</v>
      </c>
      <c r="AV51">
        <f t="shared" si="47"/>
        <v>0</v>
      </c>
      <c r="AW51" s="59">
        <f>AVERAGE(AR51:AV51)</f>
        <v>24.448060649238055</v>
      </c>
      <c r="AX51" s="43"/>
      <c r="AY51" s="43" t="str">
        <f>IF(AW51&lt;35, "Poor", IF(AW51&lt;65, "Fair", IF(AW51&gt;65, "Excellent")))</f>
        <v>Poor</v>
      </c>
      <c r="AZ51" s="43" t="str">
        <f>IF(AY51="Excellent", "Acceptable; Ongoing Protection is Required", "Unacceptable; Immediate Restoration is Required")</f>
        <v>Unacceptable; Immediate Restoration is Required</v>
      </c>
    </row>
    <row r="52" spans="1:52" ht="16" x14ac:dyDescent="0.2">
      <c r="A52" s="172">
        <v>7</v>
      </c>
      <c r="B52" s="173">
        <v>2018</v>
      </c>
      <c r="C52" s="173">
        <v>9</v>
      </c>
      <c r="D52" s="173">
        <v>29</v>
      </c>
      <c r="E52" s="176">
        <v>19.399999999999999</v>
      </c>
      <c r="F52" s="176">
        <v>27.8</v>
      </c>
      <c r="G52" s="176">
        <v>46.8</v>
      </c>
      <c r="H52" s="173">
        <v>3.69</v>
      </c>
      <c r="I52" s="177">
        <v>0.97</v>
      </c>
      <c r="J52" s="177">
        <v>22.17</v>
      </c>
      <c r="K52" s="177">
        <v>6.46</v>
      </c>
      <c r="L52" s="176">
        <v>6.7168000000000001</v>
      </c>
      <c r="M52" s="177">
        <v>5.109</v>
      </c>
      <c r="N52" s="177">
        <v>26.463000000000001</v>
      </c>
      <c r="O52" s="177">
        <v>0.57799999999999996</v>
      </c>
      <c r="P52" s="177">
        <v>38.128599999999999</v>
      </c>
      <c r="Q52" s="177">
        <v>28.971</v>
      </c>
      <c r="R52" s="177"/>
      <c r="S52" s="177">
        <v>9.1576000000000004</v>
      </c>
      <c r="T52" s="177">
        <v>81.8429</v>
      </c>
      <c r="U52" s="27"/>
      <c r="V52" s="27">
        <f t="shared" si="32"/>
        <v>19.399999999999999</v>
      </c>
      <c r="W52" s="8">
        <f t="shared" si="33"/>
        <v>292.54999999999995</v>
      </c>
      <c r="X52" s="27">
        <f t="shared" si="34"/>
        <v>27.8</v>
      </c>
      <c r="Y52" s="27">
        <f t="shared" si="35"/>
        <v>3.69</v>
      </c>
      <c r="Z52" s="35">
        <f t="shared" si="36"/>
        <v>7.7823690867099433</v>
      </c>
      <c r="AA52" s="8">
        <f t="shared" si="37"/>
        <v>0.47414867617901374</v>
      </c>
      <c r="AB52" s="36">
        <f t="shared" si="38"/>
        <v>0.97</v>
      </c>
      <c r="AC52" s="36">
        <f t="shared" si="39"/>
        <v>5.109</v>
      </c>
      <c r="AD52" s="36">
        <f t="shared" si="40"/>
        <v>6.7168000000000001</v>
      </c>
      <c r="AE52" s="8">
        <f t="shared" si="41"/>
        <v>11.825800000000001</v>
      </c>
      <c r="AF52" s="36">
        <f t="shared" si="42"/>
        <v>22.17</v>
      </c>
      <c r="AG52" s="36">
        <f t="shared" si="43"/>
        <v>6.46</v>
      </c>
      <c r="AH52" s="8">
        <f t="shared" si="44"/>
        <v>28.630000000000003</v>
      </c>
      <c r="AI52" s="37">
        <f t="shared" si="45"/>
        <v>38.128599999999999</v>
      </c>
      <c r="AJ52" s="38">
        <f t="shared" si="46"/>
        <v>26.302799999999998</v>
      </c>
      <c r="AK52" s="27"/>
      <c r="AL52" s="27"/>
      <c r="AM52" s="27"/>
      <c r="AN52" s="27"/>
      <c r="AO52" s="27"/>
      <c r="AP52" s="27"/>
      <c r="AQ52" s="27"/>
      <c r="AR52" s="27"/>
      <c r="AS52" s="27"/>
      <c r="AT52" s="27"/>
      <c r="AU52" s="27"/>
      <c r="AV52" s="27"/>
      <c r="AW52" s="27"/>
      <c r="AX52" s="27"/>
      <c r="AY52" s="27"/>
    </row>
    <row r="53" spans="1:52" ht="16" x14ac:dyDescent="0.2">
      <c r="A53" s="172">
        <v>7</v>
      </c>
      <c r="B53" s="173">
        <v>2018</v>
      </c>
      <c r="C53" s="173">
        <v>10</v>
      </c>
      <c r="D53" s="173">
        <v>13</v>
      </c>
      <c r="E53" s="176">
        <v>19.399999999999999</v>
      </c>
      <c r="F53" s="176">
        <v>26.2</v>
      </c>
      <c r="G53" s="176">
        <v>42</v>
      </c>
      <c r="H53" s="173">
        <v>3.28</v>
      </c>
      <c r="I53" s="177">
        <v>2.25</v>
      </c>
      <c r="J53" s="177">
        <v>75.64</v>
      </c>
      <c r="K53" s="177">
        <v>6.29</v>
      </c>
      <c r="L53" s="176">
        <v>4.3925000000000001</v>
      </c>
      <c r="M53" s="177">
        <v>12.202</v>
      </c>
      <c r="N53" s="177">
        <v>46.978999999999999</v>
      </c>
      <c r="O53" s="177">
        <v>0.85199999999999998</v>
      </c>
      <c r="P53" s="177">
        <v>76.555999999999997</v>
      </c>
      <c r="Q53" s="177">
        <v>34.564</v>
      </c>
      <c r="R53" s="177"/>
      <c r="S53" s="177">
        <v>41.991999999999997</v>
      </c>
      <c r="T53" s="177">
        <v>256.26130000000001</v>
      </c>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54" s="172">
        <v>7</v>
      </c>
      <c r="B54" s="173">
        <v>2018</v>
      </c>
      <c r="C54" s="173">
        <v>11</v>
      </c>
      <c r="D54" s="173">
        <v>10</v>
      </c>
      <c r="E54" s="176">
        <v>12.2</v>
      </c>
      <c r="F54" s="176">
        <v>18.100000000000001</v>
      </c>
      <c r="G54" s="176">
        <v>90.2</v>
      </c>
      <c r="H54" s="173">
        <v>8.52</v>
      </c>
      <c r="I54" s="177">
        <v>0.74</v>
      </c>
      <c r="J54" s="177">
        <v>3.0019999999999998</v>
      </c>
      <c r="K54" s="177">
        <v>1.7388999999999999</v>
      </c>
      <c r="L54" s="176">
        <v>2.2471999999999999</v>
      </c>
      <c r="M54" s="177">
        <v>6.415</v>
      </c>
      <c r="N54" s="177">
        <v>20.024999999999999</v>
      </c>
      <c r="O54" s="177">
        <v>0.40600000000000003</v>
      </c>
      <c r="P54" s="177">
        <v>26.370799999999999</v>
      </c>
      <c r="Q54" s="177">
        <v>23.695</v>
      </c>
      <c r="R54" s="177"/>
      <c r="S54" s="177">
        <v>2.6758000000000002</v>
      </c>
      <c r="T54" s="177">
        <v>46.055100000000003</v>
      </c>
      <c r="AA54" s="43">
        <f>_xlfn.AGGREGATE(1, 6,AA41:AA53)</f>
        <v>0.70645823261663399</v>
      </c>
      <c r="AB54" s="43">
        <f>_xlfn.AGGREGATE(1, 6,AB41:AB53)</f>
        <v>2.7074999999999996</v>
      </c>
      <c r="AE54" s="43">
        <f>_xlfn.AGGREGATE(1, 6,AE41:AE53)</f>
        <v>17.0458</v>
      </c>
      <c r="AH54" s="43">
        <f>_xlfn.AGGREGATE(1, 6,AH41:AH53)</f>
        <v>50.6325</v>
      </c>
      <c r="AJ54" s="43">
        <f>_xlfn.AGGREGATE(1, 6,AJ41:AJ53)</f>
        <v>60.694600000000001</v>
      </c>
    </row>
    <row r="55" spans="1:52" x14ac:dyDescent="0.2">
      <c r="A55" s="172">
        <v>7</v>
      </c>
      <c r="B55" s="173">
        <v>2018</v>
      </c>
      <c r="C55" s="173">
        <v>12</v>
      </c>
      <c r="D55" s="173">
        <v>14</v>
      </c>
      <c r="E55" s="176">
        <v>4</v>
      </c>
      <c r="F55" s="176">
        <v>21.6</v>
      </c>
      <c r="G55" s="176">
        <v>106</v>
      </c>
      <c r="H55" s="173">
        <v>12.14</v>
      </c>
      <c r="I55" s="177">
        <v>0.76</v>
      </c>
      <c r="J55" s="177">
        <v>9.8049999999999997</v>
      </c>
      <c r="K55" s="177">
        <v>4.4740000000000002</v>
      </c>
      <c r="L55" s="176">
        <v>1.5951</v>
      </c>
      <c r="M55" s="177">
        <v>51.453000000000003</v>
      </c>
      <c r="N55" s="177">
        <v>94.349000000000004</v>
      </c>
      <c r="O55" s="177">
        <v>0.28000000000000003</v>
      </c>
      <c r="P55" s="177">
        <v>71.574200000000005</v>
      </c>
      <c r="Q55" s="177">
        <v>62.654000000000003</v>
      </c>
      <c r="R55" s="177"/>
      <c r="S55" s="177">
        <v>8.9201999999999995</v>
      </c>
      <c r="T55" s="177">
        <v>75.469800000000006</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7</v>
      </c>
      <c r="B58" s="173">
        <v>2019</v>
      </c>
      <c r="C58" s="173">
        <v>1</v>
      </c>
      <c r="D58" s="173">
        <v>11</v>
      </c>
      <c r="E58" s="176">
        <v>3.8</v>
      </c>
      <c r="F58" s="176">
        <v>23.1</v>
      </c>
      <c r="G58" s="176">
        <v>93</v>
      </c>
      <c r="H58" s="173">
        <v>10.65</v>
      </c>
      <c r="I58" s="177">
        <v>0.64</v>
      </c>
      <c r="J58" s="177">
        <v>1.5840000000000001</v>
      </c>
      <c r="K58" s="177">
        <v>2.1173999999999999</v>
      </c>
      <c r="L58" s="176">
        <v>2.4146999999999998</v>
      </c>
      <c r="M58" s="177">
        <v>17.012</v>
      </c>
      <c r="N58" s="177">
        <v>31.352</v>
      </c>
      <c r="O58" s="177">
        <v>0.23899999999999999</v>
      </c>
      <c r="P58" s="177">
        <v>10.2584</v>
      </c>
      <c r="Q58" s="177">
        <v>28.1</v>
      </c>
      <c r="R58" s="177"/>
      <c r="S58" s="177">
        <v>10.2584</v>
      </c>
      <c r="T58" s="177">
        <v>59.092100000000002</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7</v>
      </c>
      <c r="B59" s="173">
        <v>2019</v>
      </c>
      <c r="C59" s="173">
        <v>2</v>
      </c>
      <c r="D59" s="173">
        <v>24</v>
      </c>
      <c r="E59" s="176">
        <v>5</v>
      </c>
      <c r="F59" s="176">
        <v>14.5</v>
      </c>
      <c r="G59" s="176">
        <v>105.8</v>
      </c>
      <c r="H59" s="173">
        <v>12.98</v>
      </c>
      <c r="I59" s="177">
        <v>0.75</v>
      </c>
      <c r="J59" s="177">
        <v>1.131</v>
      </c>
      <c r="K59" s="177">
        <v>0.71120000000000005</v>
      </c>
      <c r="L59" s="176">
        <v>1.8936999999999999</v>
      </c>
      <c r="M59" s="177">
        <v>51.808</v>
      </c>
      <c r="N59" s="177">
        <v>74.495999999999995</v>
      </c>
      <c r="O59" s="177">
        <v>0.28299999999999997</v>
      </c>
      <c r="P59" s="177">
        <v>68.106499999999997</v>
      </c>
      <c r="Q59" s="177">
        <v>62.5</v>
      </c>
      <c r="R59" s="177"/>
      <c r="S59" s="177">
        <v>5.6064999999999996</v>
      </c>
      <c r="T59" s="177">
        <v>61.054900000000004</v>
      </c>
      <c r="U59" s="27"/>
      <c r="V59" s="27" t="str">
        <f t="shared" ref="V59:V70" si="48">IF(C59&lt;6," ",IF(C59&lt;=9,E59, IF(C59&gt;=10," ")))</f>
        <v xml:space="preserve"> </v>
      </c>
      <c r="W59" s="8" t="str">
        <f t="shared" ref="W59:W70" si="49">IF(V59=" ", " ", IF(V59&gt;0, V59+273.15))</f>
        <v xml:space="preserve"> </v>
      </c>
      <c r="X59" s="27" t="str">
        <f t="shared" ref="X59:X70" si="50">IF(C59&lt;6," ",IF(C59&lt;=9,F59, IF(C59&gt;=10," ")))</f>
        <v xml:space="preserve"> </v>
      </c>
      <c r="Y59" s="27" t="str">
        <f t="shared" ref="Y59:Y70" si="51">IF(C59&lt;6," ",IF(C59&lt;=9,H59, IF(C59&gt;=10," ")))</f>
        <v xml:space="preserve"> </v>
      </c>
      <c r="Z59" s="35" t="str">
        <f t="shared" ref="Z59:Z70" si="52">IF(V59=" "," ",IF(V59&gt;0,EXP(-173.4292+249.6339*100/W59+143.3483*LN(+W59/100)-21.8492*W59/100+X59*(-0.033096+0.014259*W59/100-0.0017*(W59/100)^2))*1.4276))</f>
        <v xml:space="preserve"> </v>
      </c>
      <c r="AA59" s="8" t="str">
        <f t="shared" ref="AA59:AA70" si="53">IF(V59=" "," ",IF(V59&gt;0,Y59/Z59))</f>
        <v xml:space="preserve"> </v>
      </c>
      <c r="AB59" s="36" t="str">
        <f t="shared" ref="AB59:AB70" si="54">IF(C59&lt;6," ",IF(C59&lt;=9,I59, IF(C59&gt;=10," ")))</f>
        <v xml:space="preserve"> </v>
      </c>
      <c r="AC59" s="36" t="str">
        <f t="shared" ref="AC59:AC70" si="55">IF(C59&lt;6," ",IF(C59&lt;=9,M59, IF(C59&gt;=10," ")))</f>
        <v xml:space="preserve"> </v>
      </c>
      <c r="AD59" s="36" t="str">
        <f t="shared" ref="AD59:AD70" si="56">IF(C59&lt;6," ",IF(C59&lt;=9,L59, IF(C59&gt;=10," ")))</f>
        <v xml:space="preserve"> </v>
      </c>
      <c r="AE59" s="8" t="str">
        <f t="shared" ref="AE59:AE70" si="57">IF(V59=" "," ",IF(V59&gt;0,SUM(AC59:AD59)))</f>
        <v xml:space="preserve"> </v>
      </c>
      <c r="AF59" s="36" t="str">
        <f t="shared" ref="AF59:AF70" si="58">IF(C59&lt;6," ",IF(C59&lt;=9,J59, IF(C59&gt;=10," ")))</f>
        <v xml:space="preserve"> </v>
      </c>
      <c r="AG59" s="36" t="str">
        <f t="shared" ref="AG59:AG70" si="59">IF(C59&lt;6," ",IF(C59&lt;=9,K59, IF(C59&gt;=10," ")))</f>
        <v xml:space="preserve"> </v>
      </c>
      <c r="AH59" s="8" t="str">
        <f t="shared" ref="AH59:AH70" si="60">IF(V59=" ", " ", IF(V59&gt;0, SUM(AF59:AG59)))</f>
        <v xml:space="preserve"> </v>
      </c>
      <c r="AI59" s="37" t="str">
        <f t="shared" ref="AI59:AI70" si="61">IF(C59&lt;6," ",IF(C59&lt;=9,P59, IF(C59&gt;=10," ")))</f>
        <v xml:space="preserve"> </v>
      </c>
      <c r="AJ59" s="38" t="str">
        <f t="shared" ref="AJ59:AJ70" si="62">IF(V59=" ", " ", IF(V59&gt;0, AI59-AE59))</f>
        <v xml:space="preserve"> </v>
      </c>
      <c r="AK59" s="27"/>
      <c r="AL59" s="27"/>
      <c r="AM59" s="27"/>
      <c r="AN59" s="27"/>
      <c r="AO59" s="27"/>
      <c r="AP59" s="27"/>
      <c r="AQ59" s="27"/>
      <c r="AR59" s="27"/>
      <c r="AS59" s="27"/>
      <c r="AT59" s="27"/>
      <c r="AU59" s="27"/>
      <c r="AV59" s="27"/>
      <c r="AW59" s="27"/>
      <c r="AX59" s="27"/>
      <c r="AY59" s="27"/>
    </row>
    <row r="60" spans="1:52" ht="16" x14ac:dyDescent="0.2">
      <c r="A60" s="172">
        <v>7</v>
      </c>
      <c r="B60" s="173">
        <v>2019</v>
      </c>
      <c r="C60" s="173">
        <v>3</v>
      </c>
      <c r="D60" s="173">
        <v>23</v>
      </c>
      <c r="E60" s="176">
        <v>5.9</v>
      </c>
      <c r="F60" s="176">
        <v>7.8</v>
      </c>
      <c r="G60" s="176">
        <v>88</v>
      </c>
      <c r="H60" s="173">
        <v>10.51</v>
      </c>
      <c r="I60" s="177">
        <v>1.1100000000000001</v>
      </c>
      <c r="J60" s="177">
        <v>1.028</v>
      </c>
      <c r="K60" s="177">
        <v>1.0091000000000001</v>
      </c>
      <c r="L60" s="176">
        <v>1.4440999999999999</v>
      </c>
      <c r="M60" s="177">
        <v>57.316000000000003</v>
      </c>
      <c r="N60" s="177">
        <v>30.294</v>
      </c>
      <c r="O60" s="177">
        <v>0.35699999999999998</v>
      </c>
      <c r="P60" s="177">
        <v>83.106800000000007</v>
      </c>
      <c r="Q60" s="177">
        <v>79.206000000000003</v>
      </c>
      <c r="R60" s="177"/>
      <c r="S60" s="177">
        <v>3.9007999999999998</v>
      </c>
      <c r="T60" s="177">
        <v>65.097300000000004</v>
      </c>
      <c r="U60" s="27"/>
      <c r="V60" s="27" t="str">
        <f t="shared" si="48"/>
        <v xml:space="preserve"> </v>
      </c>
      <c r="W60" s="8" t="str">
        <f t="shared" si="49"/>
        <v xml:space="preserve"> </v>
      </c>
      <c r="X60" s="27" t="str">
        <f t="shared" si="50"/>
        <v xml:space="preserve"> </v>
      </c>
      <c r="Y60" s="27" t="str">
        <f t="shared" si="51"/>
        <v xml:space="preserve"> </v>
      </c>
      <c r="Z60" s="35" t="str">
        <f t="shared" si="52"/>
        <v xml:space="preserve"> </v>
      </c>
      <c r="AA60" s="8" t="str">
        <f t="shared" si="53"/>
        <v xml:space="preserve"> </v>
      </c>
      <c r="AB60" s="36" t="str">
        <f t="shared" si="54"/>
        <v xml:space="preserve"> </v>
      </c>
      <c r="AC60" s="36" t="str">
        <f t="shared" si="55"/>
        <v xml:space="preserve"> </v>
      </c>
      <c r="AD60" s="36" t="str">
        <f t="shared" si="56"/>
        <v xml:space="preserve"> </v>
      </c>
      <c r="AE60" s="8" t="str">
        <f t="shared" si="57"/>
        <v xml:space="preserve"> </v>
      </c>
      <c r="AF60" s="36" t="str">
        <f t="shared" si="58"/>
        <v xml:space="preserve"> </v>
      </c>
      <c r="AG60" s="36" t="str">
        <f t="shared" si="59"/>
        <v xml:space="preserve"> </v>
      </c>
      <c r="AH60" s="8" t="str">
        <f t="shared" si="60"/>
        <v xml:space="preserve"> </v>
      </c>
      <c r="AI60" s="37" t="str">
        <f t="shared" si="61"/>
        <v xml:space="preserve"> </v>
      </c>
      <c r="AJ60" s="38" t="str">
        <f t="shared" si="62"/>
        <v xml:space="preserve"> </v>
      </c>
      <c r="AL60" s="27"/>
      <c r="AM60" s="27"/>
      <c r="AN60" s="27"/>
      <c r="AO60" s="27"/>
      <c r="AP60" s="27"/>
      <c r="AQ60" s="39" t="s">
        <v>221</v>
      </c>
      <c r="AR60" s="40"/>
      <c r="AS60" s="40"/>
      <c r="AT60" s="40"/>
      <c r="AU60" s="40"/>
      <c r="AV60" s="40"/>
      <c r="AW60" s="40"/>
      <c r="AX60" s="40"/>
      <c r="AY60" s="40"/>
      <c r="AZ60" s="19"/>
    </row>
    <row r="61" spans="1:52" ht="16" x14ac:dyDescent="0.2">
      <c r="A61" s="172">
        <v>7</v>
      </c>
      <c r="B61" s="173">
        <v>2019</v>
      </c>
      <c r="C61" s="173">
        <v>4</v>
      </c>
      <c r="D61" s="173">
        <v>20</v>
      </c>
      <c r="E61" s="176">
        <v>15.9</v>
      </c>
      <c r="F61" s="176">
        <v>3.5</v>
      </c>
      <c r="G61" s="176">
        <v>121.1</v>
      </c>
      <c r="H61" s="173">
        <v>11.64</v>
      </c>
      <c r="I61" s="177">
        <v>1.25</v>
      </c>
      <c r="J61" s="177">
        <v>5.1310000000000002</v>
      </c>
      <c r="K61" s="177">
        <v>3.6465999999999998</v>
      </c>
      <c r="L61" s="176">
        <v>0.27639999999999998</v>
      </c>
      <c r="M61" s="177">
        <v>59.216000000000001</v>
      </c>
      <c r="N61" s="177">
        <v>41.39</v>
      </c>
      <c r="O61" s="177">
        <v>5.3999999999999999E-2</v>
      </c>
      <c r="P61" s="177">
        <v>82.597200000000001</v>
      </c>
      <c r="Q61" s="177">
        <v>74.2</v>
      </c>
      <c r="R61" s="177"/>
      <c r="S61" s="177">
        <v>8.3971999999999998</v>
      </c>
      <c r="T61" s="177">
        <v>85.557400000000001</v>
      </c>
      <c r="U61" s="27"/>
      <c r="V61" s="27" t="str">
        <f t="shared" si="48"/>
        <v xml:space="preserve"> </v>
      </c>
      <c r="W61" s="8" t="str">
        <f t="shared" si="49"/>
        <v xml:space="preserve"> </v>
      </c>
      <c r="X61" s="27" t="str">
        <f t="shared" si="50"/>
        <v xml:space="preserve"> </v>
      </c>
      <c r="Y61" s="27" t="str">
        <f t="shared" si="51"/>
        <v xml:space="preserve"> </v>
      </c>
      <c r="Z61" s="35" t="str">
        <f t="shared" si="52"/>
        <v xml:space="preserve"> </v>
      </c>
      <c r="AA61" s="8" t="str">
        <f t="shared" si="53"/>
        <v xml:space="preserve"> </v>
      </c>
      <c r="AB61" s="36" t="str">
        <f t="shared" si="54"/>
        <v xml:space="preserve"> </v>
      </c>
      <c r="AC61" s="36" t="str">
        <f t="shared" si="55"/>
        <v xml:space="preserve"> </v>
      </c>
      <c r="AD61" s="36" t="str">
        <f t="shared" si="56"/>
        <v xml:space="preserve"> </v>
      </c>
      <c r="AE61" s="8" t="str">
        <f t="shared" si="57"/>
        <v xml:space="preserve"> </v>
      </c>
      <c r="AF61" s="36" t="str">
        <f t="shared" si="58"/>
        <v xml:space="preserve"> </v>
      </c>
      <c r="AG61" s="36" t="str">
        <f t="shared" si="59"/>
        <v xml:space="preserve"> </v>
      </c>
      <c r="AH61" s="8" t="str">
        <f t="shared" si="60"/>
        <v xml:space="preserve"> </v>
      </c>
      <c r="AI61" s="37" t="str">
        <f t="shared" si="61"/>
        <v xml:space="preserve"> </v>
      </c>
      <c r="AJ61" s="38" t="str">
        <f t="shared" si="62"/>
        <v xml:space="preserve"> </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7</v>
      </c>
      <c r="B62" s="173">
        <v>2019</v>
      </c>
      <c r="C62" s="173">
        <v>5</v>
      </c>
      <c r="D62" s="173">
        <v>24</v>
      </c>
      <c r="E62" s="176">
        <v>16.3</v>
      </c>
      <c r="F62" s="176">
        <v>8.6999999999999993</v>
      </c>
      <c r="G62" s="176">
        <v>84</v>
      </c>
      <c r="H62" s="173">
        <v>7.72</v>
      </c>
      <c r="I62" s="177">
        <v>1.72</v>
      </c>
      <c r="J62" s="177">
        <v>1.2</v>
      </c>
      <c r="K62" s="177">
        <v>2.1</v>
      </c>
      <c r="L62" s="176">
        <v>2.1791</v>
      </c>
      <c r="M62" s="177">
        <v>52.162999999999997</v>
      </c>
      <c r="N62" s="177">
        <v>82.004999999999995</v>
      </c>
      <c r="O62" s="177">
        <v>0.24299999999999999</v>
      </c>
      <c r="P62" s="177">
        <v>78.054699999999997</v>
      </c>
      <c r="Q62" s="177">
        <v>70.2</v>
      </c>
      <c r="R62" s="177"/>
      <c r="S62" s="177">
        <v>7.8547000000000002</v>
      </c>
      <c r="T62" s="177">
        <v>74.763099999999994</v>
      </c>
      <c r="U62" s="27"/>
      <c r="V62" s="27" t="str">
        <f t="shared" si="48"/>
        <v xml:space="preserve"> </v>
      </c>
      <c r="W62" s="8" t="str">
        <f t="shared" si="49"/>
        <v xml:space="preserve"> </v>
      </c>
      <c r="X62" s="27" t="str">
        <f t="shared" si="50"/>
        <v xml:space="preserve"> </v>
      </c>
      <c r="Y62" s="27" t="str">
        <f t="shared" si="51"/>
        <v xml:space="preserve"> </v>
      </c>
      <c r="Z62" s="35" t="str">
        <f t="shared" si="52"/>
        <v xml:space="preserve"> </v>
      </c>
      <c r="AA62" s="8" t="str">
        <f t="shared" si="53"/>
        <v xml:space="preserve"> </v>
      </c>
      <c r="AB62" s="36" t="str">
        <f t="shared" si="54"/>
        <v xml:space="preserve"> </v>
      </c>
      <c r="AC62" s="36" t="str">
        <f t="shared" si="55"/>
        <v xml:space="preserve"> </v>
      </c>
      <c r="AD62" s="36" t="str">
        <f t="shared" si="56"/>
        <v xml:space="preserve"> </v>
      </c>
      <c r="AE62" s="8" t="str">
        <f t="shared" si="57"/>
        <v xml:space="preserve"> </v>
      </c>
      <c r="AF62" s="36" t="str">
        <f t="shared" si="58"/>
        <v xml:space="preserve"> </v>
      </c>
      <c r="AG62" s="36" t="str">
        <f t="shared" si="59"/>
        <v xml:space="preserve"> </v>
      </c>
      <c r="AH62" s="8" t="str">
        <f t="shared" si="60"/>
        <v xml:space="preserve"> </v>
      </c>
      <c r="AI62" s="37" t="str">
        <f t="shared" si="61"/>
        <v xml:space="preserve"> </v>
      </c>
      <c r="AJ62" s="38" t="str">
        <f t="shared" si="62"/>
        <v xml:space="preserve"> </v>
      </c>
      <c r="AL62" s="43" t="s">
        <v>222</v>
      </c>
      <c r="AQ62" s="44" t="s">
        <v>1</v>
      </c>
      <c r="AR62" s="41"/>
      <c r="AS62" s="41"/>
      <c r="AT62" s="41"/>
      <c r="AU62" s="41"/>
      <c r="AV62" s="41"/>
      <c r="AW62" s="45"/>
      <c r="AX62" s="40"/>
      <c r="AY62" s="40"/>
      <c r="AZ62" s="19"/>
    </row>
    <row r="63" spans="1:52" ht="18" x14ac:dyDescent="0.25">
      <c r="A63" s="172">
        <v>7</v>
      </c>
      <c r="B63" s="173">
        <v>2019</v>
      </c>
      <c r="C63" s="173">
        <v>6</v>
      </c>
      <c r="D63" s="173">
        <v>8</v>
      </c>
      <c r="E63" s="176">
        <v>16.8</v>
      </c>
      <c r="F63" s="176">
        <v>10.6</v>
      </c>
      <c r="G63" s="176">
        <v>88.2</v>
      </c>
      <c r="H63" s="173">
        <v>7.69</v>
      </c>
      <c r="I63" s="177">
        <v>2.0099999999999998</v>
      </c>
      <c r="J63" s="177">
        <v>5.25</v>
      </c>
      <c r="K63" s="177">
        <v>4.17</v>
      </c>
      <c r="L63" s="176">
        <v>2.5142000000000002</v>
      </c>
      <c r="M63" s="177">
        <v>10.617000000000001</v>
      </c>
      <c r="N63" s="177">
        <v>34.094000000000001</v>
      </c>
      <c r="O63" s="177">
        <v>0.19500000000000001</v>
      </c>
      <c r="P63" s="177">
        <v>44.126100000000001</v>
      </c>
      <c r="Q63" s="177">
        <v>37.700000000000003</v>
      </c>
      <c r="R63" s="177"/>
      <c r="S63" s="177">
        <v>6.4260999999999999</v>
      </c>
      <c r="T63" s="177">
        <v>55.958500000000001</v>
      </c>
      <c r="U63" s="27"/>
      <c r="V63" s="27">
        <f t="shared" si="48"/>
        <v>16.8</v>
      </c>
      <c r="W63" s="8">
        <f t="shared" si="49"/>
        <v>289.95</v>
      </c>
      <c r="X63" s="27">
        <f t="shared" si="50"/>
        <v>10.6</v>
      </c>
      <c r="Y63" s="27">
        <f t="shared" si="51"/>
        <v>7.69</v>
      </c>
      <c r="Z63" s="35">
        <f t="shared" si="52"/>
        <v>9.0813954256012259</v>
      </c>
      <c r="AA63" s="8">
        <f t="shared" si="53"/>
        <v>0.84678616441711552</v>
      </c>
      <c r="AB63" s="36">
        <f t="shared" si="54"/>
        <v>2.0099999999999998</v>
      </c>
      <c r="AC63" s="36">
        <f t="shared" si="55"/>
        <v>10.617000000000001</v>
      </c>
      <c r="AD63" s="36">
        <f t="shared" si="56"/>
        <v>2.5142000000000002</v>
      </c>
      <c r="AE63" s="8">
        <f t="shared" si="57"/>
        <v>13.131200000000002</v>
      </c>
      <c r="AF63" s="36">
        <f t="shared" si="58"/>
        <v>5.25</v>
      </c>
      <c r="AG63" s="36">
        <f t="shared" si="59"/>
        <v>4.17</v>
      </c>
      <c r="AH63" s="8">
        <f t="shared" si="60"/>
        <v>9.42</v>
      </c>
      <c r="AI63" s="37">
        <f t="shared" si="61"/>
        <v>44.126100000000001</v>
      </c>
      <c r="AJ63" s="38">
        <f t="shared" si="62"/>
        <v>30.994900000000001</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7</v>
      </c>
      <c r="B64" s="173">
        <v>2019</v>
      </c>
      <c r="C64" s="173">
        <v>6</v>
      </c>
      <c r="D64" s="173">
        <v>21</v>
      </c>
      <c r="E64" s="176">
        <v>18</v>
      </c>
      <c r="F64" s="176">
        <v>9.1</v>
      </c>
      <c r="G64" s="176">
        <v>67</v>
      </c>
      <c r="H64" s="173">
        <v>6</v>
      </c>
      <c r="I64" s="177">
        <v>2.3199999999999998</v>
      </c>
      <c r="J64" s="177">
        <v>9.6199999999999992</v>
      </c>
      <c r="K64" s="177">
        <v>3.08</v>
      </c>
      <c r="L64" s="176">
        <v>3.5697999999999999</v>
      </c>
      <c r="M64" s="177">
        <v>3.6890000000000001</v>
      </c>
      <c r="N64" s="177">
        <v>18.841999999999999</v>
      </c>
      <c r="O64" s="177">
        <v>0.39100000000000001</v>
      </c>
      <c r="P64" s="177">
        <v>43.025799999999997</v>
      </c>
      <c r="Q64" s="177">
        <v>23.9</v>
      </c>
      <c r="R64" s="177"/>
      <c r="S64" s="177">
        <v>19.125800000000002</v>
      </c>
      <c r="T64" s="177">
        <v>134.98650000000001</v>
      </c>
      <c r="U64" s="27"/>
      <c r="V64" s="27">
        <f t="shared" si="48"/>
        <v>18</v>
      </c>
      <c r="W64" s="8">
        <f t="shared" si="49"/>
        <v>291.14999999999998</v>
      </c>
      <c r="X64" s="27">
        <f t="shared" si="50"/>
        <v>9.1</v>
      </c>
      <c r="Y64" s="27">
        <f t="shared" si="51"/>
        <v>6</v>
      </c>
      <c r="Z64" s="35">
        <f t="shared" si="52"/>
        <v>8.9421428082784811</v>
      </c>
      <c r="AA64" s="8">
        <f t="shared" si="53"/>
        <v>0.67098011389902024</v>
      </c>
      <c r="AB64" s="36">
        <f t="shared" si="54"/>
        <v>2.3199999999999998</v>
      </c>
      <c r="AC64" s="36">
        <f t="shared" si="55"/>
        <v>3.6890000000000001</v>
      </c>
      <c r="AD64" s="36">
        <f t="shared" si="56"/>
        <v>3.5697999999999999</v>
      </c>
      <c r="AE64" s="8">
        <f t="shared" si="57"/>
        <v>7.2587999999999999</v>
      </c>
      <c r="AF64" s="36">
        <f t="shared" si="58"/>
        <v>9.6199999999999992</v>
      </c>
      <c r="AG64" s="36">
        <f t="shared" si="59"/>
        <v>3.08</v>
      </c>
      <c r="AH64" s="8">
        <f t="shared" si="60"/>
        <v>12.7</v>
      </c>
      <c r="AI64" s="37">
        <f t="shared" si="61"/>
        <v>43.025799999999997</v>
      </c>
      <c r="AJ64" s="38">
        <f t="shared" si="62"/>
        <v>35.766999999999996</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7</v>
      </c>
      <c r="B65" s="173">
        <v>2019</v>
      </c>
      <c r="C65" s="173">
        <v>7</v>
      </c>
      <c r="D65" s="173">
        <v>5</v>
      </c>
      <c r="E65" s="176">
        <v>24.7</v>
      </c>
      <c r="F65" s="176">
        <v>17.7</v>
      </c>
      <c r="G65" s="176">
        <v>49</v>
      </c>
      <c r="H65" s="173">
        <v>3.69</v>
      </c>
      <c r="I65" s="177">
        <v>3.03</v>
      </c>
      <c r="J65" s="177">
        <v>23.44</v>
      </c>
      <c r="K65" s="177">
        <v>7.53</v>
      </c>
      <c r="L65" s="176">
        <v>2.8138000000000001</v>
      </c>
      <c r="M65" s="177">
        <v>16.111000000000001</v>
      </c>
      <c r="N65" s="177">
        <v>33.689</v>
      </c>
      <c r="O65" s="177">
        <v>0.34899999999999998</v>
      </c>
      <c r="P65" s="177">
        <v>57.662799999999997</v>
      </c>
      <c r="Q65" s="177">
        <v>36.700000000000003</v>
      </c>
      <c r="R65" s="177"/>
      <c r="S65" s="177">
        <v>20.962800000000001</v>
      </c>
      <c r="T65" s="177">
        <v>164.5461</v>
      </c>
      <c r="U65" s="27"/>
      <c r="V65" s="27">
        <f t="shared" si="48"/>
        <v>24.7</v>
      </c>
      <c r="W65" s="8">
        <f t="shared" si="49"/>
        <v>297.84999999999997</v>
      </c>
      <c r="X65" s="27">
        <f t="shared" si="50"/>
        <v>17.7</v>
      </c>
      <c r="Y65" s="27">
        <f t="shared" si="51"/>
        <v>3.69</v>
      </c>
      <c r="Z65" s="35">
        <f t="shared" si="52"/>
        <v>7.4862311384520472</v>
      </c>
      <c r="AA65" s="8">
        <f t="shared" si="53"/>
        <v>0.49290489857396969</v>
      </c>
      <c r="AB65" s="36">
        <f t="shared" si="54"/>
        <v>3.03</v>
      </c>
      <c r="AC65" s="36">
        <f t="shared" si="55"/>
        <v>16.111000000000001</v>
      </c>
      <c r="AD65" s="36">
        <f t="shared" si="56"/>
        <v>2.8138000000000001</v>
      </c>
      <c r="AE65" s="8">
        <f t="shared" si="57"/>
        <v>18.924800000000001</v>
      </c>
      <c r="AF65" s="36">
        <f t="shared" si="58"/>
        <v>23.44</v>
      </c>
      <c r="AG65" s="36">
        <f t="shared" si="59"/>
        <v>7.53</v>
      </c>
      <c r="AH65" s="8">
        <f t="shared" si="60"/>
        <v>30.970000000000002</v>
      </c>
      <c r="AI65" s="37">
        <f t="shared" si="61"/>
        <v>57.662799999999997</v>
      </c>
      <c r="AJ65" s="38">
        <f t="shared" si="62"/>
        <v>38.738</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7</v>
      </c>
      <c r="B66" s="173">
        <v>2019</v>
      </c>
      <c r="C66" s="173">
        <v>7</v>
      </c>
      <c r="D66" s="173">
        <v>20</v>
      </c>
      <c r="E66" s="176">
        <v>25.6</v>
      </c>
      <c r="F66" s="176">
        <v>19.7</v>
      </c>
      <c r="G66" s="176">
        <v>30.8</v>
      </c>
      <c r="H66" s="173">
        <v>2.14</v>
      </c>
      <c r="I66" s="177">
        <v>3.34</v>
      </c>
      <c r="J66" s="177">
        <v>32.92</v>
      </c>
      <c r="K66" s="177">
        <v>6.71</v>
      </c>
      <c r="L66" s="176">
        <v>4.3685</v>
      </c>
      <c r="M66" s="177">
        <v>7.8490000000000002</v>
      </c>
      <c r="N66" s="177">
        <v>45.51</v>
      </c>
      <c r="O66" s="177">
        <v>0.82599999999999996</v>
      </c>
      <c r="P66" s="177">
        <v>57.383200000000002</v>
      </c>
      <c r="Q66" s="177">
        <v>29.6</v>
      </c>
      <c r="R66" s="177"/>
      <c r="S66" s="177">
        <v>27.783200000000001</v>
      </c>
      <c r="T66" s="177">
        <v>164.87950000000001</v>
      </c>
      <c r="U66" s="27"/>
      <c r="V66" s="27">
        <f t="shared" si="48"/>
        <v>25.6</v>
      </c>
      <c r="W66" s="8">
        <f t="shared" si="49"/>
        <v>298.75</v>
      </c>
      <c r="X66" s="27">
        <f t="shared" si="50"/>
        <v>19.7</v>
      </c>
      <c r="Y66" s="27">
        <f t="shared" si="51"/>
        <v>2.14</v>
      </c>
      <c r="Z66" s="35">
        <f t="shared" si="52"/>
        <v>7.2844841870259218</v>
      </c>
      <c r="AA66" s="8">
        <f t="shared" si="53"/>
        <v>0.29377509032299925</v>
      </c>
      <c r="AB66" s="36">
        <f t="shared" si="54"/>
        <v>3.34</v>
      </c>
      <c r="AC66" s="36">
        <f t="shared" si="55"/>
        <v>7.8490000000000002</v>
      </c>
      <c r="AD66" s="36">
        <f t="shared" si="56"/>
        <v>4.3685</v>
      </c>
      <c r="AE66" s="8">
        <f t="shared" si="57"/>
        <v>12.217500000000001</v>
      </c>
      <c r="AF66" s="36">
        <f t="shared" si="58"/>
        <v>32.92</v>
      </c>
      <c r="AG66" s="36">
        <f t="shared" si="59"/>
        <v>6.71</v>
      </c>
      <c r="AH66" s="8">
        <f t="shared" si="60"/>
        <v>39.630000000000003</v>
      </c>
      <c r="AI66" s="37">
        <f t="shared" si="61"/>
        <v>57.383200000000002</v>
      </c>
      <c r="AJ66" s="38">
        <f t="shared" si="62"/>
        <v>45.165700000000001</v>
      </c>
      <c r="AL66">
        <f>AA71</f>
        <v>0.54336611624796316</v>
      </c>
      <c r="AM66">
        <f>AB71</f>
        <v>2.7962499999999997</v>
      </c>
      <c r="AN66">
        <f>AE71</f>
        <v>12.197375000000001</v>
      </c>
      <c r="AO66">
        <f>AH71</f>
        <v>43.166250000000005</v>
      </c>
      <c r="AP66" s="11">
        <f>AJ71</f>
        <v>52.079374999999999</v>
      </c>
      <c r="AQ66" s="45"/>
      <c r="AR66" s="41" t="s">
        <v>77</v>
      </c>
      <c r="AS66" s="41" t="s">
        <v>77</v>
      </c>
      <c r="AT66" s="41" t="s">
        <v>77</v>
      </c>
      <c r="AU66" s="41" t="s">
        <v>77</v>
      </c>
      <c r="AV66" s="41" t="s">
        <v>77</v>
      </c>
      <c r="AW66" s="42" t="s">
        <v>78</v>
      </c>
      <c r="AX66" s="23"/>
      <c r="AY66" s="23"/>
      <c r="AZ66" s="19"/>
    </row>
    <row r="67" spans="1:52" ht="16" x14ac:dyDescent="0.2">
      <c r="A67" s="172">
        <v>7</v>
      </c>
      <c r="B67" s="173">
        <v>2019</v>
      </c>
      <c r="C67" s="173">
        <v>8</v>
      </c>
      <c r="D67" s="173">
        <v>3</v>
      </c>
      <c r="E67" s="176">
        <v>23.9</v>
      </c>
      <c r="F67" s="176">
        <v>12.6</v>
      </c>
      <c r="G67" s="176">
        <v>62.6</v>
      </c>
      <c r="H67" s="173">
        <v>4.74</v>
      </c>
      <c r="I67" s="177">
        <v>3.63</v>
      </c>
      <c r="J67" s="177">
        <v>47.36</v>
      </c>
      <c r="K67" s="177">
        <v>4.92</v>
      </c>
      <c r="L67" s="176">
        <v>2.2944</v>
      </c>
      <c r="M67" s="177">
        <v>14.468</v>
      </c>
      <c r="N67" s="177">
        <v>59.137999999999998</v>
      </c>
      <c r="O67" s="177">
        <v>0.47899999999999998</v>
      </c>
      <c r="P67" s="177">
        <v>78.710400000000007</v>
      </c>
      <c r="Q67" s="177">
        <v>43.4</v>
      </c>
      <c r="R67" s="177"/>
      <c r="S67" s="177">
        <v>35.310400000000001</v>
      </c>
      <c r="T67" s="177">
        <v>228.565</v>
      </c>
      <c r="U67" s="27"/>
      <c r="V67" s="27">
        <f t="shared" si="48"/>
        <v>23.9</v>
      </c>
      <c r="W67" s="8">
        <f t="shared" si="49"/>
        <v>297.04999999999995</v>
      </c>
      <c r="X67" s="27">
        <f t="shared" si="50"/>
        <v>12.6</v>
      </c>
      <c r="Y67" s="27">
        <f t="shared" si="51"/>
        <v>4.74</v>
      </c>
      <c r="Z67" s="35">
        <f t="shared" si="52"/>
        <v>7.8203227601358591</v>
      </c>
      <c r="AA67" s="8">
        <f t="shared" si="53"/>
        <v>0.60611309090235732</v>
      </c>
      <c r="AB67" s="36">
        <f t="shared" si="54"/>
        <v>3.63</v>
      </c>
      <c r="AC67" s="36">
        <f t="shared" si="55"/>
        <v>14.468</v>
      </c>
      <c r="AD67" s="36">
        <f t="shared" si="56"/>
        <v>2.2944</v>
      </c>
      <c r="AE67" s="8">
        <f t="shared" si="57"/>
        <v>16.7624</v>
      </c>
      <c r="AF67" s="36">
        <f t="shared" si="58"/>
        <v>47.36</v>
      </c>
      <c r="AG67" s="36">
        <f t="shared" si="59"/>
        <v>4.92</v>
      </c>
      <c r="AH67" s="8">
        <f t="shared" si="60"/>
        <v>52.28</v>
      </c>
      <c r="AI67" s="37">
        <f t="shared" si="61"/>
        <v>78.710400000000007</v>
      </c>
      <c r="AJ67" s="38">
        <f t="shared" si="62"/>
        <v>61.948000000000008</v>
      </c>
      <c r="AK67" s="27"/>
      <c r="AO67" s="27"/>
      <c r="AR67" s="41">
        <f>((LN(AL66)-LN(0.4))/(LN(0.9)-LN(0.4))*100)</f>
        <v>37.77375497073735</v>
      </c>
      <c r="AS67" s="57">
        <f>((LN(AM66)-LN(17))/(LN(0.5)-LN(17))*100)</f>
        <v>51.184049323217685</v>
      </c>
      <c r="AT67" s="41">
        <f>((LN(AN66)-LN(10))/(LN(1)-LN(10))*100)</f>
        <v>-8.6266376110935816</v>
      </c>
      <c r="AU67" s="41">
        <f>((LN(AO66)-LN(10))/(LN(3)-LN(10))*100)</f>
        <v>-121.47067123663051</v>
      </c>
      <c r="AV67" s="41">
        <f>((LN(AP66)-LN(43))/(LN(20)-LN(43))*100)</f>
        <v>-25.026378747830215</v>
      </c>
    </row>
    <row r="68" spans="1:52" ht="16" x14ac:dyDescent="0.2">
      <c r="A68" s="172">
        <v>7</v>
      </c>
      <c r="B68" s="173">
        <v>2019</v>
      </c>
      <c r="C68" s="173">
        <v>8</v>
      </c>
      <c r="D68" s="173">
        <v>16</v>
      </c>
      <c r="E68" s="176">
        <v>24.5</v>
      </c>
      <c r="F68" s="176">
        <v>22.2</v>
      </c>
      <c r="G68" s="176">
        <v>56</v>
      </c>
      <c r="H68" s="173">
        <v>4.17</v>
      </c>
      <c r="I68" s="177">
        <v>3.5</v>
      </c>
      <c r="J68" s="177">
        <v>49.6</v>
      </c>
      <c r="K68" s="177">
        <v>11.88</v>
      </c>
      <c r="L68" s="176">
        <v>0.70730000000000004</v>
      </c>
      <c r="M68" s="177">
        <v>4.1639999999999997</v>
      </c>
      <c r="N68" s="177">
        <v>49.82</v>
      </c>
      <c r="O68" s="177">
        <v>0.35599999999999998</v>
      </c>
      <c r="P68" s="177">
        <v>70.816199999999995</v>
      </c>
      <c r="Q68" s="177">
        <v>29.8</v>
      </c>
      <c r="R68" s="177"/>
      <c r="S68" s="177">
        <v>41.016199999999998</v>
      </c>
      <c r="T68" s="177">
        <v>258.88279999999997</v>
      </c>
      <c r="U68" s="27"/>
      <c r="V68" s="27">
        <f t="shared" si="48"/>
        <v>24.5</v>
      </c>
      <c r="W68" s="8">
        <f t="shared" si="49"/>
        <v>297.64999999999998</v>
      </c>
      <c r="X68" s="27">
        <f t="shared" si="50"/>
        <v>22.2</v>
      </c>
      <c r="Y68" s="27">
        <f t="shared" si="51"/>
        <v>4.17</v>
      </c>
      <c r="Z68" s="35">
        <f t="shared" si="52"/>
        <v>7.3223155134341598</v>
      </c>
      <c r="AA68" s="8">
        <f t="shared" si="53"/>
        <v>0.56949198547226676</v>
      </c>
      <c r="AB68" s="36">
        <f t="shared" si="54"/>
        <v>3.5</v>
      </c>
      <c r="AC68" s="36">
        <f t="shared" si="55"/>
        <v>4.1639999999999997</v>
      </c>
      <c r="AD68" s="36">
        <f t="shared" si="56"/>
        <v>0.70730000000000004</v>
      </c>
      <c r="AE68" s="8">
        <f t="shared" si="57"/>
        <v>4.8712999999999997</v>
      </c>
      <c r="AF68" s="36">
        <f t="shared" si="58"/>
        <v>49.6</v>
      </c>
      <c r="AG68" s="36">
        <f t="shared" si="59"/>
        <v>11.88</v>
      </c>
      <c r="AH68" s="8">
        <f t="shared" si="60"/>
        <v>61.480000000000004</v>
      </c>
      <c r="AI68" s="37">
        <f t="shared" si="61"/>
        <v>70.816199999999995</v>
      </c>
      <c r="AJ68" s="38">
        <f t="shared" si="62"/>
        <v>65.94489999999999</v>
      </c>
      <c r="AK68" s="27"/>
      <c r="AL68" s="27"/>
      <c r="AM68" s="27"/>
      <c r="AN68" s="27"/>
      <c r="AO68" s="58" t="s">
        <v>228</v>
      </c>
      <c r="AP68" s="27"/>
      <c r="AR68">
        <f>IF(AR67&gt;100, 100, IF(AR67&lt;0, 0, AR67))</f>
        <v>37.77375497073735</v>
      </c>
      <c r="AS68">
        <f t="shared" ref="AS68:AV68" si="63">IF(AS67&gt;100, 100, IF(AS67&lt;0, 0, AS67))</f>
        <v>51.184049323217685</v>
      </c>
      <c r="AT68">
        <f t="shared" si="63"/>
        <v>0</v>
      </c>
      <c r="AU68">
        <f t="shared" si="63"/>
        <v>0</v>
      </c>
      <c r="AV68">
        <f t="shared" si="63"/>
        <v>0</v>
      </c>
      <c r="AW68" s="59">
        <f>AVERAGE(AR68:AV68)</f>
        <v>17.791560858791009</v>
      </c>
      <c r="AX68" s="43"/>
      <c r="AY68" s="43" t="str">
        <f>IF(AW68&lt;35, "Poor", IF(AW68&lt;65, "Fair", IF(AW68&gt;65, "Excellent")))</f>
        <v>Poor</v>
      </c>
      <c r="AZ68" s="43" t="str">
        <f>IF(AY68="Excellent", "Acceptable; Ongoing Protection is Required", "Unacceptable; Immediate Restoration is Required")</f>
        <v>Unacceptable; Immediate Restoration is Required</v>
      </c>
    </row>
    <row r="69" spans="1:52" ht="16" x14ac:dyDescent="0.2">
      <c r="A69" s="172">
        <v>7</v>
      </c>
      <c r="B69" s="173">
        <v>2019</v>
      </c>
      <c r="C69" s="173">
        <v>9</v>
      </c>
      <c r="D69" s="173">
        <v>13</v>
      </c>
      <c r="E69" s="176">
        <v>20.8</v>
      </c>
      <c r="F69" s="176">
        <v>22.7</v>
      </c>
      <c r="G69" s="176">
        <v>40</v>
      </c>
      <c r="H69" s="173">
        <v>3.13</v>
      </c>
      <c r="I69" s="177">
        <v>2.2799999999999998</v>
      </c>
      <c r="J69" s="177">
        <v>97.75</v>
      </c>
      <c r="K69" s="177">
        <v>4.9800000000000004</v>
      </c>
      <c r="L69" s="176">
        <v>4.5758999999999999</v>
      </c>
      <c r="M69" s="177">
        <v>9.1419999999999995</v>
      </c>
      <c r="N69" s="177">
        <v>43.021999999999998</v>
      </c>
      <c r="O69" s="177">
        <v>0.72299999999999998</v>
      </c>
      <c r="P69" s="177">
        <v>93.634600000000006</v>
      </c>
      <c r="Q69" s="177">
        <v>42.5</v>
      </c>
      <c r="R69" s="177"/>
      <c r="S69" s="177">
        <v>51.134599999999999</v>
      </c>
      <c r="T69" s="177">
        <v>268.74950000000001</v>
      </c>
      <c r="U69" s="27"/>
      <c r="V69" s="27">
        <f t="shared" si="48"/>
        <v>20.8</v>
      </c>
      <c r="W69" s="8">
        <f t="shared" si="49"/>
        <v>293.95</v>
      </c>
      <c r="X69" s="27">
        <f t="shared" si="50"/>
        <v>22.7</v>
      </c>
      <c r="Y69" s="27">
        <f t="shared" si="51"/>
        <v>3.13</v>
      </c>
      <c r="Z69" s="35">
        <f t="shared" si="52"/>
        <v>7.8110244904257939</v>
      </c>
      <c r="AA69" s="8">
        <f t="shared" si="53"/>
        <v>0.4007156812575014</v>
      </c>
      <c r="AB69" s="36">
        <f t="shared" si="54"/>
        <v>2.2799999999999998</v>
      </c>
      <c r="AC69" s="36">
        <f t="shared" si="55"/>
        <v>9.1419999999999995</v>
      </c>
      <c r="AD69" s="36">
        <f t="shared" si="56"/>
        <v>4.5758999999999999</v>
      </c>
      <c r="AE69" s="8">
        <f t="shared" si="57"/>
        <v>13.7179</v>
      </c>
      <c r="AF69" s="36">
        <f t="shared" si="58"/>
        <v>97.75</v>
      </c>
      <c r="AG69" s="36">
        <f t="shared" si="59"/>
        <v>4.9800000000000004</v>
      </c>
      <c r="AH69" s="8">
        <f t="shared" si="60"/>
        <v>102.73</v>
      </c>
      <c r="AI69" s="37">
        <f t="shared" si="61"/>
        <v>93.634600000000006</v>
      </c>
      <c r="AJ69" s="38">
        <f t="shared" si="62"/>
        <v>79.916700000000006</v>
      </c>
      <c r="AK69" s="27"/>
      <c r="AL69" s="27"/>
      <c r="AM69" s="27"/>
      <c r="AN69" s="27"/>
      <c r="AO69" s="27"/>
      <c r="AP69" s="27"/>
      <c r="AQ69" s="27"/>
      <c r="AR69" s="27"/>
      <c r="AS69" s="27"/>
      <c r="AT69" s="27"/>
      <c r="AU69" s="27"/>
      <c r="AV69" s="27"/>
      <c r="AW69" s="27"/>
      <c r="AX69" s="27"/>
      <c r="AY69" s="27"/>
    </row>
    <row r="70" spans="1:52" ht="16" x14ac:dyDescent="0.2">
      <c r="A70" s="172">
        <v>7</v>
      </c>
      <c r="B70" s="173">
        <v>2019</v>
      </c>
      <c r="C70" s="173">
        <v>9</v>
      </c>
      <c r="D70" s="173">
        <v>29</v>
      </c>
      <c r="E70" s="176">
        <v>21.3</v>
      </c>
      <c r="F70" s="176">
        <v>24</v>
      </c>
      <c r="G70" s="176">
        <v>46.4</v>
      </c>
      <c r="H70" s="173">
        <v>3.58</v>
      </c>
      <c r="I70" s="177">
        <v>2.2599999999999998</v>
      </c>
      <c r="J70" s="177">
        <v>31.48</v>
      </c>
      <c r="K70" s="177">
        <v>4.6399999999999997</v>
      </c>
      <c r="L70" s="176">
        <v>4.9451000000000001</v>
      </c>
      <c r="M70" s="177">
        <v>5.75</v>
      </c>
      <c r="N70" s="177">
        <v>37.953000000000003</v>
      </c>
      <c r="O70" s="177">
        <v>0.58199999999999996</v>
      </c>
      <c r="P70" s="177">
        <v>68.854900000000001</v>
      </c>
      <c r="Q70" s="177">
        <v>36.200000000000003</v>
      </c>
      <c r="R70" s="177"/>
      <c r="S70" s="177">
        <v>32.654899999999998</v>
      </c>
      <c r="T70" s="177">
        <v>201.9683</v>
      </c>
      <c r="V70" s="27">
        <f t="shared" si="48"/>
        <v>21.3</v>
      </c>
      <c r="W70" s="8">
        <f t="shared" si="49"/>
        <v>294.45</v>
      </c>
      <c r="X70" s="27">
        <f t="shared" si="50"/>
        <v>24</v>
      </c>
      <c r="Y70" s="27">
        <f t="shared" si="51"/>
        <v>3.58</v>
      </c>
      <c r="Z70" s="35">
        <f t="shared" si="52"/>
        <v>7.6797352176097418</v>
      </c>
      <c r="AA70" s="8">
        <f t="shared" si="53"/>
        <v>0.46616190513847527</v>
      </c>
      <c r="AB70" s="36">
        <f t="shared" si="54"/>
        <v>2.2599999999999998</v>
      </c>
      <c r="AC70" s="36">
        <f t="shared" si="55"/>
        <v>5.75</v>
      </c>
      <c r="AD70" s="36">
        <f t="shared" si="56"/>
        <v>4.9451000000000001</v>
      </c>
      <c r="AE70" s="8">
        <f t="shared" si="57"/>
        <v>10.6951</v>
      </c>
      <c r="AF70" s="36">
        <f t="shared" si="58"/>
        <v>31.48</v>
      </c>
      <c r="AG70" s="36">
        <f t="shared" si="59"/>
        <v>4.6399999999999997</v>
      </c>
      <c r="AH70" s="8">
        <f t="shared" si="60"/>
        <v>36.119999999999997</v>
      </c>
      <c r="AI70" s="37">
        <f t="shared" si="61"/>
        <v>68.854900000000001</v>
      </c>
      <c r="AJ70" s="38">
        <f t="shared" si="62"/>
        <v>58.159800000000004</v>
      </c>
    </row>
    <row r="71" spans="1:52" ht="16" x14ac:dyDescent="0.2">
      <c r="A71" s="172">
        <v>7</v>
      </c>
      <c r="B71" s="173">
        <v>2019</v>
      </c>
      <c r="C71" s="173">
        <v>10</v>
      </c>
      <c r="D71" s="173">
        <v>12</v>
      </c>
      <c r="E71" s="176">
        <v>13.8</v>
      </c>
      <c r="F71" s="176">
        <v>21.3</v>
      </c>
      <c r="G71" s="176">
        <v>77</v>
      </c>
      <c r="H71" s="173">
        <v>6.9</v>
      </c>
      <c r="I71" s="177">
        <v>1.24</v>
      </c>
      <c r="J71" s="177">
        <v>12.81</v>
      </c>
      <c r="K71" s="177">
        <v>2.42</v>
      </c>
      <c r="L71" s="176">
        <v>2.6391</v>
      </c>
      <c r="M71" s="177">
        <v>17.452999999999999</v>
      </c>
      <c r="N71" s="177">
        <v>43.773000000000003</v>
      </c>
      <c r="O71" s="177">
        <v>0.29199999999999998</v>
      </c>
      <c r="P71" s="177">
        <v>45.1599</v>
      </c>
      <c r="Q71" s="177">
        <v>35.200000000000003</v>
      </c>
      <c r="R71" s="177"/>
      <c r="S71" s="177">
        <v>9.9598999999999993</v>
      </c>
      <c r="T71" s="177">
        <v>67.004000000000005</v>
      </c>
      <c r="AA71" s="43">
        <f>_xlfn.AGGREGATE(1, 6,AA58:AA70)</f>
        <v>0.54336611624796316</v>
      </c>
      <c r="AB71" s="43">
        <f>_xlfn.AGGREGATE(1, 6,AB58:AB70)</f>
        <v>2.7962499999999997</v>
      </c>
      <c r="AE71" s="43">
        <f>_xlfn.AGGREGATE(1, 6,AE58:AE70)</f>
        <v>12.197375000000001</v>
      </c>
      <c r="AH71" s="43">
        <f>_xlfn.AGGREGATE(1, 6,AH58:AH70)</f>
        <v>43.166250000000005</v>
      </c>
      <c r="AJ71" s="43">
        <f>_xlfn.AGGREGATE(1, 6,AJ58:AJ70)</f>
        <v>52.079374999999999</v>
      </c>
    </row>
    <row r="72" spans="1:52" x14ac:dyDescent="0.2">
      <c r="A72" s="172">
        <v>7</v>
      </c>
      <c r="B72" s="173">
        <v>2019</v>
      </c>
      <c r="C72" s="173">
        <v>11</v>
      </c>
      <c r="D72" s="173">
        <v>15</v>
      </c>
      <c r="E72" s="176">
        <v>7.2</v>
      </c>
      <c r="F72" s="176">
        <v>24</v>
      </c>
      <c r="G72" s="176">
        <v>85.3</v>
      </c>
      <c r="H72" s="173">
        <v>9.7100000000000009</v>
      </c>
      <c r="I72" s="177">
        <v>1.99</v>
      </c>
      <c r="J72" s="177">
        <v>14.8</v>
      </c>
      <c r="K72" s="177">
        <v>6.23</v>
      </c>
      <c r="L72" s="176">
        <v>1.7299</v>
      </c>
      <c r="M72" s="177">
        <v>4.8570000000000002</v>
      </c>
      <c r="N72" s="177">
        <v>22.059000000000001</v>
      </c>
      <c r="O72" s="177">
        <v>0.115</v>
      </c>
      <c r="P72" s="177">
        <v>31.027200000000001</v>
      </c>
      <c r="Q72" s="177">
        <v>19.8</v>
      </c>
      <c r="R72" s="177"/>
      <c r="S72" s="177">
        <v>11.2272</v>
      </c>
      <c r="T72" s="177">
        <v>115.5424</v>
      </c>
    </row>
    <row r="73" spans="1:52" ht="16" thickBot="1" x14ac:dyDescent="0.25">
      <c r="A73" s="172">
        <v>7</v>
      </c>
      <c r="B73" s="173">
        <v>2019</v>
      </c>
      <c r="C73" s="173">
        <v>12</v>
      </c>
      <c r="D73" s="173">
        <v>13</v>
      </c>
      <c r="E73" s="176">
        <v>6.2</v>
      </c>
      <c r="F73" s="176">
        <v>7.7</v>
      </c>
      <c r="G73" s="176">
        <v>85</v>
      </c>
      <c r="H73" s="173">
        <v>9.82</v>
      </c>
      <c r="I73" s="177">
        <v>1.95</v>
      </c>
      <c r="J73" s="177">
        <v>1</v>
      </c>
      <c r="K73" s="177">
        <v>1.34</v>
      </c>
      <c r="L73" s="176">
        <v>3.85</v>
      </c>
      <c r="M73" s="177">
        <v>52.682000000000002</v>
      </c>
      <c r="N73" s="177">
        <v>57.418999999999997</v>
      </c>
      <c r="O73" s="177">
        <v>0.55800000000000005</v>
      </c>
      <c r="P73" s="177">
        <v>68.132499999999993</v>
      </c>
      <c r="Q73" s="177">
        <v>62.1</v>
      </c>
      <c r="R73" s="177"/>
      <c r="S73" s="177">
        <v>6.0324999999999998</v>
      </c>
      <c r="T73" s="177">
        <v>66.043400000000005</v>
      </c>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7</v>
      </c>
      <c r="B75" s="173">
        <v>2020</v>
      </c>
      <c r="C75" s="173">
        <v>1</v>
      </c>
      <c r="D75" s="173">
        <v>17</v>
      </c>
      <c r="E75" s="176">
        <v>5.3</v>
      </c>
      <c r="F75" s="176">
        <v>25</v>
      </c>
      <c r="G75" s="176">
        <v>83</v>
      </c>
      <c r="H75" s="173">
        <v>9.1999999999999993</v>
      </c>
      <c r="I75" s="177">
        <v>1.1200000000000001</v>
      </c>
      <c r="J75" s="177">
        <v>2.6</v>
      </c>
      <c r="K75" s="177">
        <v>1.81</v>
      </c>
      <c r="L75" s="176">
        <v>1.9898</v>
      </c>
      <c r="M75" s="177">
        <v>17.289000000000001</v>
      </c>
      <c r="N75" s="177">
        <v>28.265000000000001</v>
      </c>
      <c r="O75" s="177">
        <v>0.182</v>
      </c>
      <c r="P75" s="177">
        <v>33.7624</v>
      </c>
      <c r="Q75" s="177">
        <v>27</v>
      </c>
      <c r="R75" s="177"/>
      <c r="S75" s="177">
        <v>6.7624000000000004</v>
      </c>
      <c r="T75" s="177">
        <v>53.466299999999997</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7</v>
      </c>
      <c r="B76" s="173">
        <v>2020</v>
      </c>
      <c r="C76" s="173">
        <v>2</v>
      </c>
      <c r="D76" s="173">
        <v>16</v>
      </c>
      <c r="E76" s="176">
        <v>3.3</v>
      </c>
      <c r="F76" s="176">
        <v>11.8</v>
      </c>
      <c r="G76" s="176">
        <v>93.3</v>
      </c>
      <c r="H76" s="173">
        <v>11.35</v>
      </c>
      <c r="I76" s="177">
        <v>1.6</v>
      </c>
      <c r="J76" s="177">
        <v>1.5</v>
      </c>
      <c r="K76" s="177">
        <v>2.31</v>
      </c>
      <c r="L76" s="176">
        <v>2.3022</v>
      </c>
      <c r="M76" s="177">
        <v>46.423000000000002</v>
      </c>
      <c r="N76" s="177">
        <v>24.812999999999999</v>
      </c>
      <c r="O76" s="177">
        <v>0.251</v>
      </c>
      <c r="P76" s="177">
        <v>55.346200000000003</v>
      </c>
      <c r="Q76" s="177">
        <v>52.4</v>
      </c>
      <c r="R76" s="177"/>
      <c r="S76" s="177">
        <v>2.9462000000000002</v>
      </c>
      <c r="T76" s="177">
        <v>48.792400000000001</v>
      </c>
      <c r="U76" s="27"/>
      <c r="V76" s="27" t="str">
        <f t="shared" ref="V76:V87" si="64">IF(C76&lt;6," ",IF(C76&lt;=9,E76, IF(C76&gt;=10," ")))</f>
        <v xml:space="preserve"> </v>
      </c>
      <c r="W76" s="8" t="str">
        <f t="shared" ref="W76:W87" si="65">IF(V76=" ", " ", IF(V76&gt;0, V76+273.15))</f>
        <v xml:space="preserve"> </v>
      </c>
      <c r="X76" s="27" t="str">
        <f t="shared" ref="X76:X87" si="66">IF(C76&lt;6," ",IF(C76&lt;=9,F76, IF(C76&gt;=10," ")))</f>
        <v xml:space="preserve"> </v>
      </c>
      <c r="Y76" s="27" t="str">
        <f t="shared" ref="Y76:Y87" si="67">IF(C76&lt;6," ",IF(C76&lt;=9,H76, IF(C76&gt;=10," ")))</f>
        <v xml:space="preserve"> </v>
      </c>
      <c r="Z76" s="35" t="str">
        <f t="shared" ref="Z76:Z87" si="68">IF(V76=" "," ",IF(V76&gt;0,EXP(-173.4292+249.6339*100/W76+143.3483*LN(+W76/100)-21.8492*W76/100+X76*(-0.033096+0.014259*W76/100-0.0017*(W76/100)^2))*1.4276))</f>
        <v xml:space="preserve"> </v>
      </c>
      <c r="AA76" s="8" t="str">
        <f t="shared" ref="AA76:AA87" si="69">IF(V76=" "," ",IF(V76&gt;0,Y76/Z76))</f>
        <v xml:space="preserve"> </v>
      </c>
      <c r="AB76" s="36" t="str">
        <f t="shared" ref="AB76:AB87" si="70">IF(C76&lt;6," ",IF(C76&lt;=9,I76, IF(C76&gt;=10," ")))</f>
        <v xml:space="preserve"> </v>
      </c>
      <c r="AC76" s="36" t="str">
        <f t="shared" ref="AC76:AC87" si="71">IF(C76&lt;6," ",IF(C76&lt;=9,M76, IF(C76&gt;=10," ")))</f>
        <v xml:space="preserve"> </v>
      </c>
      <c r="AD76" s="36" t="str">
        <f t="shared" ref="AD76:AD87" si="72">IF(C76&lt;6," ",IF(C76&lt;=9,L76, IF(C76&gt;=10," ")))</f>
        <v xml:space="preserve"> </v>
      </c>
      <c r="AE76" s="8" t="str">
        <f t="shared" ref="AE76:AE87" si="73">IF(V76=" "," ",IF(V76&gt;0,SUM(AC76:AD76)))</f>
        <v xml:space="preserve"> </v>
      </c>
      <c r="AF76" s="36" t="str">
        <f t="shared" ref="AF76:AF87" si="74">IF(C76&lt;6," ",IF(C76&lt;=9,J76, IF(C76&gt;=10," ")))</f>
        <v xml:space="preserve"> </v>
      </c>
      <c r="AG76" s="36" t="str">
        <f t="shared" ref="AG76:AG87" si="75">IF(C76&lt;6," ",IF(C76&lt;=9,K76, IF(C76&gt;=10," ")))</f>
        <v xml:space="preserve"> </v>
      </c>
      <c r="AH76" s="8" t="str">
        <f t="shared" ref="AH76:AH87" si="76">IF(V76=" ", " ", IF(V76&gt;0, SUM(AF76:AG76)))</f>
        <v xml:space="preserve"> </v>
      </c>
      <c r="AI76" s="37" t="str">
        <f t="shared" ref="AI76:AI87" si="77">IF(C76&lt;6," ",IF(C76&lt;=9,P76, IF(C76&gt;=10," ")))</f>
        <v xml:space="preserve"> </v>
      </c>
      <c r="AJ76" s="38" t="str">
        <f t="shared" ref="AJ76:AJ87" si="78">IF(V76=" ", " ", IF(V76&gt;0, AI76-AE76))</f>
        <v xml:space="preserve"> </v>
      </c>
      <c r="AK76" s="27"/>
      <c r="AL76" s="27"/>
      <c r="AM76" s="27"/>
      <c r="AN76" s="27"/>
      <c r="AO76" s="27"/>
      <c r="AP76" s="27"/>
      <c r="AQ76" s="27"/>
      <c r="AR76" s="27"/>
      <c r="AS76" s="27"/>
      <c r="AT76" s="27"/>
      <c r="AU76" s="27"/>
      <c r="AV76" s="27"/>
      <c r="AW76" s="27"/>
      <c r="AX76" s="27"/>
      <c r="AY76" s="27"/>
    </row>
    <row r="77" spans="1:52" ht="16" x14ac:dyDescent="0.2">
      <c r="A77" s="172">
        <v>7</v>
      </c>
      <c r="B77" s="173">
        <v>2020</v>
      </c>
      <c r="C77" s="173">
        <v>3</v>
      </c>
      <c r="D77" s="173">
        <v>13</v>
      </c>
      <c r="E77" s="176">
        <v>7.8</v>
      </c>
      <c r="F77" s="176">
        <v>28.8</v>
      </c>
      <c r="G77" s="176">
        <v>99</v>
      </c>
      <c r="H77" s="173">
        <v>9.76</v>
      </c>
      <c r="I77" s="177">
        <v>0.8</v>
      </c>
      <c r="J77" s="177">
        <v>1.9</v>
      </c>
      <c r="K77" s="177">
        <v>1.1399999999999999</v>
      </c>
      <c r="L77" s="176">
        <v>1.8557999999999999</v>
      </c>
      <c r="M77" s="177">
        <v>43.896000000000001</v>
      </c>
      <c r="N77" s="177">
        <v>64.876999999999995</v>
      </c>
      <c r="O77" s="177">
        <v>0.155</v>
      </c>
      <c r="P77" s="177">
        <v>61.090600000000002</v>
      </c>
      <c r="Q77" s="177">
        <v>54.9</v>
      </c>
      <c r="R77" s="177"/>
      <c r="S77" s="177">
        <v>6.1905999999999999</v>
      </c>
      <c r="T77" s="177">
        <v>57.865299999999998</v>
      </c>
      <c r="U77" s="27"/>
      <c r="V77" s="27" t="str">
        <f t="shared" si="64"/>
        <v xml:space="preserve"> </v>
      </c>
      <c r="W77" s="8" t="str">
        <f t="shared" si="65"/>
        <v xml:space="preserve"> </v>
      </c>
      <c r="X77" s="27" t="str">
        <f t="shared" si="66"/>
        <v xml:space="preserve"> </v>
      </c>
      <c r="Y77" s="27" t="str">
        <f t="shared" si="67"/>
        <v xml:space="preserve"> </v>
      </c>
      <c r="Z77" s="35" t="str">
        <f t="shared" si="68"/>
        <v xml:space="preserve"> </v>
      </c>
      <c r="AA77" s="8" t="str">
        <f t="shared" si="69"/>
        <v xml:space="preserve"> </v>
      </c>
      <c r="AB77" s="36" t="str">
        <f t="shared" si="70"/>
        <v xml:space="preserve"> </v>
      </c>
      <c r="AC77" s="36" t="str">
        <f t="shared" si="71"/>
        <v xml:space="preserve"> </v>
      </c>
      <c r="AD77" s="36" t="str">
        <f t="shared" si="72"/>
        <v xml:space="preserve"> </v>
      </c>
      <c r="AE77" s="8" t="str">
        <f t="shared" si="73"/>
        <v xml:space="preserve"> </v>
      </c>
      <c r="AF77" s="36" t="str">
        <f t="shared" si="74"/>
        <v xml:space="preserve"> </v>
      </c>
      <c r="AG77" s="36" t="str">
        <f t="shared" si="75"/>
        <v xml:space="preserve"> </v>
      </c>
      <c r="AH77" s="8" t="str">
        <f t="shared" si="76"/>
        <v xml:space="preserve"> </v>
      </c>
      <c r="AI77" s="37" t="str">
        <f t="shared" si="77"/>
        <v xml:space="preserve"> </v>
      </c>
      <c r="AJ77" s="38" t="str">
        <f t="shared" si="78"/>
        <v xml:space="preserve"> </v>
      </c>
      <c r="AL77" s="27"/>
      <c r="AM77" s="27"/>
      <c r="AN77" s="27"/>
      <c r="AO77" s="27"/>
      <c r="AP77" s="27"/>
      <c r="AQ77" s="39" t="s">
        <v>221</v>
      </c>
      <c r="AR77" s="40"/>
      <c r="AS77" s="40"/>
      <c r="AT77" s="40"/>
      <c r="AU77" s="40"/>
      <c r="AV77" s="40"/>
      <c r="AW77" s="40"/>
      <c r="AX77" s="40"/>
      <c r="AY77" s="40"/>
      <c r="AZ77" s="19"/>
    </row>
    <row r="78" spans="1:52" ht="16" x14ac:dyDescent="0.2">
      <c r="A78" s="172">
        <v>7</v>
      </c>
      <c r="B78" s="173">
        <v>2020</v>
      </c>
      <c r="C78" s="173">
        <v>4</v>
      </c>
      <c r="D78" s="173">
        <v>23</v>
      </c>
      <c r="E78" s="176">
        <v>9</v>
      </c>
      <c r="F78" s="176">
        <v>9.5</v>
      </c>
      <c r="G78" s="176">
        <v>107.2</v>
      </c>
      <c r="H78" s="173">
        <v>16.440000000000001</v>
      </c>
      <c r="I78" s="177">
        <v>4.01</v>
      </c>
      <c r="J78" s="177">
        <v>8.3000000000000007</v>
      </c>
      <c r="K78" s="177">
        <v>0.05</v>
      </c>
      <c r="L78" s="176">
        <v>0.42609999999999998</v>
      </c>
      <c r="M78" s="177">
        <v>32.139000000000003</v>
      </c>
      <c r="N78" s="177">
        <v>55.174999999999997</v>
      </c>
      <c r="O78" s="177">
        <v>7.0000000000000007E-2</v>
      </c>
      <c r="P78" s="177">
        <v>97.111400000000003</v>
      </c>
      <c r="Q78" s="177">
        <v>42.9</v>
      </c>
      <c r="R78" s="177"/>
      <c r="S78" s="177">
        <v>54.211399999999998</v>
      </c>
      <c r="T78" s="177">
        <v>352.88819999999998</v>
      </c>
      <c r="U78" s="27"/>
      <c r="V78" s="27" t="str">
        <f t="shared" si="64"/>
        <v xml:space="preserve"> </v>
      </c>
      <c r="W78" s="8" t="str">
        <f t="shared" si="65"/>
        <v xml:space="preserve"> </v>
      </c>
      <c r="X78" s="27" t="str">
        <f t="shared" si="66"/>
        <v xml:space="preserve"> </v>
      </c>
      <c r="Y78" s="27" t="str">
        <f t="shared" si="67"/>
        <v xml:space="preserve"> </v>
      </c>
      <c r="Z78" s="35" t="str">
        <f t="shared" si="68"/>
        <v xml:space="preserve"> </v>
      </c>
      <c r="AA78" s="8" t="str">
        <f t="shared" si="69"/>
        <v xml:space="preserve"> </v>
      </c>
      <c r="AB78" s="36" t="str">
        <f t="shared" si="70"/>
        <v xml:space="preserve"> </v>
      </c>
      <c r="AC78" s="36" t="str">
        <f t="shared" si="71"/>
        <v xml:space="preserve"> </v>
      </c>
      <c r="AD78" s="36" t="str">
        <f t="shared" si="72"/>
        <v xml:space="preserve"> </v>
      </c>
      <c r="AE78" s="8" t="str">
        <f t="shared" si="73"/>
        <v xml:space="preserve"> </v>
      </c>
      <c r="AF78" s="36" t="str">
        <f t="shared" si="74"/>
        <v xml:space="preserve"> </v>
      </c>
      <c r="AG78" s="36" t="str">
        <f t="shared" si="75"/>
        <v xml:space="preserve"> </v>
      </c>
      <c r="AH78" s="8" t="str">
        <f t="shared" si="76"/>
        <v xml:space="preserve"> </v>
      </c>
      <c r="AI78" s="37" t="str">
        <f t="shared" si="77"/>
        <v xml:space="preserve"> </v>
      </c>
      <c r="AJ78" s="38" t="str">
        <f t="shared" si="78"/>
        <v xml:space="preserve"> </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7</v>
      </c>
      <c r="B79" s="173">
        <v>2020</v>
      </c>
      <c r="C79" s="173">
        <v>5</v>
      </c>
      <c r="D79" s="173">
        <v>22</v>
      </c>
      <c r="E79" s="176">
        <v>13.5</v>
      </c>
      <c r="F79" s="176">
        <v>3.87</v>
      </c>
      <c r="G79" s="176">
        <v>73.599999999999994</v>
      </c>
      <c r="H79" s="173">
        <v>7.49</v>
      </c>
      <c r="I79" s="177">
        <v>1.67</v>
      </c>
      <c r="J79" s="177">
        <v>2.89</v>
      </c>
      <c r="K79" s="177">
        <v>2.02</v>
      </c>
      <c r="L79" s="176">
        <v>1.1840999999999999</v>
      </c>
      <c r="M79" s="177">
        <v>67.575000000000003</v>
      </c>
      <c r="N79" s="177">
        <v>81.606999999999999</v>
      </c>
      <c r="O79" s="177">
        <v>0.316</v>
      </c>
      <c r="P79" s="177">
        <v>85.907799999999995</v>
      </c>
      <c r="Q79" s="177">
        <v>78.400000000000006</v>
      </c>
      <c r="R79" s="177"/>
      <c r="S79" s="177">
        <v>7.5077999999999996</v>
      </c>
      <c r="T79" s="177">
        <v>64.938500000000005</v>
      </c>
      <c r="U79" s="27"/>
      <c r="V79" s="27" t="str">
        <f t="shared" si="64"/>
        <v xml:space="preserve"> </v>
      </c>
      <c r="W79" s="8" t="str">
        <f t="shared" si="65"/>
        <v xml:space="preserve"> </v>
      </c>
      <c r="X79" s="27" t="str">
        <f t="shared" si="66"/>
        <v xml:space="preserve"> </v>
      </c>
      <c r="Y79" s="27" t="str">
        <f t="shared" si="67"/>
        <v xml:space="preserve"> </v>
      </c>
      <c r="Z79" s="35" t="str">
        <f t="shared" si="68"/>
        <v xml:space="preserve"> </v>
      </c>
      <c r="AA79" s="8" t="str">
        <f t="shared" si="69"/>
        <v xml:space="preserve"> </v>
      </c>
      <c r="AB79" s="36" t="str">
        <f t="shared" si="70"/>
        <v xml:space="preserve"> </v>
      </c>
      <c r="AC79" s="36" t="str">
        <f t="shared" si="71"/>
        <v xml:space="preserve"> </v>
      </c>
      <c r="AD79" s="36" t="str">
        <f t="shared" si="72"/>
        <v xml:space="preserve"> </v>
      </c>
      <c r="AE79" s="8" t="str">
        <f t="shared" si="73"/>
        <v xml:space="preserve"> </v>
      </c>
      <c r="AF79" s="36" t="str">
        <f t="shared" si="74"/>
        <v xml:space="preserve"> </v>
      </c>
      <c r="AG79" s="36" t="str">
        <f t="shared" si="75"/>
        <v xml:space="preserve"> </v>
      </c>
      <c r="AH79" s="8" t="str">
        <f t="shared" si="76"/>
        <v xml:space="preserve"> </v>
      </c>
      <c r="AI79" s="37" t="str">
        <f t="shared" si="77"/>
        <v xml:space="preserve"> </v>
      </c>
      <c r="AJ79" s="38" t="str">
        <f t="shared" si="78"/>
        <v xml:space="preserve"> </v>
      </c>
      <c r="AL79" s="43" t="s">
        <v>222</v>
      </c>
      <c r="AQ79" s="44" t="s">
        <v>1</v>
      </c>
      <c r="AR79" s="41"/>
      <c r="AS79" s="41"/>
      <c r="AT79" s="41"/>
      <c r="AU79" s="41"/>
      <c r="AV79" s="41"/>
      <c r="AW79" s="45"/>
      <c r="AX79" s="40"/>
      <c r="AY79" s="40"/>
      <c r="AZ79" s="19"/>
    </row>
    <row r="80" spans="1:52" ht="18" x14ac:dyDescent="0.25">
      <c r="A80" s="172">
        <v>7</v>
      </c>
      <c r="B80" s="173">
        <v>2020</v>
      </c>
      <c r="C80" s="173">
        <v>6</v>
      </c>
      <c r="D80" s="173">
        <v>8</v>
      </c>
      <c r="E80" s="176">
        <v>19.399999999999999</v>
      </c>
      <c r="F80" s="176">
        <v>23.35</v>
      </c>
      <c r="G80" s="176">
        <v>67.599999999999994</v>
      </c>
      <c r="H80" s="173">
        <v>5.44</v>
      </c>
      <c r="I80" s="177">
        <v>1.98</v>
      </c>
      <c r="J80" s="177">
        <v>6.36</v>
      </c>
      <c r="K80" s="177">
        <v>4.7300000000000004</v>
      </c>
      <c r="L80" s="176">
        <v>2.7995000000000001</v>
      </c>
      <c r="M80" s="177">
        <v>14.835000000000001</v>
      </c>
      <c r="N80" s="177">
        <v>47.317</v>
      </c>
      <c r="O80" s="177">
        <v>0.21</v>
      </c>
      <c r="P80" s="177">
        <v>51.0916</v>
      </c>
      <c r="Q80" s="177">
        <v>36.6</v>
      </c>
      <c r="R80" s="177"/>
      <c r="S80" s="177">
        <v>14.4916</v>
      </c>
      <c r="T80" s="177">
        <v>99.002200000000002</v>
      </c>
      <c r="U80" s="27"/>
      <c r="V80" s="27">
        <f t="shared" si="64"/>
        <v>19.399999999999999</v>
      </c>
      <c r="W80" s="8">
        <f t="shared" si="65"/>
        <v>292.54999999999995</v>
      </c>
      <c r="X80" s="27">
        <f t="shared" si="66"/>
        <v>23.35</v>
      </c>
      <c r="Y80" s="27">
        <f t="shared" si="67"/>
        <v>5.44</v>
      </c>
      <c r="Z80" s="35">
        <f t="shared" si="68"/>
        <v>7.9904973093569582</v>
      </c>
      <c r="AA80" s="8">
        <f t="shared" si="69"/>
        <v>0.68080868929518346</v>
      </c>
      <c r="AB80" s="36">
        <f t="shared" si="70"/>
        <v>1.98</v>
      </c>
      <c r="AC80" s="36">
        <f t="shared" si="71"/>
        <v>14.835000000000001</v>
      </c>
      <c r="AD80" s="36">
        <f t="shared" si="72"/>
        <v>2.7995000000000001</v>
      </c>
      <c r="AE80" s="8">
        <f t="shared" si="73"/>
        <v>17.634500000000003</v>
      </c>
      <c r="AF80" s="36">
        <f t="shared" si="74"/>
        <v>6.36</v>
      </c>
      <c r="AG80" s="36">
        <f t="shared" si="75"/>
        <v>4.7300000000000004</v>
      </c>
      <c r="AH80" s="8">
        <f t="shared" si="76"/>
        <v>11.09</v>
      </c>
      <c r="AI80" s="37">
        <f t="shared" si="77"/>
        <v>51.0916</v>
      </c>
      <c r="AJ80" s="38">
        <f t="shared" si="78"/>
        <v>33.457099999999997</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7</v>
      </c>
      <c r="B81" s="173">
        <v>2020</v>
      </c>
      <c r="C81" s="173">
        <v>6</v>
      </c>
      <c r="D81" s="173">
        <v>22</v>
      </c>
      <c r="E81" s="176">
        <v>23.8</v>
      </c>
      <c r="F81" s="176">
        <v>20.239999999999998</v>
      </c>
      <c r="G81" s="176">
        <v>75.599999999999994</v>
      </c>
      <c r="H81" s="173">
        <v>5.7</v>
      </c>
      <c r="I81" s="177">
        <v>2.2400000000000002</v>
      </c>
      <c r="J81" s="177">
        <v>14.25</v>
      </c>
      <c r="K81" s="177">
        <v>4.5</v>
      </c>
      <c r="L81" s="176">
        <v>1.5979000000000001</v>
      </c>
      <c r="M81" s="177">
        <v>21.565999999999999</v>
      </c>
      <c r="N81" s="177">
        <v>31.678999999999998</v>
      </c>
      <c r="O81" s="177">
        <v>0.20399999999999999</v>
      </c>
      <c r="P81" s="177">
        <v>74.0745</v>
      </c>
      <c r="Q81" s="177">
        <v>54.1</v>
      </c>
      <c r="R81" s="177"/>
      <c r="S81" s="177">
        <v>19.974499999999999</v>
      </c>
      <c r="T81" s="177">
        <v>125.13930000000001</v>
      </c>
      <c r="U81" s="27"/>
      <c r="V81" s="27">
        <f t="shared" si="64"/>
        <v>23.8</v>
      </c>
      <c r="W81" s="8">
        <f t="shared" si="65"/>
        <v>296.95</v>
      </c>
      <c r="X81" s="27">
        <f t="shared" si="66"/>
        <v>20.239999999999998</v>
      </c>
      <c r="Y81" s="27">
        <f t="shared" si="67"/>
        <v>5.7</v>
      </c>
      <c r="Z81" s="35">
        <f t="shared" si="68"/>
        <v>7.4982554248616777</v>
      </c>
      <c r="AA81" s="8">
        <f t="shared" si="69"/>
        <v>0.76017682474522397</v>
      </c>
      <c r="AB81" s="36">
        <f t="shared" si="70"/>
        <v>2.2400000000000002</v>
      </c>
      <c r="AC81" s="36">
        <f t="shared" si="71"/>
        <v>21.565999999999999</v>
      </c>
      <c r="AD81" s="36">
        <f t="shared" si="72"/>
        <v>1.5979000000000001</v>
      </c>
      <c r="AE81" s="8">
        <f t="shared" si="73"/>
        <v>23.163899999999998</v>
      </c>
      <c r="AF81" s="36">
        <f t="shared" si="74"/>
        <v>14.25</v>
      </c>
      <c r="AG81" s="36">
        <f t="shared" si="75"/>
        <v>4.5</v>
      </c>
      <c r="AH81" s="8">
        <f t="shared" si="76"/>
        <v>18.75</v>
      </c>
      <c r="AI81" s="37">
        <f t="shared" si="77"/>
        <v>74.0745</v>
      </c>
      <c r="AJ81" s="38">
        <f t="shared" si="78"/>
        <v>50.910600000000002</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7</v>
      </c>
      <c r="B82" s="173">
        <v>2020</v>
      </c>
      <c r="C82" s="173">
        <v>7</v>
      </c>
      <c r="D82" s="173">
        <v>8</v>
      </c>
      <c r="E82" s="176">
        <v>20.9</v>
      </c>
      <c r="F82" s="176">
        <v>9.6300000000000008</v>
      </c>
      <c r="G82" s="176">
        <v>83.8</v>
      </c>
      <c r="H82" s="173">
        <v>6.96</v>
      </c>
      <c r="I82" s="177">
        <v>0.85</v>
      </c>
      <c r="J82" s="177">
        <v>8.65</v>
      </c>
      <c r="K82" s="177">
        <v>2.35</v>
      </c>
      <c r="L82" s="176">
        <v>3.6467000000000001</v>
      </c>
      <c r="M82" s="177">
        <v>38.548000000000002</v>
      </c>
      <c r="N82" s="177">
        <v>72.927999999999997</v>
      </c>
      <c r="O82" s="177">
        <v>0.372</v>
      </c>
      <c r="P82" s="177">
        <v>82.336500000000001</v>
      </c>
      <c r="Q82" s="177">
        <v>66.2</v>
      </c>
      <c r="R82" s="177"/>
      <c r="S82" s="177">
        <v>16.136500000000002</v>
      </c>
      <c r="T82" s="177">
        <v>95.907300000000006</v>
      </c>
      <c r="U82" s="27"/>
      <c r="V82" s="27">
        <f t="shared" si="64"/>
        <v>20.9</v>
      </c>
      <c r="W82" s="8">
        <f t="shared" si="65"/>
        <v>294.04999999999995</v>
      </c>
      <c r="X82" s="27">
        <f t="shared" si="66"/>
        <v>9.6300000000000008</v>
      </c>
      <c r="Y82" s="27">
        <f t="shared" si="67"/>
        <v>6.96</v>
      </c>
      <c r="Z82" s="35">
        <f t="shared" si="68"/>
        <v>8.4176978898310697</v>
      </c>
      <c r="AA82" s="8">
        <f t="shared" si="69"/>
        <v>0.82682938863937738</v>
      </c>
      <c r="AB82" s="36">
        <f t="shared" si="70"/>
        <v>0.85</v>
      </c>
      <c r="AC82" s="36">
        <f t="shared" si="71"/>
        <v>38.548000000000002</v>
      </c>
      <c r="AD82" s="36">
        <f t="shared" si="72"/>
        <v>3.6467000000000001</v>
      </c>
      <c r="AE82" s="8">
        <f t="shared" si="73"/>
        <v>42.194700000000005</v>
      </c>
      <c r="AF82" s="36">
        <f t="shared" si="74"/>
        <v>8.65</v>
      </c>
      <c r="AG82" s="36">
        <f t="shared" si="75"/>
        <v>2.35</v>
      </c>
      <c r="AH82" s="8">
        <f t="shared" si="76"/>
        <v>11</v>
      </c>
      <c r="AI82" s="37">
        <f t="shared" si="77"/>
        <v>82.336500000000001</v>
      </c>
      <c r="AJ82" s="38">
        <f t="shared" si="78"/>
        <v>40.141799999999996</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7</v>
      </c>
      <c r="B83" s="173">
        <v>2020</v>
      </c>
      <c r="C83" s="173">
        <v>7</v>
      </c>
      <c r="D83" s="173">
        <v>24</v>
      </c>
      <c r="E83" s="176">
        <v>27</v>
      </c>
      <c r="F83" s="176">
        <v>25.6</v>
      </c>
      <c r="G83" s="176">
        <v>46</v>
      </c>
      <c r="H83" s="173">
        <v>3.14</v>
      </c>
      <c r="I83" s="177">
        <v>3.49</v>
      </c>
      <c r="J83" s="177">
        <v>33.76</v>
      </c>
      <c r="K83" s="177">
        <v>7.42</v>
      </c>
      <c r="L83" s="176">
        <v>2.3250999999999999</v>
      </c>
      <c r="M83" s="177">
        <v>11.173</v>
      </c>
      <c r="N83" s="177">
        <v>47.798999999999999</v>
      </c>
      <c r="O83" s="177">
        <v>0.47799999999999998</v>
      </c>
      <c r="P83" s="177">
        <v>63.1509</v>
      </c>
      <c r="Q83" s="177">
        <v>34.299999999999997</v>
      </c>
      <c r="R83" s="177"/>
      <c r="S83" s="177">
        <v>28.850899999999999</v>
      </c>
      <c r="T83" s="177">
        <v>202.50569999999999</v>
      </c>
      <c r="U83" s="27"/>
      <c r="V83" s="27">
        <f t="shared" si="64"/>
        <v>27</v>
      </c>
      <c r="W83" s="8">
        <f t="shared" si="65"/>
        <v>300.14999999999998</v>
      </c>
      <c r="X83" s="27">
        <f t="shared" si="66"/>
        <v>25.6</v>
      </c>
      <c r="Y83" s="27">
        <f t="shared" si="67"/>
        <v>3.14</v>
      </c>
      <c r="Z83" s="35">
        <f t="shared" si="68"/>
        <v>6.877846538733416</v>
      </c>
      <c r="AA83" s="8">
        <f t="shared" si="69"/>
        <v>0.45653824671962573</v>
      </c>
      <c r="AB83" s="36">
        <f t="shared" si="70"/>
        <v>3.49</v>
      </c>
      <c r="AC83" s="36">
        <f t="shared" si="71"/>
        <v>11.173</v>
      </c>
      <c r="AD83" s="36">
        <f t="shared" si="72"/>
        <v>2.3250999999999999</v>
      </c>
      <c r="AE83" s="8">
        <f t="shared" si="73"/>
        <v>13.498100000000001</v>
      </c>
      <c r="AF83" s="36">
        <f t="shared" si="74"/>
        <v>33.76</v>
      </c>
      <c r="AG83" s="36">
        <f t="shared" si="75"/>
        <v>7.42</v>
      </c>
      <c r="AH83" s="8">
        <f t="shared" si="76"/>
        <v>41.18</v>
      </c>
      <c r="AI83" s="37">
        <f t="shared" si="77"/>
        <v>63.1509</v>
      </c>
      <c r="AJ83" s="38">
        <f t="shared" si="78"/>
        <v>49.652799999999999</v>
      </c>
      <c r="AL83">
        <f>AA88</f>
        <v>0.58763168693347168</v>
      </c>
      <c r="AM83">
        <f>AB88</f>
        <v>2.5725000000000002</v>
      </c>
      <c r="AN83">
        <f>AE88</f>
        <v>17.016500000000001</v>
      </c>
      <c r="AO83">
        <f>AH88</f>
        <v>36.347500000000004</v>
      </c>
      <c r="AP83" s="11">
        <f>AJ88</f>
        <v>51.797500000000007</v>
      </c>
      <c r="AQ83" s="45"/>
      <c r="AR83" s="41" t="s">
        <v>77</v>
      </c>
      <c r="AS83" s="41" t="s">
        <v>77</v>
      </c>
      <c r="AT83" s="41" t="s">
        <v>77</v>
      </c>
      <c r="AU83" s="41" t="s">
        <v>77</v>
      </c>
      <c r="AV83" s="41" t="s">
        <v>77</v>
      </c>
      <c r="AW83" s="42" t="s">
        <v>78</v>
      </c>
      <c r="AX83" s="23"/>
      <c r="AY83" s="23"/>
      <c r="AZ83" s="19"/>
    </row>
    <row r="84" spans="1:52" ht="16" x14ac:dyDescent="0.2">
      <c r="A84" s="172">
        <v>7</v>
      </c>
      <c r="B84" s="173">
        <v>2020</v>
      </c>
      <c r="C84" s="173">
        <v>8</v>
      </c>
      <c r="D84" s="173">
        <v>7</v>
      </c>
      <c r="E84" s="176">
        <v>26.6</v>
      </c>
      <c r="F84" s="176">
        <v>21.5</v>
      </c>
      <c r="G84" s="176">
        <v>22.2</v>
      </c>
      <c r="H84" s="173">
        <v>1.61</v>
      </c>
      <c r="I84" s="177">
        <v>3.68</v>
      </c>
      <c r="J84" s="177">
        <v>31.47</v>
      </c>
      <c r="K84" s="177">
        <v>7.2</v>
      </c>
      <c r="L84" s="176">
        <v>1.6592</v>
      </c>
      <c r="M84" s="177">
        <v>8.3469999999999995</v>
      </c>
      <c r="N84" s="177">
        <v>63.206000000000003</v>
      </c>
      <c r="O84" s="177">
        <v>0.72199999999999998</v>
      </c>
      <c r="P84" s="177">
        <v>71.223100000000002</v>
      </c>
      <c r="Q84" s="177">
        <v>41.6</v>
      </c>
      <c r="R84" s="177"/>
      <c r="S84" s="177">
        <v>29.623100000000001</v>
      </c>
      <c r="T84" s="177">
        <v>172.39449999999999</v>
      </c>
      <c r="U84" s="27"/>
      <c r="V84" s="27">
        <f t="shared" si="64"/>
        <v>26.6</v>
      </c>
      <c r="W84" s="8">
        <f t="shared" si="65"/>
        <v>299.75</v>
      </c>
      <c r="X84" s="27">
        <f t="shared" si="66"/>
        <v>21.5</v>
      </c>
      <c r="Y84" s="27">
        <f t="shared" si="67"/>
        <v>1.61</v>
      </c>
      <c r="Z84" s="35">
        <f t="shared" si="68"/>
        <v>7.0864791145056829</v>
      </c>
      <c r="AA84" s="8">
        <f t="shared" si="69"/>
        <v>0.2271932188023256</v>
      </c>
      <c r="AB84" s="36">
        <f t="shared" si="70"/>
        <v>3.68</v>
      </c>
      <c r="AC84" s="36">
        <f t="shared" si="71"/>
        <v>8.3469999999999995</v>
      </c>
      <c r="AD84" s="36">
        <f t="shared" si="72"/>
        <v>1.6592</v>
      </c>
      <c r="AE84" s="8">
        <f t="shared" si="73"/>
        <v>10.0062</v>
      </c>
      <c r="AF84" s="36">
        <f t="shared" si="74"/>
        <v>31.47</v>
      </c>
      <c r="AG84" s="36">
        <f t="shared" si="75"/>
        <v>7.2</v>
      </c>
      <c r="AH84" s="8">
        <f t="shared" si="76"/>
        <v>38.67</v>
      </c>
      <c r="AI84" s="37">
        <f t="shared" si="77"/>
        <v>71.223100000000002</v>
      </c>
      <c r="AJ84" s="38">
        <f t="shared" si="78"/>
        <v>61.216900000000003</v>
      </c>
      <c r="AK84" s="27"/>
      <c r="AO84" s="27"/>
      <c r="AR84" s="41">
        <f>((LN(AL83)-LN(0.4))/(LN(0.9)-LN(0.4))*100)</f>
        <v>47.431432948625925</v>
      </c>
      <c r="AS84" s="57">
        <f>((LN(AM83)-LN(17))/(LN(0.5)-LN(17))*100)</f>
        <v>53.549123583604384</v>
      </c>
      <c r="AT84" s="41">
        <f>((LN(AN83)-LN(10))/(LN(1)-LN(10))*100)</f>
        <v>-23.087023806361199</v>
      </c>
      <c r="AU84" s="41">
        <f>((LN(AO83)-LN(10))/(LN(3)-LN(10))*100)</f>
        <v>-107.19015647134388</v>
      </c>
      <c r="AV84" s="41">
        <f>((LN(AP83)-LN(43))/(LN(20)-LN(43))*100)</f>
        <v>-24.317385997385678</v>
      </c>
    </row>
    <row r="85" spans="1:52" ht="16" x14ac:dyDescent="0.2">
      <c r="A85" s="172">
        <v>7</v>
      </c>
      <c r="B85" s="173">
        <v>2020</v>
      </c>
      <c r="C85" s="173">
        <v>8</v>
      </c>
      <c r="D85" s="173">
        <v>22</v>
      </c>
      <c r="E85" s="176">
        <v>23.7</v>
      </c>
      <c r="F85" s="176">
        <v>21.5</v>
      </c>
      <c r="G85" s="176">
        <v>59</v>
      </c>
      <c r="H85" s="173">
        <v>4.4400000000000004</v>
      </c>
      <c r="I85" s="177">
        <v>2.4900000000000002</v>
      </c>
      <c r="J85" s="177">
        <v>39.520000000000003</v>
      </c>
      <c r="K85" s="177">
        <v>6.2</v>
      </c>
      <c r="L85" s="176">
        <v>2.456</v>
      </c>
      <c r="M85" s="177">
        <v>7.6070000000000002</v>
      </c>
      <c r="N85" s="177">
        <v>40.929000000000002</v>
      </c>
      <c r="O85" s="177">
        <v>0.106</v>
      </c>
      <c r="P85" s="177">
        <v>66.228499999999997</v>
      </c>
      <c r="Q85" s="177">
        <v>31.3</v>
      </c>
      <c r="R85" s="177"/>
      <c r="S85" s="177">
        <v>34.9285</v>
      </c>
      <c r="T85" s="177">
        <v>207.31620000000001</v>
      </c>
      <c r="U85" s="27"/>
      <c r="V85" s="27">
        <f t="shared" si="64"/>
        <v>23.7</v>
      </c>
      <c r="W85" s="8">
        <f t="shared" si="65"/>
        <v>296.84999999999997</v>
      </c>
      <c r="X85" s="27">
        <f t="shared" si="66"/>
        <v>21.5</v>
      </c>
      <c r="Y85" s="27">
        <f t="shared" si="67"/>
        <v>4.4400000000000004</v>
      </c>
      <c r="Z85" s="35">
        <f t="shared" si="68"/>
        <v>7.4575712719953238</v>
      </c>
      <c r="AA85" s="8">
        <f t="shared" si="69"/>
        <v>0.59536809479422492</v>
      </c>
      <c r="AB85" s="36">
        <f t="shared" si="70"/>
        <v>2.4900000000000002</v>
      </c>
      <c r="AC85" s="36">
        <f t="shared" si="71"/>
        <v>7.6070000000000002</v>
      </c>
      <c r="AD85" s="36">
        <f t="shared" si="72"/>
        <v>2.456</v>
      </c>
      <c r="AE85" s="8">
        <f t="shared" si="73"/>
        <v>10.063000000000001</v>
      </c>
      <c r="AF85" s="36">
        <f t="shared" si="74"/>
        <v>39.520000000000003</v>
      </c>
      <c r="AG85" s="36">
        <f t="shared" si="75"/>
        <v>6.2</v>
      </c>
      <c r="AH85" s="8">
        <f t="shared" si="76"/>
        <v>45.720000000000006</v>
      </c>
      <c r="AI85" s="37">
        <f t="shared" si="77"/>
        <v>66.228499999999997</v>
      </c>
      <c r="AJ85" s="38">
        <f t="shared" si="78"/>
        <v>56.165499999999994</v>
      </c>
      <c r="AK85" s="27"/>
      <c r="AL85" s="27"/>
      <c r="AM85" s="27"/>
      <c r="AN85" s="27"/>
      <c r="AO85" s="58" t="s">
        <v>228</v>
      </c>
      <c r="AP85" s="27"/>
      <c r="AR85">
        <f>IF(AR84&gt;100, 100, IF(AR84&lt;0, 0, AR84))</f>
        <v>47.431432948625925</v>
      </c>
      <c r="AS85">
        <f t="shared" ref="AS85:AV85" si="79">IF(AS84&gt;100, 100, IF(AS84&lt;0, 0, AS84))</f>
        <v>53.549123583604384</v>
      </c>
      <c r="AT85">
        <f t="shared" si="79"/>
        <v>0</v>
      </c>
      <c r="AU85">
        <f t="shared" si="79"/>
        <v>0</v>
      </c>
      <c r="AV85">
        <f t="shared" si="79"/>
        <v>0</v>
      </c>
      <c r="AW85" s="59">
        <f>AVERAGE(AR85:AV85)</f>
        <v>20.196111306446063</v>
      </c>
      <c r="AX85" s="43"/>
      <c r="AY85" s="43" t="str">
        <f>IF(AW85&lt;35, "Poor", IF(AW85&lt;65, "Fair", IF(AW85&gt;65, "Excellent")))</f>
        <v>Poor</v>
      </c>
      <c r="AZ85" s="43" t="str">
        <f>IF(AY85="Excellent", "Acceptable; Ongoing Protection is Required", "Unacceptable; Immediate Restoration is Required")</f>
        <v>Unacceptable; Immediate Restoration is Required</v>
      </c>
    </row>
    <row r="86" spans="1:52" ht="16" x14ac:dyDescent="0.2">
      <c r="A86" s="172">
        <v>7</v>
      </c>
      <c r="B86" s="173">
        <v>2020</v>
      </c>
      <c r="C86" s="173">
        <v>9</v>
      </c>
      <c r="D86" s="173">
        <v>5</v>
      </c>
      <c r="E86" s="176">
        <v>23.5</v>
      </c>
      <c r="F86" s="176">
        <v>16.899999999999999</v>
      </c>
      <c r="G86" s="176">
        <v>58.9</v>
      </c>
      <c r="H86" s="173">
        <v>4.74</v>
      </c>
      <c r="I86" s="177">
        <v>3.91</v>
      </c>
      <c r="J86" s="177">
        <v>61.15</v>
      </c>
      <c r="K86" s="177">
        <v>9.81</v>
      </c>
      <c r="L86" s="176">
        <v>1.1304000000000001</v>
      </c>
      <c r="M86" s="177">
        <v>6.2709999999999999</v>
      </c>
      <c r="N86" s="177">
        <v>50.866999999999997</v>
      </c>
      <c r="O86" s="177">
        <v>0.46600000000000003</v>
      </c>
      <c r="P86" s="177">
        <v>84.602000000000004</v>
      </c>
      <c r="Q86" s="177">
        <v>41.2</v>
      </c>
      <c r="R86" s="177"/>
      <c r="S86" s="177">
        <v>43.402000000000001</v>
      </c>
      <c r="T86" s="177">
        <v>269.78410000000002</v>
      </c>
      <c r="U86" s="27"/>
      <c r="V86" s="27">
        <f t="shared" si="64"/>
        <v>23.5</v>
      </c>
      <c r="W86" s="8">
        <f t="shared" si="65"/>
        <v>296.64999999999998</v>
      </c>
      <c r="X86" s="27">
        <f t="shared" si="66"/>
        <v>16.899999999999999</v>
      </c>
      <c r="Y86" s="27">
        <f t="shared" si="67"/>
        <v>4.74</v>
      </c>
      <c r="Z86" s="35">
        <f t="shared" si="68"/>
        <v>7.6853380940140319</v>
      </c>
      <c r="AA86" s="8">
        <f t="shared" si="69"/>
        <v>0.61675881295214574</v>
      </c>
      <c r="AB86" s="36">
        <f t="shared" si="70"/>
        <v>3.91</v>
      </c>
      <c r="AC86" s="36">
        <f t="shared" si="71"/>
        <v>6.2709999999999999</v>
      </c>
      <c r="AD86" s="36">
        <f t="shared" si="72"/>
        <v>1.1304000000000001</v>
      </c>
      <c r="AE86" s="8">
        <f t="shared" si="73"/>
        <v>7.4013999999999998</v>
      </c>
      <c r="AF86" s="36">
        <f t="shared" si="74"/>
        <v>61.15</v>
      </c>
      <c r="AG86" s="36">
        <f t="shared" si="75"/>
        <v>9.81</v>
      </c>
      <c r="AH86" s="8">
        <f t="shared" si="76"/>
        <v>70.959999999999994</v>
      </c>
      <c r="AI86" s="37">
        <f t="shared" si="77"/>
        <v>84.602000000000004</v>
      </c>
      <c r="AJ86" s="38">
        <f t="shared" si="78"/>
        <v>77.200600000000009</v>
      </c>
      <c r="AK86" s="27"/>
      <c r="AL86" s="27"/>
      <c r="AM86" s="27"/>
      <c r="AN86" s="27"/>
      <c r="AO86" s="27"/>
      <c r="AP86" s="27"/>
      <c r="AQ86" s="27"/>
      <c r="AR86" s="27"/>
      <c r="AS86" s="27"/>
      <c r="AT86" s="27"/>
      <c r="AU86" s="27"/>
      <c r="AV86" s="27"/>
      <c r="AW86" s="27"/>
      <c r="AX86" s="27"/>
      <c r="AY86" s="27"/>
    </row>
    <row r="87" spans="1:52" ht="16" x14ac:dyDescent="0.2">
      <c r="A87" s="172">
        <v>7</v>
      </c>
      <c r="B87" s="173">
        <v>2020</v>
      </c>
      <c r="C87" s="173">
        <v>9</v>
      </c>
      <c r="D87" s="173">
        <v>19</v>
      </c>
      <c r="E87" s="176">
        <v>19.3</v>
      </c>
      <c r="F87" s="176">
        <v>27.4</v>
      </c>
      <c r="G87" s="176">
        <v>53</v>
      </c>
      <c r="H87" s="173">
        <v>4.2</v>
      </c>
      <c r="I87" s="177">
        <v>1.94</v>
      </c>
      <c r="J87" s="177">
        <v>46.09</v>
      </c>
      <c r="K87" s="177">
        <v>7.32</v>
      </c>
      <c r="L87" s="176">
        <v>3.1252</v>
      </c>
      <c r="M87" s="177">
        <v>9.0449999999999999</v>
      </c>
      <c r="N87" s="177">
        <v>31.061</v>
      </c>
      <c r="O87" s="177">
        <v>0.26600000000000001</v>
      </c>
      <c r="P87" s="177">
        <v>57.804900000000004</v>
      </c>
      <c r="Q87" s="177">
        <v>31.3</v>
      </c>
      <c r="R87" s="177"/>
      <c r="S87" s="177">
        <v>26.504899999999999</v>
      </c>
      <c r="T87" s="177">
        <v>148.3288</v>
      </c>
      <c r="V87" s="27">
        <f t="shared" si="64"/>
        <v>19.3</v>
      </c>
      <c r="W87" s="8">
        <f t="shared" si="65"/>
        <v>292.45</v>
      </c>
      <c r="X87" s="27">
        <f t="shared" si="66"/>
        <v>27.4</v>
      </c>
      <c r="Y87" s="27">
        <f t="shared" si="67"/>
        <v>4.2</v>
      </c>
      <c r="Z87" s="35">
        <f t="shared" si="68"/>
        <v>7.815695195766871</v>
      </c>
      <c r="AA87" s="8">
        <f t="shared" si="69"/>
        <v>0.53738021951966597</v>
      </c>
      <c r="AB87" s="36">
        <f t="shared" si="70"/>
        <v>1.94</v>
      </c>
      <c r="AC87" s="36">
        <f t="shared" si="71"/>
        <v>9.0449999999999999</v>
      </c>
      <c r="AD87" s="36">
        <f t="shared" si="72"/>
        <v>3.1252</v>
      </c>
      <c r="AE87" s="8">
        <f t="shared" si="73"/>
        <v>12.170199999999999</v>
      </c>
      <c r="AF87" s="36">
        <f t="shared" si="74"/>
        <v>46.09</v>
      </c>
      <c r="AG87" s="36">
        <f t="shared" si="75"/>
        <v>7.32</v>
      </c>
      <c r="AH87" s="8">
        <f t="shared" si="76"/>
        <v>53.410000000000004</v>
      </c>
      <c r="AI87" s="37">
        <f t="shared" si="77"/>
        <v>57.804900000000004</v>
      </c>
      <c r="AJ87" s="38">
        <f t="shared" si="78"/>
        <v>45.634700000000002</v>
      </c>
    </row>
    <row r="88" spans="1:52" ht="16" x14ac:dyDescent="0.2">
      <c r="A88" s="172">
        <v>7</v>
      </c>
      <c r="B88" s="173">
        <v>2020</v>
      </c>
      <c r="C88" s="173">
        <v>10</v>
      </c>
      <c r="D88" s="173">
        <v>18</v>
      </c>
      <c r="E88" s="176">
        <v>16.3</v>
      </c>
      <c r="F88" s="176">
        <v>27.3</v>
      </c>
      <c r="G88" s="176">
        <v>70.3</v>
      </c>
      <c r="H88" s="173">
        <v>5.83</v>
      </c>
      <c r="I88" s="177">
        <v>1.1499999999999999</v>
      </c>
      <c r="J88" s="177">
        <v>15.82</v>
      </c>
      <c r="K88" s="177">
        <v>2.73</v>
      </c>
      <c r="L88" s="176">
        <v>1.7008000000000001</v>
      </c>
      <c r="M88" s="177">
        <v>5.8860000000000001</v>
      </c>
      <c r="N88" s="177">
        <v>18.715</v>
      </c>
      <c r="O88" s="177">
        <v>0.26400000000000001</v>
      </c>
      <c r="P88" s="177">
        <v>34.120199999999997</v>
      </c>
      <c r="Q88" s="177">
        <v>21</v>
      </c>
      <c r="R88" s="177"/>
      <c r="S88" s="177">
        <v>13.120200000000001</v>
      </c>
      <c r="T88" s="177">
        <v>88.691299999999998</v>
      </c>
      <c r="AA88" s="43">
        <f>_xlfn.AGGREGATE(1, 6,AA75:AA87)</f>
        <v>0.58763168693347168</v>
      </c>
      <c r="AB88" s="43">
        <f>_xlfn.AGGREGATE(1, 6,AB75:AB87)</f>
        <v>2.5725000000000002</v>
      </c>
      <c r="AE88" s="43">
        <f>_xlfn.AGGREGATE(1, 6,AE75:AE87)</f>
        <v>17.016500000000001</v>
      </c>
      <c r="AH88" s="43">
        <f>_xlfn.AGGREGATE(1, 6,AH75:AH87)</f>
        <v>36.347500000000004</v>
      </c>
      <c r="AJ88" s="43">
        <f>_xlfn.AGGREGATE(1, 6,AJ75:AJ87)</f>
        <v>51.797500000000007</v>
      </c>
    </row>
    <row r="89" spans="1:52" x14ac:dyDescent="0.2">
      <c r="A89" s="172">
        <v>7</v>
      </c>
      <c r="B89" s="173">
        <v>2020</v>
      </c>
      <c r="C89" s="173">
        <v>11</v>
      </c>
      <c r="D89" s="173">
        <v>6</v>
      </c>
      <c r="E89" s="176">
        <v>12.9</v>
      </c>
      <c r="F89" s="176">
        <v>4.5999999999999996</v>
      </c>
      <c r="G89" s="176">
        <v>82</v>
      </c>
      <c r="H89" s="173">
        <v>8.5299999999999994</v>
      </c>
      <c r="I89" s="177">
        <v>1.2</v>
      </c>
      <c r="J89" s="177">
        <v>1.52</v>
      </c>
      <c r="K89" s="177">
        <v>0.85450000000000004</v>
      </c>
      <c r="L89" s="176">
        <v>1.3277000000000001</v>
      </c>
      <c r="M89" s="177">
        <v>15.204000000000001</v>
      </c>
      <c r="N89" s="177">
        <v>4.931</v>
      </c>
      <c r="O89" s="177">
        <v>0.28299999999999997</v>
      </c>
      <c r="P89" s="177">
        <v>21.776599999999998</v>
      </c>
      <c r="Q89" s="177">
        <v>17.3</v>
      </c>
      <c r="R89" s="177"/>
      <c r="S89" s="177">
        <v>4.4766000000000004</v>
      </c>
      <c r="T89" s="177">
        <v>49.158900000000003</v>
      </c>
    </row>
    <row r="90" spans="1:52" x14ac:dyDescent="0.2">
      <c r="A90" s="172">
        <v>7</v>
      </c>
      <c r="B90" s="173">
        <v>2020</v>
      </c>
      <c r="C90" s="173">
        <v>12</v>
      </c>
      <c r="D90" s="173">
        <v>5</v>
      </c>
      <c r="E90" s="176">
        <v>9.8000000000000007</v>
      </c>
      <c r="F90" s="176">
        <v>21.5</v>
      </c>
      <c r="G90" s="176">
        <v>87.8</v>
      </c>
      <c r="H90" s="173">
        <v>8.61</v>
      </c>
      <c r="I90" s="177">
        <v>1.41</v>
      </c>
      <c r="J90" s="177">
        <v>20.664999999999999</v>
      </c>
      <c r="K90" s="177">
        <v>5.5118</v>
      </c>
      <c r="L90" s="176">
        <v>1.4357</v>
      </c>
      <c r="M90" s="177">
        <v>21.731999999999999</v>
      </c>
      <c r="N90" s="177">
        <v>43.466000000000001</v>
      </c>
      <c r="O90" s="177">
        <v>0.13900000000000001</v>
      </c>
      <c r="Q90" s="177">
        <v>37.5</v>
      </c>
      <c r="R90" s="178"/>
    </row>
    <row r="91" spans="1:52" ht="16" x14ac:dyDescent="0.2">
      <c r="AR91" s="43" t="s">
        <v>233</v>
      </c>
      <c r="AU91" s="43" t="s">
        <v>143</v>
      </c>
      <c r="AV91" s="43" t="s">
        <v>227</v>
      </c>
      <c r="AW91" s="43" t="s">
        <v>234</v>
      </c>
      <c r="AX91" s="43" t="s">
        <v>235</v>
      </c>
    </row>
    <row r="92" spans="1:52" x14ac:dyDescent="0.2">
      <c r="AS92" s="9">
        <f>B7</f>
        <v>2016</v>
      </c>
      <c r="AT92" s="12">
        <f>AW17</f>
        <v>17.495438837187386</v>
      </c>
    </row>
    <row r="93" spans="1:52" x14ac:dyDescent="0.2">
      <c r="AS93" s="9">
        <f>B24</f>
        <v>2017</v>
      </c>
      <c r="AT93" s="12">
        <f>AW34</f>
        <v>28.801313402936877</v>
      </c>
    </row>
    <row r="94" spans="1:52" x14ac:dyDescent="0.2">
      <c r="AS94" s="9">
        <f>B41</f>
        <v>2018</v>
      </c>
      <c r="AT94" s="12">
        <f>AW51</f>
        <v>24.448060649238055</v>
      </c>
    </row>
    <row r="95" spans="1:52" x14ac:dyDescent="0.2">
      <c r="AS95" s="9">
        <f>B58</f>
        <v>2019</v>
      </c>
      <c r="AT95" s="12">
        <f>AW68</f>
        <v>17.791560858791009</v>
      </c>
    </row>
    <row r="96" spans="1:52" x14ac:dyDescent="0.2">
      <c r="AS96" s="9">
        <f>B75</f>
        <v>2020</v>
      </c>
      <c r="AT96" s="12">
        <f>AW85</f>
        <v>20.196111306446063</v>
      </c>
    </row>
    <row r="97" spans="44:51" ht="16" x14ac:dyDescent="0.2">
      <c r="AR97" s="56" t="s">
        <v>236</v>
      </c>
      <c r="AS97" s="56"/>
      <c r="AT97" s="61">
        <f>_xlfn.AGGREGATE(1, 6, AT92:AT96)</f>
        <v>21.746497010919875</v>
      </c>
      <c r="AU97" s="56" t="str">
        <f>IF(AT97&lt;35, "Poor", IF(AT97&lt;65, "Fair", IF(AT97&gt;65, "Excellent")))</f>
        <v>Poor</v>
      </c>
      <c r="AV97" s="56" t="str">
        <f>IF(AU97="Excellent", "Acceptable; Ongoing Protection is Required", "Unacceptable; Immediate Restoration is Required")</f>
        <v>Unacceptable; Immediate Restoration is Required</v>
      </c>
      <c r="AW97" s="56">
        <f>COUNT(AT92:AT96)</f>
        <v>5</v>
      </c>
      <c r="AX97" s="56" t="str">
        <f>_xlfn.TEXTJOIN("-",,AS92,AS96)</f>
        <v>2016-2020</v>
      </c>
      <c r="AY97" t="s">
        <v>146</v>
      </c>
    </row>
  </sheetData>
  <conditionalFormatting sqref="A20:AJ21 A37:AJ38 A54:AJ55 A71:AJ72 A88:AJ89 A7:U19 A24:U36 A41:U53 A58:U70 A75:U87">
    <cfRule type="expression" dxfId="23" priority="11">
      <formula>_xlfn.NUMBERVALUE($V7)&gt;0</formula>
    </cfRule>
  </conditionalFormatting>
  <conditionalFormatting sqref="V58:AJ70">
    <cfRule type="expression" dxfId="22" priority="5">
      <formula>_xlfn.NUMBERVALUE($V58)&gt;0</formula>
    </cfRule>
  </conditionalFormatting>
  <conditionalFormatting sqref="V41:AJ53">
    <cfRule type="expression" dxfId="21" priority="4">
      <formula>_xlfn.NUMBERVALUE($V41)&gt;0</formula>
    </cfRule>
  </conditionalFormatting>
  <conditionalFormatting sqref="V24:AJ36">
    <cfRule type="expression" dxfId="20" priority="3">
      <formula>_xlfn.NUMBERVALUE($V24)&gt;0</formula>
    </cfRule>
  </conditionalFormatting>
  <conditionalFormatting sqref="V7:AJ19">
    <cfRule type="expression" dxfId="19" priority="2">
      <formula>_xlfn.NUMBERVALUE($V7)&gt;0</formula>
    </cfRule>
  </conditionalFormatting>
  <conditionalFormatting sqref="V75:AJ87">
    <cfRule type="expression" dxfId="18" priority="1">
      <formula>_xlfn.NUMBERVALUE($V75)&gt;0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AAC4E-3F75-A641-93C6-072FD37853FA}">
  <dimension ref="A1:AZ97"/>
  <sheetViews>
    <sheetView topLeftCell="AG72" zoomScale="75"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8</v>
      </c>
      <c r="B7" s="173">
        <v>2016</v>
      </c>
      <c r="C7" s="173">
        <v>1</v>
      </c>
      <c r="D7" s="173">
        <v>16</v>
      </c>
      <c r="E7" s="176">
        <v>3.5</v>
      </c>
      <c r="F7" s="176">
        <v>28.5</v>
      </c>
      <c r="G7" s="176">
        <v>100.2</v>
      </c>
      <c r="H7" s="173">
        <v>10.99</v>
      </c>
      <c r="I7" s="177">
        <v>0.66</v>
      </c>
      <c r="J7" s="177">
        <v>0.53</v>
      </c>
      <c r="K7" s="177">
        <v>0.76</v>
      </c>
      <c r="M7" s="177">
        <v>2.38</v>
      </c>
      <c r="N7" s="177">
        <v>4.0599999999999996</v>
      </c>
      <c r="O7" s="177">
        <v>0.16</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8</v>
      </c>
      <c r="B8" s="173">
        <v>2016</v>
      </c>
      <c r="C8" s="173">
        <v>2</v>
      </c>
      <c r="D8" s="173">
        <v>13</v>
      </c>
      <c r="E8" s="176">
        <v>-0.1</v>
      </c>
      <c r="F8" s="176">
        <v>27.9</v>
      </c>
      <c r="G8" s="176">
        <v>98</v>
      </c>
      <c r="H8" s="173">
        <v>12.1</v>
      </c>
      <c r="I8" s="177">
        <v>1.04</v>
      </c>
      <c r="J8" s="177">
        <v>1.05</v>
      </c>
      <c r="K8" s="177">
        <v>0.92</v>
      </c>
      <c r="M8" s="177">
        <v>8.64</v>
      </c>
      <c r="N8" s="177">
        <v>9.52</v>
      </c>
      <c r="O8" s="177">
        <v>0.46</v>
      </c>
      <c r="U8" s="27"/>
      <c r="V8" s="27" t="str">
        <f t="shared" ref="V8:V19" si="0">IF(C8&lt;6," ",IF(C8&lt;=9,E8, IF(C8&gt;=10," ")))</f>
        <v xml:space="preserve"> </v>
      </c>
      <c r="W8" s="8" t="str">
        <f t="shared" ref="W8:W19" si="1">IF(V8=" ", " ", IF(V8&gt;0, V8+273.15))</f>
        <v xml:space="preserve"> </v>
      </c>
      <c r="X8" s="27" t="str">
        <f t="shared" ref="X8:X19" si="2">IF(C8&lt;6," ",IF(C8&lt;=9,F8, IF(C8&gt;=10," ")))</f>
        <v xml:space="preserve"> </v>
      </c>
      <c r="Y8" s="27" t="str">
        <f t="shared" ref="Y8:Y19" si="3">IF(C8&lt;6," ",IF(C8&lt;=9,H8, IF(C8&gt;=10," ")))</f>
        <v xml:space="preserve"> </v>
      </c>
      <c r="Z8" s="35" t="str">
        <f t="shared" ref="Z8:Z19" si="4">IF(V8=" "," ",IF(V8&gt;0,EXP(-173.4292+249.6339*100/W8+143.3483*LN(+W8/100)-21.8492*W8/100+X8*(-0.033096+0.014259*W8/100-0.0017*(W8/100)^2))*1.4276))</f>
        <v xml:space="preserve"> </v>
      </c>
      <c r="AA8" s="8" t="str">
        <f t="shared" ref="AA8:AA19" si="5">IF(V8=" "," ",IF(V8&gt;0,Y8/Z8))</f>
        <v xml:space="preserve"> </v>
      </c>
      <c r="AB8" s="36" t="str">
        <f t="shared" ref="AB8:AB19" si="6">IF(C8&lt;6," ",IF(C8&lt;=9,I8, IF(C8&gt;=10," ")))</f>
        <v xml:space="preserve"> </v>
      </c>
      <c r="AC8" s="36" t="str">
        <f t="shared" ref="AC8:AC19" si="7">IF(C8&lt;6," ",IF(C8&lt;=9,M8, IF(C8&gt;=10," ")))</f>
        <v xml:space="preserve"> </v>
      </c>
      <c r="AD8" s="36" t="str">
        <f t="shared" ref="AD8:AD19" si="8">IF(C8&lt;6," ",IF(C8&lt;=9,L8, IF(C8&gt;=10," ")))</f>
        <v xml:space="preserve"> </v>
      </c>
      <c r="AE8" s="8" t="str">
        <f t="shared" ref="AE8:AE19" si="9">IF(V8=" "," ",IF(V8&gt;0,SUM(AC8:AD8)))</f>
        <v xml:space="preserve"> </v>
      </c>
      <c r="AF8" s="36" t="str">
        <f t="shared" ref="AF8:AF19" si="10">IF(C8&lt;6," ",IF(C8&lt;=9,J8, IF(C8&gt;=10," ")))</f>
        <v xml:space="preserve"> </v>
      </c>
      <c r="AG8" s="36" t="str">
        <f t="shared" ref="AG8:AG19" si="11">IF(C8&lt;6," ",IF(C8&lt;=9,K8, IF(C8&gt;=10," ")))</f>
        <v xml:space="preserve"> </v>
      </c>
      <c r="AH8" s="8" t="str">
        <f t="shared" ref="AH8:AH19" si="12">IF(V8=" ", " ", IF(V8&gt;0, SUM(AF8:AG8)))</f>
        <v xml:space="preserve"> </v>
      </c>
      <c r="AI8" s="37" t="str">
        <f t="shared" ref="AI8:AI19" si="13">IF(C8&lt;6," ",IF(C8&lt;=9,P8, IF(C8&gt;=10," ")))</f>
        <v xml:space="preserve"> </v>
      </c>
      <c r="AJ8" s="38" t="str">
        <f t="shared" ref="AJ8:AJ19" si="14">IF(V8=" ", " ", IF(V8&gt;0, AI8-AE8))</f>
        <v xml:space="preserve"> </v>
      </c>
      <c r="AK8" s="27"/>
      <c r="AL8" s="27"/>
      <c r="AM8" s="27"/>
      <c r="AN8" s="27"/>
      <c r="AO8" s="27"/>
      <c r="AP8" s="27"/>
      <c r="AQ8" s="27"/>
      <c r="AR8" s="27"/>
      <c r="AS8" s="27"/>
      <c r="AT8" s="27"/>
      <c r="AU8" s="27"/>
      <c r="AV8" s="27"/>
      <c r="AW8" s="27"/>
      <c r="AX8" s="27"/>
      <c r="AY8" s="27"/>
    </row>
    <row r="9" spans="1:52" ht="16" x14ac:dyDescent="0.2">
      <c r="A9" s="172">
        <v>8</v>
      </c>
      <c r="B9" s="173">
        <v>2016</v>
      </c>
      <c r="C9" s="173">
        <v>3</v>
      </c>
      <c r="D9" s="173">
        <v>26</v>
      </c>
      <c r="E9" s="176">
        <v>8.4</v>
      </c>
      <c r="F9" s="176">
        <v>28.1</v>
      </c>
      <c r="G9" s="176">
        <v>85.5</v>
      </c>
      <c r="H9" s="173">
        <v>8.25</v>
      </c>
      <c r="I9" s="177">
        <v>0.92</v>
      </c>
      <c r="J9" s="177">
        <v>1.44</v>
      </c>
      <c r="K9" s="177">
        <v>0.77</v>
      </c>
      <c r="M9" s="177">
        <v>4.1500000000000004</v>
      </c>
      <c r="N9" s="177">
        <v>5.36</v>
      </c>
      <c r="O9" s="177">
        <v>0.09</v>
      </c>
      <c r="U9" s="27"/>
      <c r="V9" s="27" t="str">
        <f t="shared" si="0"/>
        <v xml:space="preserve"> </v>
      </c>
      <c r="W9" s="8" t="str">
        <f t="shared" si="1"/>
        <v xml:space="preserve"> </v>
      </c>
      <c r="X9" s="27" t="str">
        <f t="shared" si="2"/>
        <v xml:space="preserve"> </v>
      </c>
      <c r="Y9" s="27" t="str">
        <f t="shared" si="3"/>
        <v xml:space="preserve"> </v>
      </c>
      <c r="Z9" s="35" t="str">
        <f t="shared" si="4"/>
        <v xml:space="preserve"> </v>
      </c>
      <c r="AA9" s="8" t="str">
        <f t="shared" si="5"/>
        <v xml:space="preserve"> </v>
      </c>
      <c r="AB9" s="36" t="str">
        <f t="shared" si="6"/>
        <v xml:space="preserve"> </v>
      </c>
      <c r="AC9" s="36" t="str">
        <f t="shared" si="7"/>
        <v xml:space="preserve"> </v>
      </c>
      <c r="AD9" s="36" t="str">
        <f t="shared" si="8"/>
        <v xml:space="preserve"> </v>
      </c>
      <c r="AE9" s="8" t="str">
        <f t="shared" si="9"/>
        <v xml:space="preserve"> </v>
      </c>
      <c r="AF9" s="36" t="str">
        <f t="shared" si="10"/>
        <v xml:space="preserve"> </v>
      </c>
      <c r="AG9" s="36" t="str">
        <f t="shared" si="11"/>
        <v xml:space="preserve"> </v>
      </c>
      <c r="AH9" s="8" t="str">
        <f t="shared" si="12"/>
        <v xml:space="preserve"> </v>
      </c>
      <c r="AI9" s="37" t="str">
        <f t="shared" si="13"/>
        <v xml:space="preserve"> </v>
      </c>
      <c r="AJ9" s="38" t="str">
        <f t="shared" si="14"/>
        <v xml:space="preserve"> </v>
      </c>
      <c r="AL9" s="27"/>
      <c r="AM9" s="27"/>
      <c r="AN9" s="27"/>
      <c r="AO9" s="27"/>
      <c r="AP9" s="27"/>
      <c r="AQ9" s="39" t="s">
        <v>221</v>
      </c>
      <c r="AR9" s="40"/>
      <c r="AS9" s="40"/>
      <c r="AT9" s="40"/>
      <c r="AU9" s="40"/>
      <c r="AV9" s="40"/>
      <c r="AW9" s="40"/>
      <c r="AX9" s="40"/>
      <c r="AY9" s="40"/>
      <c r="AZ9" s="19"/>
    </row>
    <row r="10" spans="1:52" ht="16" x14ac:dyDescent="0.2">
      <c r="A10" s="172">
        <v>8</v>
      </c>
      <c r="B10" s="173">
        <v>2016</v>
      </c>
      <c r="C10" s="173">
        <v>4</v>
      </c>
      <c r="D10" s="173">
        <v>8</v>
      </c>
      <c r="E10" s="176">
        <v>8.6</v>
      </c>
      <c r="F10" s="176">
        <v>27.5</v>
      </c>
      <c r="G10" s="176">
        <v>90.6</v>
      </c>
      <c r="H10" s="173">
        <v>9</v>
      </c>
      <c r="I10" s="177">
        <v>0.98</v>
      </c>
      <c r="J10" s="177">
        <v>0.5</v>
      </c>
      <c r="K10" s="177">
        <v>0.33</v>
      </c>
      <c r="M10" s="177">
        <v>2.1</v>
      </c>
      <c r="N10" s="177">
        <v>3.36</v>
      </c>
      <c r="O10" s="177">
        <v>0.06</v>
      </c>
      <c r="U10" s="27"/>
      <c r="V10" s="27" t="str">
        <f t="shared" si="0"/>
        <v xml:space="preserve"> </v>
      </c>
      <c r="W10" s="8" t="str">
        <f t="shared" si="1"/>
        <v xml:space="preserve"> </v>
      </c>
      <c r="X10" s="27" t="str">
        <f t="shared" si="2"/>
        <v xml:space="preserve"> </v>
      </c>
      <c r="Y10" s="27" t="str">
        <f t="shared" si="3"/>
        <v xml:space="preserve"> </v>
      </c>
      <c r="Z10" s="35" t="str">
        <f t="shared" si="4"/>
        <v xml:space="preserve"> </v>
      </c>
      <c r="AA10" s="8" t="str">
        <f t="shared" si="5"/>
        <v xml:space="preserve"> </v>
      </c>
      <c r="AB10" s="36" t="str">
        <f t="shared" si="6"/>
        <v xml:space="preserve"> </v>
      </c>
      <c r="AC10" s="36" t="str">
        <f t="shared" si="7"/>
        <v xml:space="preserve"> </v>
      </c>
      <c r="AD10" s="36" t="str">
        <f t="shared" si="8"/>
        <v xml:space="preserve"> </v>
      </c>
      <c r="AE10" s="8" t="str">
        <f t="shared" si="9"/>
        <v xml:space="preserve"> </v>
      </c>
      <c r="AF10" s="36" t="str">
        <f t="shared" si="10"/>
        <v xml:space="preserve"> </v>
      </c>
      <c r="AG10" s="36" t="str">
        <f t="shared" si="11"/>
        <v xml:space="preserve"> </v>
      </c>
      <c r="AH10" s="8" t="str">
        <f t="shared" si="12"/>
        <v xml:space="preserve"> </v>
      </c>
      <c r="AI10" s="37" t="str">
        <f t="shared" si="13"/>
        <v xml:space="preserve"> </v>
      </c>
      <c r="AJ10" s="38" t="str">
        <f t="shared" si="14"/>
        <v xml:space="preserve"> </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8</v>
      </c>
      <c r="B11" s="173">
        <v>2016</v>
      </c>
      <c r="C11" s="173">
        <v>5</v>
      </c>
      <c r="D11" s="173">
        <v>28</v>
      </c>
      <c r="E11" s="176">
        <v>21.2</v>
      </c>
      <c r="F11" s="176">
        <v>28.8</v>
      </c>
      <c r="G11" s="176">
        <v>87</v>
      </c>
      <c r="H11" s="173">
        <v>6.52</v>
      </c>
      <c r="I11" s="177">
        <v>2.36</v>
      </c>
      <c r="J11" s="177">
        <v>10.62</v>
      </c>
      <c r="K11" s="177">
        <v>3.26</v>
      </c>
      <c r="L11" s="176">
        <v>6.1499999999999999E-2</v>
      </c>
      <c r="M11" s="177">
        <v>8.8999999999999996E-2</v>
      </c>
      <c r="N11" s="177">
        <v>7.1859999999999999</v>
      </c>
      <c r="O11" s="177">
        <v>0.114</v>
      </c>
      <c r="P11" s="177">
        <v>27.239000000000001</v>
      </c>
      <c r="U11" s="27"/>
      <c r="V11" s="27" t="str">
        <f t="shared" si="0"/>
        <v xml:space="preserve"> </v>
      </c>
      <c r="W11" s="8" t="str">
        <f t="shared" si="1"/>
        <v xml:space="preserve"> </v>
      </c>
      <c r="X11" s="27" t="str">
        <f t="shared" si="2"/>
        <v xml:space="preserve"> </v>
      </c>
      <c r="Y11" s="27" t="str">
        <f t="shared" si="3"/>
        <v xml:space="preserve"> </v>
      </c>
      <c r="Z11" s="35" t="str">
        <f t="shared" si="4"/>
        <v xml:space="preserve"> </v>
      </c>
      <c r="AA11" s="8" t="str">
        <f t="shared" si="5"/>
        <v xml:space="preserve"> </v>
      </c>
      <c r="AB11" s="36" t="str">
        <f t="shared" si="6"/>
        <v xml:space="preserve"> </v>
      </c>
      <c r="AC11" s="36" t="str">
        <f t="shared" si="7"/>
        <v xml:space="preserve"> </v>
      </c>
      <c r="AD11" s="36" t="str">
        <f t="shared" si="8"/>
        <v xml:space="preserve"> </v>
      </c>
      <c r="AE11" s="8" t="str">
        <f t="shared" si="9"/>
        <v xml:space="preserve"> </v>
      </c>
      <c r="AF11" s="36" t="str">
        <f t="shared" si="10"/>
        <v xml:space="preserve"> </v>
      </c>
      <c r="AG11" s="36" t="str">
        <f t="shared" si="11"/>
        <v xml:space="preserve"> </v>
      </c>
      <c r="AH11" s="8" t="str">
        <f t="shared" si="12"/>
        <v xml:space="preserve"> </v>
      </c>
      <c r="AI11" s="37" t="str">
        <f t="shared" si="13"/>
        <v xml:space="preserve"> </v>
      </c>
      <c r="AJ11" s="38" t="str">
        <f t="shared" si="14"/>
        <v xml:space="preserve"> </v>
      </c>
      <c r="AL11" s="43" t="s">
        <v>222</v>
      </c>
      <c r="AQ11" s="44" t="s">
        <v>1</v>
      </c>
      <c r="AR11" s="41"/>
      <c r="AS11" s="41"/>
      <c r="AT11" s="41"/>
      <c r="AU11" s="41"/>
      <c r="AV11" s="41"/>
      <c r="AW11" s="45"/>
      <c r="AX11" s="40"/>
      <c r="AY11" s="40"/>
      <c r="AZ11" s="19"/>
    </row>
    <row r="12" spans="1:52" ht="18" x14ac:dyDescent="0.25">
      <c r="A12" s="172">
        <v>8</v>
      </c>
      <c r="B12" s="173">
        <v>2016</v>
      </c>
      <c r="C12" s="173">
        <v>6</v>
      </c>
      <c r="D12" s="173">
        <v>10</v>
      </c>
      <c r="E12" s="176">
        <v>18.600000000000001</v>
      </c>
      <c r="F12" s="176">
        <v>28.5</v>
      </c>
      <c r="G12" s="176">
        <v>77</v>
      </c>
      <c r="H12" s="173">
        <v>6.16</v>
      </c>
      <c r="I12" s="177">
        <v>1.4</v>
      </c>
      <c r="J12" s="177">
        <v>1.4</v>
      </c>
      <c r="K12" s="177">
        <v>1.23</v>
      </c>
      <c r="L12" s="176">
        <v>1.74</v>
      </c>
      <c r="M12" s="177">
        <v>1.7130000000000001</v>
      </c>
      <c r="N12" s="177">
        <v>10.35</v>
      </c>
      <c r="O12" s="177">
        <v>0.28899999999999998</v>
      </c>
      <c r="P12" s="177">
        <v>22.548999999999999</v>
      </c>
      <c r="U12" s="27"/>
      <c r="V12" s="27">
        <f t="shared" si="0"/>
        <v>18.600000000000001</v>
      </c>
      <c r="W12" s="8">
        <f t="shared" si="1"/>
        <v>291.75</v>
      </c>
      <c r="X12" s="27">
        <f t="shared" si="2"/>
        <v>28.5</v>
      </c>
      <c r="Y12" s="27">
        <f t="shared" si="3"/>
        <v>6.16</v>
      </c>
      <c r="Z12" s="35">
        <f t="shared" si="4"/>
        <v>7.8692669752193281</v>
      </c>
      <c r="AA12" s="8">
        <f t="shared" si="5"/>
        <v>0.78279209733233279</v>
      </c>
      <c r="AB12" s="36">
        <f t="shared" si="6"/>
        <v>1.4</v>
      </c>
      <c r="AC12" s="36">
        <f t="shared" si="7"/>
        <v>1.7130000000000001</v>
      </c>
      <c r="AD12" s="36">
        <f t="shared" si="8"/>
        <v>1.74</v>
      </c>
      <c r="AE12" s="8">
        <f t="shared" si="9"/>
        <v>3.4530000000000003</v>
      </c>
      <c r="AF12" s="36">
        <f t="shared" si="10"/>
        <v>1.4</v>
      </c>
      <c r="AG12" s="36">
        <f t="shared" si="11"/>
        <v>1.23</v>
      </c>
      <c r="AH12" s="8">
        <f t="shared" si="12"/>
        <v>2.63</v>
      </c>
      <c r="AI12" s="37">
        <f t="shared" si="13"/>
        <v>22.548999999999999</v>
      </c>
      <c r="AJ12" s="38">
        <f t="shared" si="14"/>
        <v>19.096</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8</v>
      </c>
      <c r="B13" s="173">
        <v>2016</v>
      </c>
      <c r="C13" s="173">
        <v>6</v>
      </c>
      <c r="D13" s="173">
        <v>25</v>
      </c>
      <c r="E13" s="176">
        <v>20</v>
      </c>
      <c r="F13" s="176">
        <v>28.1</v>
      </c>
      <c r="G13" s="176">
        <v>105.2</v>
      </c>
      <c r="H13" s="173">
        <v>8.11</v>
      </c>
      <c r="I13" t="s">
        <v>0</v>
      </c>
      <c r="J13" s="177">
        <v>6.18</v>
      </c>
      <c r="K13" s="177">
        <v>2.77</v>
      </c>
      <c r="L13" s="176">
        <v>0.29160000000000003</v>
      </c>
      <c r="M13" s="177">
        <v>0.05</v>
      </c>
      <c r="N13" s="177">
        <v>9.4429999999999996</v>
      </c>
      <c r="O13" s="177">
        <v>0.20599999999999999</v>
      </c>
      <c r="P13" s="177">
        <v>26.087</v>
      </c>
      <c r="U13" s="27"/>
      <c r="V13" s="27">
        <f t="shared" si="0"/>
        <v>20</v>
      </c>
      <c r="W13" s="8">
        <f t="shared" si="1"/>
        <v>293.14999999999998</v>
      </c>
      <c r="X13" s="27">
        <f t="shared" si="2"/>
        <v>28.1</v>
      </c>
      <c r="Y13" s="27">
        <f t="shared" si="3"/>
        <v>8.11</v>
      </c>
      <c r="Z13" s="35">
        <f t="shared" si="4"/>
        <v>7.6810762355994191</v>
      </c>
      <c r="AA13" s="8">
        <f t="shared" si="5"/>
        <v>1.0558416231325307</v>
      </c>
      <c r="AB13" s="36" t="str">
        <f t="shared" si="6"/>
        <v xml:space="preserve"> </v>
      </c>
      <c r="AC13" s="36">
        <f t="shared" si="7"/>
        <v>0.05</v>
      </c>
      <c r="AD13" s="36">
        <f t="shared" si="8"/>
        <v>0.29160000000000003</v>
      </c>
      <c r="AE13" s="8">
        <f t="shared" si="9"/>
        <v>0.34160000000000001</v>
      </c>
      <c r="AF13" s="36">
        <f t="shared" si="10"/>
        <v>6.18</v>
      </c>
      <c r="AG13" s="36">
        <f t="shared" si="11"/>
        <v>2.77</v>
      </c>
      <c r="AH13" s="8">
        <f t="shared" si="12"/>
        <v>8.9499999999999993</v>
      </c>
      <c r="AI13" s="37">
        <f t="shared" si="13"/>
        <v>26.087</v>
      </c>
      <c r="AJ13" s="38">
        <f t="shared" si="14"/>
        <v>25.7454</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8</v>
      </c>
      <c r="B14" s="173">
        <v>2016</v>
      </c>
      <c r="C14" s="173">
        <v>7</v>
      </c>
      <c r="D14" s="173">
        <v>7</v>
      </c>
      <c r="E14" s="176">
        <v>25.4</v>
      </c>
      <c r="F14" s="176">
        <v>25.1</v>
      </c>
      <c r="G14" s="176">
        <v>87</v>
      </c>
      <c r="H14" s="173">
        <v>6.19</v>
      </c>
      <c r="I14" s="177">
        <v>1.93</v>
      </c>
      <c r="J14" s="177">
        <v>6.55</v>
      </c>
      <c r="K14" s="177">
        <v>2.9</v>
      </c>
      <c r="L14" s="176">
        <v>1.9657</v>
      </c>
      <c r="M14" t="s">
        <v>0</v>
      </c>
      <c r="N14" s="177">
        <v>31.425999999999998</v>
      </c>
      <c r="O14" s="177">
        <v>0.55800000000000005</v>
      </c>
      <c r="P14" s="177">
        <v>43.171999999999997</v>
      </c>
      <c r="U14" s="27"/>
      <c r="V14" s="27">
        <f t="shared" si="0"/>
        <v>25.4</v>
      </c>
      <c r="W14" s="8">
        <f t="shared" si="1"/>
        <v>298.54999999999995</v>
      </c>
      <c r="X14" s="27">
        <f t="shared" si="2"/>
        <v>25.1</v>
      </c>
      <c r="Y14" s="27">
        <f t="shared" si="3"/>
        <v>6.19</v>
      </c>
      <c r="Z14" s="35">
        <f t="shared" si="4"/>
        <v>7.0893970043972523</v>
      </c>
      <c r="AA14" s="8">
        <f t="shared" si="5"/>
        <v>0.87313490782934089</v>
      </c>
      <c r="AB14" s="36">
        <f t="shared" si="6"/>
        <v>1.93</v>
      </c>
      <c r="AC14" s="36" t="str">
        <f t="shared" si="7"/>
        <v xml:space="preserve"> </v>
      </c>
      <c r="AD14" s="36">
        <f t="shared" si="8"/>
        <v>1.9657</v>
      </c>
      <c r="AE14" s="8">
        <f t="shared" si="9"/>
        <v>1.9657</v>
      </c>
      <c r="AF14" s="36">
        <f t="shared" si="10"/>
        <v>6.55</v>
      </c>
      <c r="AG14" s="36">
        <f t="shared" si="11"/>
        <v>2.9</v>
      </c>
      <c r="AH14" s="8">
        <f t="shared" si="12"/>
        <v>9.4499999999999993</v>
      </c>
      <c r="AI14" s="37">
        <f t="shared" si="13"/>
        <v>43.171999999999997</v>
      </c>
      <c r="AJ14" s="38">
        <f t="shared" si="14"/>
        <v>41.206299999999999</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8</v>
      </c>
      <c r="B15" s="173">
        <v>2016</v>
      </c>
      <c r="C15" s="173">
        <v>7</v>
      </c>
      <c r="D15" s="173">
        <v>23</v>
      </c>
      <c r="E15" s="176">
        <v>25.8</v>
      </c>
      <c r="F15" s="176">
        <v>26.9</v>
      </c>
      <c r="G15" s="176">
        <v>64.2</v>
      </c>
      <c r="H15" s="173">
        <v>4.51</v>
      </c>
      <c r="I15" t="s">
        <v>0</v>
      </c>
      <c r="J15" s="177">
        <v>8.9700000000000006</v>
      </c>
      <c r="K15" s="177">
        <v>4.67</v>
      </c>
      <c r="L15" s="176">
        <v>0.2918</v>
      </c>
      <c r="M15" s="177">
        <v>0.189</v>
      </c>
      <c r="N15" s="177">
        <v>10.183</v>
      </c>
      <c r="O15" s="177">
        <v>0.254</v>
      </c>
      <c r="P15" s="177">
        <v>28.747</v>
      </c>
      <c r="U15" s="27"/>
      <c r="V15" s="27">
        <f t="shared" si="0"/>
        <v>25.8</v>
      </c>
      <c r="W15" s="8">
        <f t="shared" si="1"/>
        <v>298.95</v>
      </c>
      <c r="X15" s="27">
        <f t="shared" si="2"/>
        <v>26.9</v>
      </c>
      <c r="Y15" s="27">
        <f t="shared" si="3"/>
        <v>4.51</v>
      </c>
      <c r="Z15" s="35">
        <f t="shared" si="4"/>
        <v>6.9690296866198098</v>
      </c>
      <c r="AA15" s="8">
        <f t="shared" si="5"/>
        <v>0.64714891495712457</v>
      </c>
      <c r="AB15" s="36" t="str">
        <f t="shared" si="6"/>
        <v xml:space="preserve"> </v>
      </c>
      <c r="AC15" s="36">
        <f t="shared" si="7"/>
        <v>0.189</v>
      </c>
      <c r="AD15" s="36">
        <f t="shared" si="8"/>
        <v>0.2918</v>
      </c>
      <c r="AE15" s="8">
        <f t="shared" si="9"/>
        <v>0.48080000000000001</v>
      </c>
      <c r="AF15" s="36">
        <f t="shared" si="10"/>
        <v>8.9700000000000006</v>
      </c>
      <c r="AG15" s="36">
        <f t="shared" si="11"/>
        <v>4.67</v>
      </c>
      <c r="AH15" s="8">
        <f t="shared" si="12"/>
        <v>13.64</v>
      </c>
      <c r="AI15" s="37">
        <f t="shared" si="13"/>
        <v>28.747</v>
      </c>
      <c r="AJ15" s="38">
        <f t="shared" si="14"/>
        <v>28.266200000000001</v>
      </c>
      <c r="AL15">
        <f>AA20</f>
        <v>0.77647662393090733</v>
      </c>
      <c r="AM15">
        <f>AB20</f>
        <v>1.7</v>
      </c>
      <c r="AN15">
        <f>AE20</f>
        <v>1.648657142857143</v>
      </c>
      <c r="AO15">
        <f>AH20</f>
        <v>9.3524999999999991</v>
      </c>
      <c r="AP15" s="11">
        <f>AJ20</f>
        <v>27.771799999999999</v>
      </c>
      <c r="AQ15" s="45"/>
      <c r="AR15" s="41" t="s">
        <v>77</v>
      </c>
      <c r="AS15" s="41" t="s">
        <v>77</v>
      </c>
      <c r="AT15" s="41" t="s">
        <v>77</v>
      </c>
      <c r="AU15" s="41" t="s">
        <v>77</v>
      </c>
      <c r="AV15" s="41" t="s">
        <v>77</v>
      </c>
      <c r="AW15" s="42" t="s">
        <v>78</v>
      </c>
      <c r="AX15" s="23"/>
      <c r="AY15" s="23"/>
      <c r="AZ15" s="19"/>
    </row>
    <row r="16" spans="1:52" ht="16" x14ac:dyDescent="0.2">
      <c r="A16" s="172">
        <v>8</v>
      </c>
      <c r="B16" s="173">
        <v>2016</v>
      </c>
      <c r="C16" s="173">
        <v>8</v>
      </c>
      <c r="D16" s="173">
        <v>6</v>
      </c>
      <c r="E16" s="176">
        <v>24.8</v>
      </c>
      <c r="F16" s="176">
        <v>29.8</v>
      </c>
      <c r="G16" s="176">
        <v>69</v>
      </c>
      <c r="H16" s="173">
        <v>4.8600000000000003</v>
      </c>
      <c r="I16" s="177">
        <v>1.6</v>
      </c>
      <c r="J16" s="177">
        <v>4.3899999999999997</v>
      </c>
      <c r="K16" s="177">
        <v>2.5099999999999998</v>
      </c>
      <c r="L16" s="176">
        <v>0.30959999999999999</v>
      </c>
      <c r="M16" s="177">
        <v>0.05</v>
      </c>
      <c r="N16" s="177">
        <v>18.559999999999999</v>
      </c>
      <c r="O16" s="177">
        <v>0.32500000000000001</v>
      </c>
      <c r="P16" s="177">
        <v>29.699000000000002</v>
      </c>
      <c r="U16" s="27"/>
      <c r="V16" s="27">
        <f t="shared" si="0"/>
        <v>24.8</v>
      </c>
      <c r="W16" s="8">
        <f t="shared" si="1"/>
        <v>297.95</v>
      </c>
      <c r="X16" s="27">
        <f t="shared" si="2"/>
        <v>29.8</v>
      </c>
      <c r="Y16" s="27">
        <f t="shared" si="3"/>
        <v>4.8600000000000003</v>
      </c>
      <c r="Z16" s="35">
        <f t="shared" si="4"/>
        <v>6.9745937487004506</v>
      </c>
      <c r="AA16" s="8">
        <f t="shared" si="5"/>
        <v>0.69681477876837561</v>
      </c>
      <c r="AB16" s="36">
        <f t="shared" si="6"/>
        <v>1.6</v>
      </c>
      <c r="AC16" s="36">
        <f t="shared" si="7"/>
        <v>0.05</v>
      </c>
      <c r="AD16" s="36">
        <f t="shared" si="8"/>
        <v>0.30959999999999999</v>
      </c>
      <c r="AE16" s="8">
        <f t="shared" si="9"/>
        <v>0.35959999999999998</v>
      </c>
      <c r="AF16" s="36">
        <f t="shared" si="10"/>
        <v>4.3899999999999997</v>
      </c>
      <c r="AG16" s="36">
        <f t="shared" si="11"/>
        <v>2.5099999999999998</v>
      </c>
      <c r="AH16" s="8">
        <f t="shared" si="12"/>
        <v>6.8999999999999995</v>
      </c>
      <c r="AI16" s="37">
        <f t="shared" si="13"/>
        <v>29.699000000000002</v>
      </c>
      <c r="AJ16" s="38">
        <f t="shared" si="14"/>
        <v>29.339400000000001</v>
      </c>
      <c r="AK16" s="27"/>
      <c r="AO16" s="27"/>
      <c r="AR16" s="41">
        <f>((LN(AL15)-LN(0.4))/(LN(0.9)-LN(0.4))*100)</f>
        <v>81.795199803907209</v>
      </c>
      <c r="AS16" s="57">
        <f>((LN(AM15)-LN(17))/(LN(0.5)-LN(17))*100)</f>
        <v>65.296360849113071</v>
      </c>
      <c r="AT16" s="41">
        <f>((LN(AN15)-LN(10))/(LN(1)-LN(10))*100)</f>
        <v>78.286965147918139</v>
      </c>
      <c r="AU16" s="41">
        <f>((LN(AO15)-LN(10))/(LN(3)-LN(10))*100)</f>
        <v>5.5600430103867842</v>
      </c>
      <c r="AV16" s="41">
        <f>((LN(AP15)-LN(43))/(LN(20)-LN(43))*100)</f>
        <v>57.112653760138613</v>
      </c>
    </row>
    <row r="17" spans="1:52" ht="16" x14ac:dyDescent="0.2">
      <c r="A17" s="172">
        <v>8</v>
      </c>
      <c r="B17" s="173">
        <v>2016</v>
      </c>
      <c r="C17" s="173">
        <v>8</v>
      </c>
      <c r="D17" s="173">
        <v>27</v>
      </c>
      <c r="E17" s="176">
        <v>25.1</v>
      </c>
      <c r="F17" s="176">
        <v>30.3</v>
      </c>
      <c r="G17" s="176">
        <v>68.3</v>
      </c>
      <c r="H17" s="173">
        <v>4.72</v>
      </c>
      <c r="I17" t="s">
        <v>0</v>
      </c>
      <c r="J17" s="177">
        <v>9.68</v>
      </c>
      <c r="K17" s="177">
        <v>3.5</v>
      </c>
      <c r="L17" s="176">
        <v>1.1660999999999999</v>
      </c>
      <c r="M17" s="177">
        <v>0.80600000000000005</v>
      </c>
      <c r="N17" s="177">
        <v>7.2229999999999999</v>
      </c>
      <c r="O17" s="177">
        <v>7.9000000000000001E-2</v>
      </c>
      <c r="P17" s="177">
        <v>33.729999999999997</v>
      </c>
      <c r="U17" s="27"/>
      <c r="V17" s="27">
        <f t="shared" si="0"/>
        <v>25.1</v>
      </c>
      <c r="W17" s="8">
        <f t="shared" si="1"/>
        <v>298.25</v>
      </c>
      <c r="X17" s="27">
        <f t="shared" si="2"/>
        <v>30.3</v>
      </c>
      <c r="Y17" s="27">
        <f t="shared" si="3"/>
        <v>4.72</v>
      </c>
      <c r="Z17" s="35">
        <f t="shared" si="4"/>
        <v>6.9187588538523936</v>
      </c>
      <c r="AA17" s="8">
        <f t="shared" si="5"/>
        <v>0.68220328236644412</v>
      </c>
      <c r="AB17" s="36" t="str">
        <f t="shared" si="6"/>
        <v xml:space="preserve"> </v>
      </c>
      <c r="AC17" s="36">
        <f t="shared" si="7"/>
        <v>0.80600000000000005</v>
      </c>
      <c r="AD17" s="36">
        <f t="shared" si="8"/>
        <v>1.1660999999999999</v>
      </c>
      <c r="AE17" s="8">
        <f t="shared" si="9"/>
        <v>1.9721</v>
      </c>
      <c r="AF17" s="36">
        <f t="shared" si="10"/>
        <v>9.68</v>
      </c>
      <c r="AG17" s="36">
        <f t="shared" si="11"/>
        <v>3.5</v>
      </c>
      <c r="AH17" s="8">
        <f t="shared" si="12"/>
        <v>13.18</v>
      </c>
      <c r="AI17" s="37">
        <f t="shared" si="13"/>
        <v>33.729999999999997</v>
      </c>
      <c r="AJ17" s="38">
        <f t="shared" si="14"/>
        <v>31.757899999999996</v>
      </c>
      <c r="AK17" s="27"/>
      <c r="AL17" s="27"/>
      <c r="AM17" s="27"/>
      <c r="AN17" s="27"/>
      <c r="AO17" s="58" t="s">
        <v>228</v>
      </c>
      <c r="AP17" s="27"/>
      <c r="AR17">
        <f>IF(AR16&gt;100, 100, IF(AR16&lt;0, 0, AR16))</f>
        <v>81.795199803907209</v>
      </c>
      <c r="AS17">
        <f t="shared" ref="AS17:AV17" si="15">IF(AS16&gt;100, 100, IF(AS16&lt;0, 0, AS16))</f>
        <v>65.296360849113071</v>
      </c>
      <c r="AT17">
        <f t="shared" si="15"/>
        <v>78.286965147918139</v>
      </c>
      <c r="AU17">
        <f t="shared" si="15"/>
        <v>5.5600430103867842</v>
      </c>
      <c r="AV17">
        <f t="shared" si="15"/>
        <v>57.112653760138613</v>
      </c>
      <c r="AW17" s="59">
        <f>AVERAGE(AR17:AV17)</f>
        <v>57.610244514292752</v>
      </c>
      <c r="AX17" s="43"/>
      <c r="AY17" s="43" t="str">
        <f>IF(AW17&lt;35, "Poor", IF(AW17&lt;65, "Fair", IF(AW17&gt;65, "Excellent")))</f>
        <v>Fair</v>
      </c>
      <c r="AZ17" s="43" t="str">
        <f>IF(AY17="Excellent", "Acceptable; Ongoing Protection is Required", "Unacceptable; Immediate Restoration is Required")</f>
        <v>Unacceptable; Immediate Restoration is Required</v>
      </c>
    </row>
    <row r="18" spans="1:52" ht="16" x14ac:dyDescent="0.2">
      <c r="A18" s="172">
        <v>8</v>
      </c>
      <c r="B18" s="173">
        <v>2016</v>
      </c>
      <c r="C18" s="173">
        <v>9</v>
      </c>
      <c r="D18" s="173">
        <v>3</v>
      </c>
      <c r="E18" s="176">
        <v>23.3</v>
      </c>
      <c r="F18" s="176">
        <v>31.1</v>
      </c>
      <c r="G18" s="176">
        <v>63</v>
      </c>
      <c r="H18" s="173">
        <v>4.53</v>
      </c>
      <c r="I18" s="177">
        <v>1.87</v>
      </c>
      <c r="J18" s="177">
        <v>7.88</v>
      </c>
      <c r="K18" s="177">
        <v>4.16</v>
      </c>
      <c r="L18" t="s">
        <v>0</v>
      </c>
      <c r="M18" t="s">
        <v>0</v>
      </c>
      <c r="N18" t="s">
        <v>0</v>
      </c>
      <c r="O18" s="63" t="s">
        <v>0</v>
      </c>
      <c r="P18" s="177">
        <v>26.378</v>
      </c>
      <c r="R18" s="63" t="s">
        <v>0</v>
      </c>
      <c r="U18" s="27"/>
      <c r="V18" s="27">
        <f t="shared" si="0"/>
        <v>23.3</v>
      </c>
      <c r="W18" s="8">
        <f t="shared" si="1"/>
        <v>296.45</v>
      </c>
      <c r="X18" s="27">
        <f t="shared" si="2"/>
        <v>31.1</v>
      </c>
      <c r="Y18" s="27">
        <f t="shared" si="3"/>
        <v>4.53</v>
      </c>
      <c r="Z18" s="35">
        <f t="shared" si="4"/>
        <v>7.1071433606737076</v>
      </c>
      <c r="AA18" s="8">
        <f t="shared" si="5"/>
        <v>0.63738688951542244</v>
      </c>
      <c r="AB18" s="36">
        <f t="shared" si="6"/>
        <v>1.87</v>
      </c>
      <c r="AC18" s="36" t="s">
        <v>0</v>
      </c>
      <c r="AD18" s="36" t="s">
        <v>0</v>
      </c>
      <c r="AE18" s="8"/>
      <c r="AF18" s="36">
        <f t="shared" si="10"/>
        <v>7.88</v>
      </c>
      <c r="AG18" s="36">
        <f t="shared" si="11"/>
        <v>4.16</v>
      </c>
      <c r="AH18" s="8">
        <f t="shared" si="12"/>
        <v>12.04</v>
      </c>
      <c r="AI18" s="37">
        <f t="shared" si="13"/>
        <v>26.378</v>
      </c>
      <c r="AJ18" s="38">
        <f t="shared" si="14"/>
        <v>26.378</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A19" s="172">
        <v>8</v>
      </c>
      <c r="B19" s="173">
        <v>2016</v>
      </c>
      <c r="C19" s="173">
        <v>9</v>
      </c>
      <c r="D19" s="173">
        <v>17</v>
      </c>
      <c r="E19" s="176">
        <v>20.2</v>
      </c>
      <c r="F19" s="176">
        <v>30.8</v>
      </c>
      <c r="G19" s="176">
        <v>83.1</v>
      </c>
      <c r="H19" s="173">
        <v>6.3</v>
      </c>
      <c r="I19" t="s">
        <v>0</v>
      </c>
      <c r="J19" s="177">
        <v>4.9400000000000004</v>
      </c>
      <c r="K19" s="177">
        <v>3.09</v>
      </c>
      <c r="L19" s="176">
        <v>1.5287999999999999</v>
      </c>
      <c r="M19" s="177">
        <v>1.4390000000000001</v>
      </c>
      <c r="N19" s="177">
        <v>9.7210000000000001</v>
      </c>
      <c r="O19" s="177">
        <v>0.09</v>
      </c>
      <c r="P19" s="177">
        <v>23.353000000000002</v>
      </c>
      <c r="V19" s="27">
        <f t="shared" si="0"/>
        <v>20.2</v>
      </c>
      <c r="W19" s="8">
        <f t="shared" si="1"/>
        <v>293.34999999999997</v>
      </c>
      <c r="X19" s="27">
        <f t="shared" si="2"/>
        <v>30.8</v>
      </c>
      <c r="Y19" s="27">
        <f t="shared" si="3"/>
        <v>6.3</v>
      </c>
      <c r="Z19" s="35">
        <f t="shared" si="4"/>
        <v>7.531466308923509</v>
      </c>
      <c r="AA19" s="8">
        <f t="shared" si="5"/>
        <v>0.83649049754568638</v>
      </c>
      <c r="AB19" s="36" t="str">
        <f t="shared" si="6"/>
        <v xml:space="preserve"> </v>
      </c>
      <c r="AC19" s="36">
        <f t="shared" si="7"/>
        <v>1.4390000000000001</v>
      </c>
      <c r="AD19" s="36">
        <f t="shared" si="8"/>
        <v>1.5287999999999999</v>
      </c>
      <c r="AE19" s="8">
        <f t="shared" si="9"/>
        <v>2.9678</v>
      </c>
      <c r="AF19" s="36">
        <f t="shared" si="10"/>
        <v>4.9400000000000004</v>
      </c>
      <c r="AG19" s="36">
        <f t="shared" si="11"/>
        <v>3.09</v>
      </c>
      <c r="AH19" s="8">
        <f t="shared" si="12"/>
        <v>8.0300000000000011</v>
      </c>
      <c r="AI19" s="37">
        <f t="shared" si="13"/>
        <v>23.353000000000002</v>
      </c>
      <c r="AJ19" s="38">
        <f t="shared" si="14"/>
        <v>20.385200000000001</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20" s="172">
        <v>8</v>
      </c>
      <c r="B20" s="173">
        <v>2016</v>
      </c>
      <c r="C20" s="173">
        <v>10</v>
      </c>
      <c r="D20" s="173">
        <v>7</v>
      </c>
      <c r="E20" s="176">
        <v>16.899999999999999</v>
      </c>
      <c r="F20" s="176">
        <v>29.8</v>
      </c>
      <c r="G20" s="176">
        <v>95</v>
      </c>
      <c r="H20" s="173">
        <v>7.73</v>
      </c>
      <c r="I20" s="177">
        <v>0.59</v>
      </c>
      <c r="J20" s="177">
        <v>2.12</v>
      </c>
      <c r="K20" s="177">
        <v>2.1800000000000002</v>
      </c>
      <c r="L20" s="176">
        <v>1.4235</v>
      </c>
      <c r="M20" s="177">
        <v>1.7769999999999999</v>
      </c>
      <c r="N20" s="177">
        <v>7.8380000000000001</v>
      </c>
      <c r="O20" s="177">
        <v>0.39700000000000002</v>
      </c>
      <c r="P20" s="177">
        <v>12.082000000000001</v>
      </c>
      <c r="AA20" s="43">
        <f>_xlfn.AGGREGATE(1, 6,AA7:AA19)</f>
        <v>0.77647662393090733</v>
      </c>
      <c r="AB20" s="43">
        <f>_xlfn.AGGREGATE(1, 6,AB7:AB19)</f>
        <v>1.7</v>
      </c>
      <c r="AE20" s="43">
        <f>_xlfn.AGGREGATE(1, 6,AE7:AE19)</f>
        <v>1.648657142857143</v>
      </c>
      <c r="AH20" s="43">
        <f>_xlfn.AGGREGATE(1, 6,AH7:AH19)</f>
        <v>9.3524999999999991</v>
      </c>
      <c r="AJ20" s="43">
        <f>_xlfn.AGGREGATE(1, 6,AJ7:AJ19)</f>
        <v>27.771799999999999</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21" s="172">
        <v>8</v>
      </c>
      <c r="B21" s="173">
        <v>2016</v>
      </c>
      <c r="C21" s="173">
        <v>11</v>
      </c>
      <c r="D21" s="173">
        <v>5</v>
      </c>
      <c r="E21" s="176">
        <v>12.1</v>
      </c>
      <c r="F21" s="176">
        <v>30.5</v>
      </c>
      <c r="G21" s="176">
        <v>98.2</v>
      </c>
      <c r="H21" s="173">
        <v>8.67</v>
      </c>
      <c r="I21" s="177">
        <v>0.63</v>
      </c>
      <c r="J21" s="177">
        <v>2.23</v>
      </c>
      <c r="K21" s="177">
        <v>0.6</v>
      </c>
      <c r="L21" s="176">
        <v>1.0753999999999999</v>
      </c>
      <c r="M21" s="177">
        <v>3.7690000000000001</v>
      </c>
      <c r="N21" s="177">
        <v>7.6260000000000003</v>
      </c>
      <c r="O21" s="177">
        <v>0.28699999999999998</v>
      </c>
      <c r="P21" s="177">
        <v>20.901</v>
      </c>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A22" s="172">
        <v>8</v>
      </c>
      <c r="B22" s="173">
        <v>2016</v>
      </c>
      <c r="C22" s="173">
        <v>12</v>
      </c>
      <c r="D22" s="173">
        <v>16</v>
      </c>
      <c r="E22" s="176">
        <v>0</v>
      </c>
      <c r="F22" s="176">
        <v>26.7</v>
      </c>
      <c r="G22" s="176">
        <v>101</v>
      </c>
      <c r="H22" s="173">
        <v>12.17</v>
      </c>
      <c r="I22" s="177">
        <v>0.6</v>
      </c>
      <c r="J22" s="177">
        <v>4.59</v>
      </c>
      <c r="K22" s="177">
        <v>1.79</v>
      </c>
      <c r="L22" s="176">
        <v>0.3306</v>
      </c>
      <c r="M22" s="177">
        <v>1.468</v>
      </c>
      <c r="N22" s="177">
        <v>4.6509999999999998</v>
      </c>
      <c r="O22" s="177">
        <v>0.10100000000000001</v>
      </c>
      <c r="P22" s="177">
        <v>45</v>
      </c>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8</v>
      </c>
      <c r="B24" s="173">
        <v>2017</v>
      </c>
      <c r="C24" s="173">
        <v>1</v>
      </c>
      <c r="D24" s="173">
        <v>21</v>
      </c>
      <c r="E24" s="176">
        <v>6.3</v>
      </c>
      <c r="F24" s="176">
        <v>29.4</v>
      </c>
      <c r="G24" s="176">
        <v>120.3</v>
      </c>
      <c r="H24" s="173">
        <v>12.35</v>
      </c>
      <c r="I24" s="177">
        <v>1.01</v>
      </c>
      <c r="J24" s="177">
        <v>7.06</v>
      </c>
      <c r="K24" s="177">
        <v>0.36</v>
      </c>
      <c r="L24" s="176">
        <v>0.87739999999999996</v>
      </c>
      <c r="M24" s="177">
        <v>2.76</v>
      </c>
      <c r="N24" s="177">
        <v>6.1059999999999999</v>
      </c>
      <c r="O24" s="177">
        <v>8.2000000000000007E-3</v>
      </c>
      <c r="P24" s="177">
        <v>27.411999999999999</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8</v>
      </c>
      <c r="B25" s="173">
        <v>2017</v>
      </c>
      <c r="C25" s="173">
        <v>2</v>
      </c>
      <c r="D25" s="173">
        <v>17</v>
      </c>
      <c r="E25" s="176">
        <v>-0.3</v>
      </c>
      <c r="F25" s="176">
        <v>29.6</v>
      </c>
      <c r="G25" s="176">
        <v>96</v>
      </c>
      <c r="H25" s="173">
        <v>11.62</v>
      </c>
      <c r="I25" s="177">
        <v>0.66</v>
      </c>
      <c r="J25" s="177">
        <v>0.81</v>
      </c>
      <c r="K25" s="177">
        <v>0.55000000000000004</v>
      </c>
      <c r="L25" s="176">
        <v>1.0177</v>
      </c>
      <c r="M25" s="177">
        <v>6.3840000000000003</v>
      </c>
      <c r="N25" s="177">
        <v>6.2880000000000003</v>
      </c>
      <c r="O25" s="177">
        <v>5.0999999999999997E-2</v>
      </c>
      <c r="P25" s="177">
        <v>18.795000000000002</v>
      </c>
      <c r="U25" s="27"/>
      <c r="V25" s="27" t="str">
        <f t="shared" ref="V25:V36" si="16">IF(C25&lt;6," ",IF(C25&lt;=9,E25, IF(C25&gt;=10," ")))</f>
        <v xml:space="preserve"> </v>
      </c>
      <c r="W25" s="8" t="str">
        <f t="shared" ref="W25:W36" si="17">IF(V25=" ", " ", IF(V25&gt;0, V25+273.15))</f>
        <v xml:space="preserve"> </v>
      </c>
      <c r="X25" s="27" t="str">
        <f t="shared" ref="X25:X36" si="18">IF(C25&lt;6," ",IF(C25&lt;=9,F25, IF(C25&gt;=10," ")))</f>
        <v xml:space="preserve"> </v>
      </c>
      <c r="Y25" s="27" t="str">
        <f t="shared" ref="Y25:Y36" si="19">IF(C25&lt;6," ",IF(C25&lt;=9,H25, IF(C25&gt;=10," ")))</f>
        <v xml:space="preserve"> </v>
      </c>
      <c r="Z25" s="35" t="str">
        <f t="shared" ref="Z25:Z36" si="20">IF(V25=" "," ",IF(V25&gt;0,EXP(-173.4292+249.6339*100/W25+143.3483*LN(+W25/100)-21.8492*W25/100+X25*(-0.033096+0.014259*W25/100-0.0017*(W25/100)^2))*1.4276))</f>
        <v xml:space="preserve"> </v>
      </c>
      <c r="AA25" s="8" t="str">
        <f t="shared" ref="AA25:AA36" si="21">IF(V25=" "," ",IF(V25&gt;0,Y25/Z25))</f>
        <v xml:space="preserve"> </v>
      </c>
      <c r="AB25" s="36" t="str">
        <f t="shared" ref="AB25:AB36" si="22">IF(C25&lt;6," ",IF(C25&lt;=9,I25, IF(C25&gt;=10," ")))</f>
        <v xml:space="preserve"> </v>
      </c>
      <c r="AC25" s="36" t="str">
        <f t="shared" ref="AC25:AC36" si="23">IF(C25&lt;6," ",IF(C25&lt;=9,M25, IF(C25&gt;=10," ")))</f>
        <v xml:space="preserve"> </v>
      </c>
      <c r="AD25" s="36" t="str">
        <f t="shared" ref="AD25:AD36" si="24">IF(C25&lt;6," ",IF(C25&lt;=9,L25, IF(C25&gt;=10," ")))</f>
        <v xml:space="preserve"> </v>
      </c>
      <c r="AE25" s="8" t="str">
        <f t="shared" ref="AE25:AE36" si="25">IF(V25=" "," ",IF(V25&gt;0,SUM(AC25:AD25)))</f>
        <v xml:space="preserve"> </v>
      </c>
      <c r="AF25" s="36" t="str">
        <f t="shared" ref="AF25:AF36" si="26">IF(C25&lt;6," ",IF(C25&lt;=9,J25, IF(C25&gt;=10," ")))</f>
        <v xml:space="preserve"> </v>
      </c>
      <c r="AG25" s="36" t="str">
        <f t="shared" ref="AG25:AG36" si="27">IF(C25&lt;6," ",IF(C25&lt;=9,K25, IF(C25&gt;=10," ")))</f>
        <v xml:space="preserve"> </v>
      </c>
      <c r="AH25" s="8" t="str">
        <f t="shared" ref="AH25:AH36" si="28">IF(V25=" ", " ", IF(V25&gt;0, SUM(AF25:AG25)))</f>
        <v xml:space="preserve"> </v>
      </c>
      <c r="AI25" s="37" t="str">
        <f t="shared" ref="AI25:AI36" si="29">IF(C25&lt;6," ",IF(C25&lt;=9,P25, IF(C25&gt;=10," ")))</f>
        <v xml:space="preserve"> </v>
      </c>
      <c r="AJ25" s="38" t="str">
        <f t="shared" ref="AJ25:AJ36" si="30">IF(V25=" ", " ", IF(V25&gt;0, AI25-AE25))</f>
        <v xml:space="preserve"> </v>
      </c>
      <c r="AK25" s="27"/>
      <c r="AL25" s="27"/>
      <c r="AM25" s="27"/>
      <c r="AN25" s="27"/>
      <c r="AO25" s="27"/>
      <c r="AP25" s="27"/>
      <c r="AQ25" s="27"/>
      <c r="AR25" s="27"/>
      <c r="AS25" s="27"/>
      <c r="AT25" s="27"/>
      <c r="AU25" s="27"/>
      <c r="AV25" s="27"/>
      <c r="AW25" s="27"/>
      <c r="AX25" s="27"/>
      <c r="AY25" s="27"/>
    </row>
    <row r="26" spans="1:52" ht="16" x14ac:dyDescent="0.2">
      <c r="A26" s="172">
        <v>8</v>
      </c>
      <c r="B26" s="173">
        <v>2017</v>
      </c>
      <c r="C26" s="173">
        <v>3</v>
      </c>
      <c r="D26" s="173">
        <v>18</v>
      </c>
      <c r="E26" s="176">
        <v>4.3</v>
      </c>
      <c r="F26" s="176">
        <v>28.8</v>
      </c>
      <c r="G26" s="176">
        <v>111.3</v>
      </c>
      <c r="H26" s="173">
        <v>11.75</v>
      </c>
      <c r="I26" s="177">
        <v>0.94</v>
      </c>
      <c r="J26" s="177">
        <v>0.51</v>
      </c>
      <c r="K26" s="177">
        <v>0.5</v>
      </c>
      <c r="L26" s="176">
        <v>1.393</v>
      </c>
      <c r="M26" s="177">
        <v>4.5720000000000001</v>
      </c>
      <c r="N26" s="177">
        <v>4.41</v>
      </c>
      <c r="O26" s="177">
        <v>0.14099999999999999</v>
      </c>
      <c r="Q26" s="177">
        <v>12.071999999999999</v>
      </c>
      <c r="R26" s="178"/>
      <c r="U26" s="27"/>
      <c r="V26" s="27" t="str">
        <f t="shared" si="16"/>
        <v xml:space="preserve"> </v>
      </c>
      <c r="W26" s="8" t="str">
        <f t="shared" si="17"/>
        <v xml:space="preserve"> </v>
      </c>
      <c r="X26" s="27" t="str">
        <f t="shared" si="18"/>
        <v xml:space="preserve"> </v>
      </c>
      <c r="Y26" s="27" t="str">
        <f t="shared" si="19"/>
        <v xml:space="preserve"> </v>
      </c>
      <c r="Z26" s="35" t="str">
        <f t="shared" si="20"/>
        <v xml:space="preserve"> </v>
      </c>
      <c r="AA26" s="8" t="str">
        <f t="shared" si="21"/>
        <v xml:space="preserve"> </v>
      </c>
      <c r="AB26" s="36" t="str">
        <f t="shared" si="22"/>
        <v xml:space="preserve"> </v>
      </c>
      <c r="AC26" s="36" t="str">
        <f t="shared" si="23"/>
        <v xml:space="preserve"> </v>
      </c>
      <c r="AD26" s="36" t="str">
        <f t="shared" si="24"/>
        <v xml:space="preserve"> </v>
      </c>
      <c r="AE26" s="8" t="str">
        <f t="shared" si="25"/>
        <v xml:space="preserve"> </v>
      </c>
      <c r="AF26" s="36" t="str">
        <f t="shared" si="26"/>
        <v xml:space="preserve"> </v>
      </c>
      <c r="AG26" s="36" t="str">
        <f t="shared" si="27"/>
        <v xml:space="preserve"> </v>
      </c>
      <c r="AH26" s="8" t="str">
        <f t="shared" si="28"/>
        <v xml:space="preserve"> </v>
      </c>
      <c r="AI26" s="37" t="str">
        <f t="shared" si="29"/>
        <v xml:space="preserve"> </v>
      </c>
      <c r="AJ26" s="38" t="str">
        <f t="shared" si="30"/>
        <v xml:space="preserve"> </v>
      </c>
      <c r="AL26" s="27"/>
      <c r="AM26" s="27"/>
      <c r="AN26" s="27"/>
      <c r="AO26" s="27"/>
      <c r="AP26" s="27"/>
      <c r="AQ26" s="39" t="s">
        <v>221</v>
      </c>
      <c r="AR26" s="40"/>
      <c r="AS26" s="40"/>
      <c r="AT26" s="40"/>
      <c r="AU26" s="40"/>
      <c r="AV26" s="40"/>
      <c r="AW26" s="40"/>
      <c r="AX26" s="40"/>
      <c r="AY26" s="40"/>
      <c r="AZ26" s="19"/>
    </row>
    <row r="27" spans="1:52" ht="16" x14ac:dyDescent="0.2">
      <c r="A27" s="172">
        <v>8</v>
      </c>
      <c r="B27" s="173">
        <v>2017</v>
      </c>
      <c r="C27" s="173">
        <v>4</v>
      </c>
      <c r="D27" s="173">
        <v>14</v>
      </c>
      <c r="E27" s="176">
        <v>11.6</v>
      </c>
      <c r="F27" s="176">
        <v>27.6</v>
      </c>
      <c r="G27" s="176">
        <v>109</v>
      </c>
      <c r="H27" s="173">
        <v>9.9700000000000006</v>
      </c>
      <c r="I27" s="177">
        <v>1.01</v>
      </c>
      <c r="J27" s="177">
        <v>2.99</v>
      </c>
      <c r="K27" s="177">
        <v>1.39</v>
      </c>
      <c r="L27" s="176">
        <v>1.5313000000000001</v>
      </c>
      <c r="M27" s="177">
        <v>4.2149999999999999</v>
      </c>
      <c r="N27" s="177">
        <v>4.79</v>
      </c>
      <c r="O27" s="177">
        <v>0.151</v>
      </c>
      <c r="P27" s="177">
        <v>21.195</v>
      </c>
      <c r="Q27" s="177">
        <v>21.195</v>
      </c>
      <c r="R27" s="177"/>
      <c r="S27" s="177">
        <v>0</v>
      </c>
      <c r="T27" s="177">
        <v>62.259</v>
      </c>
      <c r="U27" s="27"/>
      <c r="V27" s="27" t="str">
        <f t="shared" si="16"/>
        <v xml:space="preserve"> </v>
      </c>
      <c r="W27" s="8" t="str">
        <f t="shared" si="17"/>
        <v xml:space="preserve"> </v>
      </c>
      <c r="X27" s="27" t="str">
        <f t="shared" si="18"/>
        <v xml:space="preserve"> </v>
      </c>
      <c r="Y27" s="27" t="str">
        <f t="shared" si="19"/>
        <v xml:space="preserve"> </v>
      </c>
      <c r="Z27" s="35" t="str">
        <f t="shared" si="20"/>
        <v xml:space="preserve"> </v>
      </c>
      <c r="AA27" s="8" t="str">
        <f t="shared" si="21"/>
        <v xml:space="preserve"> </v>
      </c>
      <c r="AB27" s="36" t="str">
        <f t="shared" si="22"/>
        <v xml:space="preserve"> </v>
      </c>
      <c r="AC27" s="36" t="str">
        <f t="shared" si="23"/>
        <v xml:space="preserve"> </v>
      </c>
      <c r="AD27" s="36" t="str">
        <f t="shared" si="24"/>
        <v xml:space="preserve"> </v>
      </c>
      <c r="AE27" s="8" t="str">
        <f t="shared" si="25"/>
        <v xml:space="preserve"> </v>
      </c>
      <c r="AF27" s="36" t="str">
        <f t="shared" si="26"/>
        <v xml:space="preserve"> </v>
      </c>
      <c r="AG27" s="36" t="str">
        <f t="shared" si="27"/>
        <v xml:space="preserve"> </v>
      </c>
      <c r="AH27" s="8" t="str">
        <f t="shared" si="28"/>
        <v xml:space="preserve"> </v>
      </c>
      <c r="AI27" s="37" t="str">
        <f t="shared" si="29"/>
        <v xml:space="preserve"> </v>
      </c>
      <c r="AJ27" s="38" t="str">
        <f t="shared" si="30"/>
        <v xml:space="preserve"> </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8</v>
      </c>
      <c r="B28" s="173">
        <v>2017</v>
      </c>
      <c r="C28" s="173">
        <v>5</v>
      </c>
      <c r="D28" s="173">
        <v>27</v>
      </c>
      <c r="E28" s="176">
        <v>16.3</v>
      </c>
      <c r="F28" s="176">
        <v>28.8</v>
      </c>
      <c r="G28" s="176">
        <v>68.5</v>
      </c>
      <c r="H28" s="173">
        <v>5.62</v>
      </c>
      <c r="I28" s="177">
        <v>1.1000000000000001</v>
      </c>
      <c r="L28" s="176">
        <v>1.31</v>
      </c>
      <c r="M28" s="177">
        <v>1.4139999999999999</v>
      </c>
      <c r="N28" s="177">
        <v>6.5389999999999997</v>
      </c>
      <c r="O28" s="177">
        <v>0.10199999999999999</v>
      </c>
      <c r="P28" s="177">
        <v>31.186</v>
      </c>
      <c r="Q28" s="177">
        <v>13.848000000000001</v>
      </c>
      <c r="R28" s="177"/>
      <c r="S28" s="177">
        <v>17.338000000000001</v>
      </c>
      <c r="T28" s="177">
        <v>50.95</v>
      </c>
      <c r="U28" s="27"/>
      <c r="V28" s="27" t="str">
        <f t="shared" si="16"/>
        <v xml:space="preserve"> </v>
      </c>
      <c r="W28" s="8" t="str">
        <f t="shared" si="17"/>
        <v xml:space="preserve"> </v>
      </c>
      <c r="X28" s="27" t="str">
        <f t="shared" si="18"/>
        <v xml:space="preserve"> </v>
      </c>
      <c r="Y28" s="27" t="str">
        <f t="shared" si="19"/>
        <v xml:space="preserve"> </v>
      </c>
      <c r="Z28" s="35" t="str">
        <f t="shared" si="20"/>
        <v xml:space="preserve"> </v>
      </c>
      <c r="AA28" s="8" t="str">
        <f t="shared" si="21"/>
        <v xml:space="preserve"> </v>
      </c>
      <c r="AB28" s="36" t="str">
        <f t="shared" si="22"/>
        <v xml:space="preserve"> </v>
      </c>
      <c r="AC28" s="36" t="str">
        <f t="shared" si="23"/>
        <v xml:space="preserve"> </v>
      </c>
      <c r="AD28" s="36" t="str">
        <f t="shared" si="24"/>
        <v xml:space="preserve"> </v>
      </c>
      <c r="AE28" s="8" t="str">
        <f t="shared" si="25"/>
        <v xml:space="preserve"> </v>
      </c>
      <c r="AF28" s="36" t="str">
        <f t="shared" si="26"/>
        <v xml:space="preserve"> </v>
      </c>
      <c r="AG28" s="36" t="str">
        <f t="shared" si="27"/>
        <v xml:space="preserve"> </v>
      </c>
      <c r="AH28" s="8" t="str">
        <f t="shared" si="28"/>
        <v xml:space="preserve"> </v>
      </c>
      <c r="AI28" s="37" t="str">
        <f t="shared" si="29"/>
        <v xml:space="preserve"> </v>
      </c>
      <c r="AJ28" s="38" t="str">
        <f t="shared" si="30"/>
        <v xml:space="preserve"> </v>
      </c>
      <c r="AL28" s="43" t="s">
        <v>222</v>
      </c>
      <c r="AQ28" s="44" t="s">
        <v>1</v>
      </c>
      <c r="AR28" s="41"/>
      <c r="AS28" s="41"/>
      <c r="AT28" s="41"/>
      <c r="AU28" s="41"/>
      <c r="AV28" s="41"/>
      <c r="AW28" s="45"/>
      <c r="AX28" s="40"/>
      <c r="AY28" s="40"/>
      <c r="AZ28" s="19"/>
    </row>
    <row r="29" spans="1:52" ht="18" x14ac:dyDescent="0.25">
      <c r="A29" s="172">
        <v>8</v>
      </c>
      <c r="B29" s="173">
        <v>2017</v>
      </c>
      <c r="C29" s="173">
        <v>6</v>
      </c>
      <c r="D29" s="173">
        <v>17</v>
      </c>
      <c r="E29" s="176">
        <v>19.899999999999999</v>
      </c>
      <c r="F29" s="176">
        <v>29</v>
      </c>
      <c r="G29" s="176">
        <v>71</v>
      </c>
      <c r="H29" s="173">
        <v>5.48</v>
      </c>
      <c r="I29" s="177">
        <v>1.45</v>
      </c>
      <c r="J29" s="177">
        <v>3.42</v>
      </c>
      <c r="K29" s="177">
        <v>1.47</v>
      </c>
      <c r="L29" s="176">
        <v>2.3155000000000001</v>
      </c>
      <c r="M29" s="177">
        <v>0.495</v>
      </c>
      <c r="N29" s="177">
        <v>4.5919999999999996</v>
      </c>
      <c r="O29" s="177">
        <v>0.192</v>
      </c>
      <c r="P29" s="177">
        <v>48.48</v>
      </c>
      <c r="Q29" s="177">
        <v>20.305</v>
      </c>
      <c r="R29" s="177"/>
      <c r="S29" s="177">
        <v>28.175000000000001</v>
      </c>
      <c r="T29" s="177">
        <v>45.33</v>
      </c>
      <c r="U29" s="27"/>
      <c r="V29" s="27">
        <f t="shared" si="16"/>
        <v>19.899999999999999</v>
      </c>
      <c r="W29" s="8">
        <f t="shared" si="17"/>
        <v>293.04999999999995</v>
      </c>
      <c r="X29" s="27">
        <f t="shared" si="18"/>
        <v>29</v>
      </c>
      <c r="Y29" s="27">
        <f t="shared" si="19"/>
        <v>5.48</v>
      </c>
      <c r="Z29" s="35">
        <f t="shared" si="20"/>
        <v>7.6547059411878706</v>
      </c>
      <c r="AA29" s="8">
        <f t="shared" si="21"/>
        <v>0.71589947962777056</v>
      </c>
      <c r="AB29" s="36">
        <f t="shared" si="22"/>
        <v>1.45</v>
      </c>
      <c r="AC29" s="36">
        <f t="shared" si="23"/>
        <v>0.495</v>
      </c>
      <c r="AD29" s="36">
        <f t="shared" si="24"/>
        <v>2.3155000000000001</v>
      </c>
      <c r="AE29" s="8">
        <f t="shared" si="25"/>
        <v>2.8105000000000002</v>
      </c>
      <c r="AF29" s="36">
        <f t="shared" si="26"/>
        <v>3.42</v>
      </c>
      <c r="AG29" s="36">
        <f t="shared" si="27"/>
        <v>1.47</v>
      </c>
      <c r="AH29" s="8">
        <f t="shared" si="28"/>
        <v>4.8899999999999997</v>
      </c>
      <c r="AI29" s="37">
        <f t="shared" si="29"/>
        <v>48.48</v>
      </c>
      <c r="AJ29" s="38">
        <f t="shared" si="30"/>
        <v>45.669499999999999</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8</v>
      </c>
      <c r="B30" s="173">
        <v>2017</v>
      </c>
      <c r="C30" s="173">
        <v>7</v>
      </c>
      <c r="D30" s="173">
        <v>1</v>
      </c>
      <c r="E30" s="176">
        <v>22.6</v>
      </c>
      <c r="F30" s="176">
        <v>29.4</v>
      </c>
      <c r="G30" s="176">
        <v>76.5</v>
      </c>
      <c r="H30" s="173">
        <v>5.59</v>
      </c>
      <c r="I30" s="177">
        <v>1.47</v>
      </c>
      <c r="J30" s="177">
        <v>5.63</v>
      </c>
      <c r="K30" s="177">
        <v>2.2000000000000002</v>
      </c>
      <c r="L30" s="176">
        <v>0.92879999999999996</v>
      </c>
      <c r="M30" s="177">
        <v>0.216</v>
      </c>
      <c r="N30" s="177">
        <v>10.183</v>
      </c>
      <c r="O30" s="177">
        <v>0.26800000000000002</v>
      </c>
      <c r="P30" s="177">
        <v>38.658999999999999</v>
      </c>
      <c r="Q30" s="177">
        <v>22.65</v>
      </c>
      <c r="R30" s="177"/>
      <c r="S30" s="177">
        <v>16.009</v>
      </c>
      <c r="T30" s="177">
        <v>44.8</v>
      </c>
      <c r="U30" s="27"/>
      <c r="V30" s="27">
        <f t="shared" si="16"/>
        <v>22.6</v>
      </c>
      <c r="W30" s="8">
        <f t="shared" si="17"/>
        <v>295.75</v>
      </c>
      <c r="X30" s="27">
        <f t="shared" si="18"/>
        <v>29.4</v>
      </c>
      <c r="Y30" s="27">
        <f t="shared" si="19"/>
        <v>5.59</v>
      </c>
      <c r="Z30" s="35">
        <f t="shared" si="20"/>
        <v>7.2674562477197862</v>
      </c>
      <c r="AA30" s="8">
        <f t="shared" si="21"/>
        <v>0.76918247726003175</v>
      </c>
      <c r="AB30" s="36">
        <f t="shared" si="22"/>
        <v>1.47</v>
      </c>
      <c r="AC30" s="36">
        <f t="shared" si="23"/>
        <v>0.216</v>
      </c>
      <c r="AD30" s="36">
        <f t="shared" si="24"/>
        <v>0.92879999999999996</v>
      </c>
      <c r="AE30" s="8">
        <f t="shared" si="25"/>
        <v>1.1448</v>
      </c>
      <c r="AF30" s="36">
        <f t="shared" si="26"/>
        <v>5.63</v>
      </c>
      <c r="AG30" s="36">
        <f t="shared" si="27"/>
        <v>2.2000000000000002</v>
      </c>
      <c r="AH30" s="8">
        <f t="shared" si="28"/>
        <v>7.83</v>
      </c>
      <c r="AI30" s="37">
        <f t="shared" si="29"/>
        <v>38.658999999999999</v>
      </c>
      <c r="AJ30" s="38">
        <f t="shared" si="30"/>
        <v>37.514200000000002</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8</v>
      </c>
      <c r="B31" s="173">
        <v>2017</v>
      </c>
      <c r="C31" s="173">
        <v>7</v>
      </c>
      <c r="D31" s="173">
        <v>15</v>
      </c>
      <c r="E31" s="176">
        <v>22</v>
      </c>
      <c r="F31" s="176">
        <v>28.4</v>
      </c>
      <c r="G31" s="176">
        <v>49</v>
      </c>
      <c r="H31" s="173">
        <v>3.6</v>
      </c>
      <c r="I31" s="177">
        <v>2.2400000000000002</v>
      </c>
      <c r="J31" s="177">
        <v>13.53</v>
      </c>
      <c r="K31" s="177">
        <v>4.0199999999999996</v>
      </c>
      <c r="L31" s="176">
        <v>0.17649999999999999</v>
      </c>
      <c r="M31" s="177">
        <v>0.32800000000000001</v>
      </c>
      <c r="N31" s="177">
        <v>4.8879999999999999</v>
      </c>
      <c r="O31" s="177">
        <v>6.0999999999999999E-2</v>
      </c>
      <c r="P31" s="177">
        <v>24.166</v>
      </c>
      <c r="Q31" s="177">
        <v>15.727</v>
      </c>
      <c r="R31" s="177"/>
      <c r="S31" s="177">
        <v>8.4390000000000001</v>
      </c>
      <c r="T31" s="177">
        <v>79.16</v>
      </c>
      <c r="U31" s="27"/>
      <c r="V31" s="27">
        <f t="shared" si="16"/>
        <v>22</v>
      </c>
      <c r="W31" s="8">
        <f t="shared" si="17"/>
        <v>295.14999999999998</v>
      </c>
      <c r="X31" s="27">
        <f t="shared" si="18"/>
        <v>28.4</v>
      </c>
      <c r="Y31" s="27">
        <f t="shared" si="19"/>
        <v>3.6</v>
      </c>
      <c r="Z31" s="35">
        <f t="shared" si="20"/>
        <v>7.3894576536788827</v>
      </c>
      <c r="AA31" s="8">
        <f t="shared" si="21"/>
        <v>0.48718054405626371</v>
      </c>
      <c r="AB31" s="36">
        <f t="shared" si="22"/>
        <v>2.2400000000000002</v>
      </c>
      <c r="AC31" s="36">
        <f t="shared" si="23"/>
        <v>0.32800000000000001</v>
      </c>
      <c r="AD31" s="36">
        <f t="shared" si="24"/>
        <v>0.17649999999999999</v>
      </c>
      <c r="AE31" s="8">
        <f t="shared" si="25"/>
        <v>0.50449999999999995</v>
      </c>
      <c r="AF31" s="36">
        <f t="shared" si="26"/>
        <v>13.53</v>
      </c>
      <c r="AG31" s="36">
        <f t="shared" si="27"/>
        <v>4.0199999999999996</v>
      </c>
      <c r="AH31" s="8">
        <f t="shared" si="28"/>
        <v>17.549999999999997</v>
      </c>
      <c r="AI31" s="37">
        <f t="shared" si="29"/>
        <v>24.166</v>
      </c>
      <c r="AJ31" s="38">
        <f t="shared" si="30"/>
        <v>23.6615</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172">
        <v>8</v>
      </c>
      <c r="B32" s="173">
        <v>2017</v>
      </c>
      <c r="C32" s="173">
        <v>7</v>
      </c>
      <c r="D32" s="173">
        <v>29</v>
      </c>
      <c r="E32" s="176">
        <v>25.4</v>
      </c>
      <c r="F32" s="176">
        <v>29.3</v>
      </c>
      <c r="G32" s="176">
        <v>154.5</v>
      </c>
      <c r="H32" s="173">
        <v>7.52</v>
      </c>
      <c r="I32" s="177">
        <v>1.54</v>
      </c>
      <c r="J32" s="177">
        <v>4.43</v>
      </c>
      <c r="K32" s="177">
        <v>1.0900000000000001</v>
      </c>
      <c r="L32" s="176">
        <v>0.29020000000000001</v>
      </c>
      <c r="M32" s="177">
        <v>0.05</v>
      </c>
      <c r="N32" s="177">
        <v>5.6219999999999999</v>
      </c>
      <c r="O32" s="177">
        <v>0.02</v>
      </c>
      <c r="P32" s="177">
        <v>31.123000000000001</v>
      </c>
      <c r="Q32" s="177">
        <v>18.355</v>
      </c>
      <c r="R32" s="177"/>
      <c r="S32" s="177">
        <v>12.768000000000001</v>
      </c>
      <c r="T32" s="177">
        <v>82.28</v>
      </c>
      <c r="U32" s="27"/>
      <c r="V32" s="27">
        <f t="shared" si="16"/>
        <v>25.4</v>
      </c>
      <c r="W32" s="8">
        <f t="shared" si="17"/>
        <v>298.54999999999995</v>
      </c>
      <c r="X32" s="27">
        <f t="shared" si="18"/>
        <v>29.3</v>
      </c>
      <c r="Y32" s="27">
        <f t="shared" si="19"/>
        <v>7.52</v>
      </c>
      <c r="Z32" s="35">
        <f t="shared" si="20"/>
        <v>6.9223256786515206</v>
      </c>
      <c r="AA32" s="8">
        <f t="shared" si="21"/>
        <v>1.0863401043368572</v>
      </c>
      <c r="AB32" s="36">
        <f t="shared" si="22"/>
        <v>1.54</v>
      </c>
      <c r="AC32" s="36">
        <f t="shared" si="23"/>
        <v>0.05</v>
      </c>
      <c r="AD32" s="36">
        <f t="shared" si="24"/>
        <v>0.29020000000000001</v>
      </c>
      <c r="AE32" s="8">
        <f t="shared" si="25"/>
        <v>0.3402</v>
      </c>
      <c r="AF32" s="36">
        <f t="shared" si="26"/>
        <v>4.43</v>
      </c>
      <c r="AG32" s="36">
        <f t="shared" si="27"/>
        <v>1.0900000000000001</v>
      </c>
      <c r="AH32" s="8">
        <f t="shared" si="28"/>
        <v>5.52</v>
      </c>
      <c r="AI32" s="37">
        <f t="shared" si="29"/>
        <v>31.123000000000001</v>
      </c>
      <c r="AJ32" s="38">
        <f t="shared" si="30"/>
        <v>30.782800000000002</v>
      </c>
      <c r="AL32">
        <f>AA37</f>
        <v>0.71167271172949009</v>
      </c>
      <c r="AM32">
        <f>AB37</f>
        <v>1.6825000000000001</v>
      </c>
      <c r="AN32">
        <f>AE37</f>
        <v>2.5548374999999997</v>
      </c>
      <c r="AO32">
        <f>AH37</f>
        <v>8.5462499999999988</v>
      </c>
      <c r="AP32" s="11">
        <f>AJ37</f>
        <v>37.305037500000005</v>
      </c>
      <c r="AQ32" s="45"/>
      <c r="AR32" s="41" t="s">
        <v>77</v>
      </c>
      <c r="AS32" s="41" t="s">
        <v>77</v>
      </c>
      <c r="AT32" s="41" t="s">
        <v>77</v>
      </c>
      <c r="AU32" s="41" t="s">
        <v>77</v>
      </c>
      <c r="AV32" s="41" t="s">
        <v>77</v>
      </c>
      <c r="AW32" s="42" t="s">
        <v>78</v>
      </c>
      <c r="AX32" s="23"/>
      <c r="AY32" s="23"/>
      <c r="AZ32" s="19"/>
    </row>
    <row r="33" spans="1:52" ht="16" x14ac:dyDescent="0.2">
      <c r="A33" s="172">
        <v>8</v>
      </c>
      <c r="B33" s="173">
        <v>2017</v>
      </c>
      <c r="C33" s="173">
        <v>8</v>
      </c>
      <c r="D33" s="173">
        <v>11</v>
      </c>
      <c r="E33" s="176">
        <v>24.5</v>
      </c>
      <c r="F33" s="176">
        <v>27.3</v>
      </c>
      <c r="G33" s="176">
        <v>67</v>
      </c>
      <c r="H33" s="173">
        <v>4.7300000000000004</v>
      </c>
      <c r="I33" s="177">
        <v>2.04</v>
      </c>
      <c r="J33" s="177">
        <v>8.67</v>
      </c>
      <c r="K33" s="177">
        <v>2.67</v>
      </c>
      <c r="L33" s="176">
        <v>1.0446</v>
      </c>
      <c r="M33" s="177">
        <v>1.5149999999999999</v>
      </c>
      <c r="N33" s="177">
        <v>20.209</v>
      </c>
      <c r="O33" s="177">
        <v>0.02</v>
      </c>
      <c r="P33" s="177">
        <v>55.929000000000002</v>
      </c>
      <c r="Q33" s="177">
        <v>29.216999999999999</v>
      </c>
      <c r="R33" s="177"/>
      <c r="S33" s="177">
        <v>26.712</v>
      </c>
      <c r="T33" s="177">
        <v>107.67</v>
      </c>
      <c r="U33" s="27"/>
      <c r="V33" s="27">
        <f t="shared" si="16"/>
        <v>24.5</v>
      </c>
      <c r="W33" s="8">
        <f t="shared" si="17"/>
        <v>297.64999999999998</v>
      </c>
      <c r="X33" s="27">
        <f t="shared" si="18"/>
        <v>27.3</v>
      </c>
      <c r="Y33" s="27">
        <f t="shared" si="19"/>
        <v>4.7300000000000004</v>
      </c>
      <c r="Z33" s="35">
        <f t="shared" si="20"/>
        <v>7.1119640671031314</v>
      </c>
      <c r="AA33" s="8">
        <f t="shared" si="21"/>
        <v>0.66507647611423315</v>
      </c>
      <c r="AB33" s="36">
        <f t="shared" si="22"/>
        <v>2.04</v>
      </c>
      <c r="AC33" s="36">
        <f t="shared" si="23"/>
        <v>1.5149999999999999</v>
      </c>
      <c r="AD33" s="36">
        <f t="shared" si="24"/>
        <v>1.0446</v>
      </c>
      <c r="AE33" s="8">
        <f t="shared" si="25"/>
        <v>2.5595999999999997</v>
      </c>
      <c r="AF33" s="36">
        <f t="shared" si="26"/>
        <v>8.67</v>
      </c>
      <c r="AG33" s="36">
        <f t="shared" si="27"/>
        <v>2.67</v>
      </c>
      <c r="AH33" s="8">
        <f t="shared" si="28"/>
        <v>11.34</v>
      </c>
      <c r="AI33" s="37">
        <f t="shared" si="29"/>
        <v>55.929000000000002</v>
      </c>
      <c r="AJ33" s="38">
        <f t="shared" si="30"/>
        <v>53.369399999999999</v>
      </c>
      <c r="AK33" s="27"/>
      <c r="AO33" s="27"/>
      <c r="AR33" s="41">
        <f>((LN(AL32)-LN(0.4))/(LN(0.9)-LN(0.4))*100)</f>
        <v>71.048478964352043</v>
      </c>
      <c r="AS33" s="57">
        <f>((LN(AM32)-LN(17))/(LN(0.5)-LN(17))*100)</f>
        <v>65.589792801211928</v>
      </c>
      <c r="AT33" s="41">
        <f>((LN(AN32)-LN(10))/(LN(1)-LN(10))*100)</f>
        <v>59.263671787668493</v>
      </c>
      <c r="AU33" s="41">
        <f>((LN(AO32)-LN(10))/(LN(3)-LN(10))*100)</f>
        <v>13.04784478384712</v>
      </c>
      <c r="AV33" s="41">
        <f>((LN(AP32)-LN(43))/(LN(20)-LN(43))*100)</f>
        <v>18.560119278989081</v>
      </c>
    </row>
    <row r="34" spans="1:52" ht="16" x14ac:dyDescent="0.2">
      <c r="A34" s="172">
        <v>8</v>
      </c>
      <c r="B34" s="173">
        <v>2017</v>
      </c>
      <c r="C34" s="173">
        <v>8</v>
      </c>
      <c r="D34" s="173">
        <v>26</v>
      </c>
      <c r="E34" s="176">
        <v>22.6</v>
      </c>
      <c r="F34" s="176">
        <v>28.2</v>
      </c>
      <c r="G34" s="176">
        <v>69.099999999999994</v>
      </c>
      <c r="H34" s="173">
        <v>4.7300000000000004</v>
      </c>
      <c r="I34" s="177">
        <v>2.0499999999999998</v>
      </c>
      <c r="J34" s="177">
        <v>6.48</v>
      </c>
      <c r="K34" s="177">
        <v>2.25</v>
      </c>
      <c r="L34" s="176">
        <v>0.66059999999999997</v>
      </c>
      <c r="M34" s="177">
        <v>0.48</v>
      </c>
      <c r="N34" s="177">
        <v>10.032999999999999</v>
      </c>
      <c r="O34" s="177">
        <v>0.34399999999999997</v>
      </c>
      <c r="P34" s="177">
        <v>42.658000000000001</v>
      </c>
      <c r="Q34" s="177">
        <v>11.208</v>
      </c>
      <c r="R34" s="177"/>
      <c r="S34" s="177">
        <v>31.45</v>
      </c>
      <c r="T34" s="177">
        <v>78.98</v>
      </c>
      <c r="U34" s="27"/>
      <c r="V34" s="27">
        <f t="shared" si="16"/>
        <v>22.6</v>
      </c>
      <c r="W34" s="8">
        <f t="shared" si="17"/>
        <v>295.75</v>
      </c>
      <c r="X34" s="27">
        <f t="shared" si="18"/>
        <v>28.2</v>
      </c>
      <c r="Y34" s="27">
        <f t="shared" si="19"/>
        <v>4.7300000000000004</v>
      </c>
      <c r="Z34" s="35">
        <f t="shared" si="20"/>
        <v>7.3181665619184368</v>
      </c>
      <c r="AA34" s="8">
        <f t="shared" si="21"/>
        <v>0.64633675114932665</v>
      </c>
      <c r="AB34" s="36">
        <f t="shared" si="22"/>
        <v>2.0499999999999998</v>
      </c>
      <c r="AC34" s="36">
        <f t="shared" si="23"/>
        <v>0.48</v>
      </c>
      <c r="AD34" s="36">
        <f t="shared" si="24"/>
        <v>0.66059999999999997</v>
      </c>
      <c r="AE34" s="8">
        <f t="shared" si="25"/>
        <v>1.1406000000000001</v>
      </c>
      <c r="AF34" s="36">
        <f t="shared" si="26"/>
        <v>6.48</v>
      </c>
      <c r="AG34" s="36">
        <f t="shared" si="27"/>
        <v>2.25</v>
      </c>
      <c r="AH34" s="8">
        <f t="shared" si="28"/>
        <v>8.73</v>
      </c>
      <c r="AI34" s="37">
        <f t="shared" si="29"/>
        <v>42.658000000000001</v>
      </c>
      <c r="AJ34" s="38">
        <f t="shared" si="30"/>
        <v>41.517400000000002</v>
      </c>
      <c r="AK34" s="27"/>
      <c r="AL34" s="27"/>
      <c r="AM34" s="27"/>
      <c r="AN34" s="27"/>
      <c r="AO34" s="58" t="s">
        <v>228</v>
      </c>
      <c r="AP34" s="27"/>
      <c r="AR34">
        <f>IF(AR33&gt;100, 100, IF(AR33&lt;0, 0, AR33))</f>
        <v>71.048478964352043</v>
      </c>
      <c r="AS34">
        <f t="shared" ref="AS34:AV34" si="31">IF(AS33&gt;100, 100, IF(AS33&lt;0, 0, AS33))</f>
        <v>65.589792801211928</v>
      </c>
      <c r="AT34">
        <f t="shared" si="31"/>
        <v>59.263671787668493</v>
      </c>
      <c r="AU34">
        <f t="shared" si="31"/>
        <v>13.04784478384712</v>
      </c>
      <c r="AV34">
        <f t="shared" si="31"/>
        <v>18.560119278989081</v>
      </c>
      <c r="AW34" s="59">
        <f>AVERAGE(AR34:AV34)</f>
        <v>45.501981523213729</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172">
        <v>8</v>
      </c>
      <c r="B35" s="173">
        <v>2017</v>
      </c>
      <c r="C35" s="173">
        <v>9</v>
      </c>
      <c r="D35" s="173">
        <v>9</v>
      </c>
      <c r="E35" s="176">
        <v>19.2</v>
      </c>
      <c r="F35" s="176">
        <v>23.9</v>
      </c>
      <c r="G35" s="176">
        <v>50</v>
      </c>
      <c r="H35" s="173">
        <v>3.98</v>
      </c>
      <c r="I35" s="177">
        <v>1.21</v>
      </c>
      <c r="J35" s="177">
        <v>6.76</v>
      </c>
      <c r="K35" s="177">
        <v>2.95</v>
      </c>
      <c r="L35" s="176">
        <v>2.0074000000000001</v>
      </c>
      <c r="M35" s="177">
        <v>4.226</v>
      </c>
      <c r="N35" s="177">
        <v>17.026</v>
      </c>
      <c r="O35" s="177">
        <v>0.24199999999999999</v>
      </c>
      <c r="P35" s="177">
        <v>47.725999999999999</v>
      </c>
      <c r="Q35" s="177">
        <v>25.416</v>
      </c>
      <c r="R35" s="177"/>
      <c r="S35" s="177">
        <v>22.31</v>
      </c>
      <c r="T35" s="177">
        <v>81.180000000000007</v>
      </c>
      <c r="U35" s="27"/>
      <c r="V35" s="27">
        <f t="shared" si="16"/>
        <v>19.2</v>
      </c>
      <c r="W35" s="8">
        <f t="shared" si="17"/>
        <v>292.34999999999997</v>
      </c>
      <c r="X35" s="27">
        <f t="shared" si="18"/>
        <v>23.9</v>
      </c>
      <c r="Y35" s="27">
        <f t="shared" si="19"/>
        <v>3.98</v>
      </c>
      <c r="Z35" s="35">
        <f t="shared" si="20"/>
        <v>7.9950765755870998</v>
      </c>
      <c r="AA35" s="8">
        <f t="shared" si="21"/>
        <v>0.49780636400067724</v>
      </c>
      <c r="AB35" s="36">
        <f t="shared" si="22"/>
        <v>1.21</v>
      </c>
      <c r="AC35" s="36">
        <f t="shared" si="23"/>
        <v>4.226</v>
      </c>
      <c r="AD35" s="36">
        <f t="shared" si="24"/>
        <v>2.0074000000000001</v>
      </c>
      <c r="AE35" s="8">
        <f t="shared" si="25"/>
        <v>6.2333999999999996</v>
      </c>
      <c r="AF35" s="36">
        <f t="shared" si="26"/>
        <v>6.76</v>
      </c>
      <c r="AG35" s="36">
        <f t="shared" si="27"/>
        <v>2.95</v>
      </c>
      <c r="AH35" s="8">
        <f t="shared" si="28"/>
        <v>9.7100000000000009</v>
      </c>
      <c r="AI35" s="37">
        <f t="shared" si="29"/>
        <v>47.725999999999999</v>
      </c>
      <c r="AJ35" s="38">
        <f t="shared" si="30"/>
        <v>41.492599999999996</v>
      </c>
      <c r="AK35" s="27"/>
      <c r="AL35" s="27"/>
      <c r="AM35" s="27"/>
      <c r="AN35" s="27"/>
      <c r="AO35" s="27"/>
      <c r="AP35" s="27"/>
      <c r="AQ35" s="27"/>
      <c r="AR35" s="27"/>
      <c r="AS35" s="27"/>
      <c r="AT35" s="27"/>
      <c r="AU35" s="27"/>
      <c r="AV35" s="27"/>
      <c r="AW35" s="27"/>
      <c r="AX35" s="27"/>
      <c r="AY35" s="14"/>
      <c r="AZ35" s="43"/>
    </row>
    <row r="36" spans="1:52" ht="16" x14ac:dyDescent="0.2">
      <c r="A36" s="172">
        <v>8</v>
      </c>
      <c r="B36" s="173">
        <v>2017</v>
      </c>
      <c r="C36" s="173">
        <v>9</v>
      </c>
      <c r="D36" s="173">
        <v>23</v>
      </c>
      <c r="E36" s="176">
        <v>17.2</v>
      </c>
      <c r="F36" s="176">
        <v>27.4</v>
      </c>
      <c r="G36" s="176">
        <v>82.5</v>
      </c>
      <c r="H36" s="173">
        <v>6.72</v>
      </c>
      <c r="I36" s="177">
        <v>1.46</v>
      </c>
      <c r="J36" s="177">
        <v>1.57</v>
      </c>
      <c r="K36" s="177">
        <v>1.23</v>
      </c>
      <c r="L36" s="176">
        <v>2.7381000000000002</v>
      </c>
      <c r="M36" s="177">
        <v>2.9670000000000001</v>
      </c>
      <c r="N36" s="177">
        <v>15.231999999999999</v>
      </c>
      <c r="O36" s="177">
        <v>0.33600000000000002</v>
      </c>
      <c r="P36" s="177">
        <v>30.138000000000002</v>
      </c>
      <c r="Q36" s="177">
        <v>17.780999999999999</v>
      </c>
      <c r="R36" s="177"/>
      <c r="S36" s="177">
        <v>12.356999999999999</v>
      </c>
      <c r="T36" s="177">
        <v>38.54</v>
      </c>
      <c r="V36" s="27">
        <f t="shared" si="16"/>
        <v>17.2</v>
      </c>
      <c r="W36" s="8">
        <f t="shared" si="17"/>
        <v>290.34999999999997</v>
      </c>
      <c r="X36" s="27">
        <f t="shared" si="18"/>
        <v>27.4</v>
      </c>
      <c r="Y36" s="27">
        <f t="shared" si="19"/>
        <v>6.72</v>
      </c>
      <c r="Z36" s="35">
        <f t="shared" si="20"/>
        <v>8.1399342167984674</v>
      </c>
      <c r="AA36" s="8">
        <f t="shared" si="21"/>
        <v>0.82555949729076006</v>
      </c>
      <c r="AB36" s="36">
        <f t="shared" si="22"/>
        <v>1.46</v>
      </c>
      <c r="AC36" s="36">
        <f t="shared" si="23"/>
        <v>2.9670000000000001</v>
      </c>
      <c r="AD36" s="36">
        <f t="shared" si="24"/>
        <v>2.7381000000000002</v>
      </c>
      <c r="AE36" s="8">
        <f t="shared" si="25"/>
        <v>5.7050999999999998</v>
      </c>
      <c r="AF36" s="36">
        <f t="shared" si="26"/>
        <v>1.57</v>
      </c>
      <c r="AG36" s="36">
        <f t="shared" si="27"/>
        <v>1.23</v>
      </c>
      <c r="AH36" s="8">
        <f t="shared" si="28"/>
        <v>2.8</v>
      </c>
      <c r="AI36" s="37">
        <f t="shared" si="29"/>
        <v>30.138000000000002</v>
      </c>
      <c r="AJ36" s="38">
        <f t="shared" si="30"/>
        <v>24.432900000000004</v>
      </c>
    </row>
    <row r="37" spans="1:52" ht="16" x14ac:dyDescent="0.2">
      <c r="A37" s="172">
        <v>8</v>
      </c>
      <c r="B37" s="173">
        <v>2017</v>
      </c>
      <c r="C37" s="173">
        <v>10</v>
      </c>
      <c r="D37" s="173">
        <v>7</v>
      </c>
      <c r="E37" s="176">
        <v>19.7</v>
      </c>
      <c r="F37" s="176">
        <v>28</v>
      </c>
      <c r="G37" s="176">
        <v>89</v>
      </c>
      <c r="H37" s="173">
        <v>7</v>
      </c>
      <c r="I37" s="177">
        <v>1.43</v>
      </c>
      <c r="J37" s="177">
        <v>2.97</v>
      </c>
      <c r="K37" s="177">
        <v>1.53</v>
      </c>
      <c r="L37" s="176">
        <v>1.7813000000000001</v>
      </c>
      <c r="M37" s="177">
        <v>2.9289999999999998</v>
      </c>
      <c r="N37" s="177">
        <v>10.356</v>
      </c>
      <c r="O37" s="177">
        <v>0.18099999999999999</v>
      </c>
      <c r="P37" s="177">
        <v>45.655999999999999</v>
      </c>
      <c r="Q37" s="177">
        <v>17.550999999999998</v>
      </c>
      <c r="R37" s="177"/>
      <c r="S37" s="177">
        <v>28.105</v>
      </c>
      <c r="T37" s="177">
        <v>19.63</v>
      </c>
      <c r="AA37" s="43">
        <f>_xlfn.AGGREGATE(1, 6,AA24:AA36)</f>
        <v>0.71167271172949009</v>
      </c>
      <c r="AB37" s="43">
        <f>_xlfn.AGGREGATE(1, 6,AB24:AB36)</f>
        <v>1.6825000000000001</v>
      </c>
      <c r="AE37" s="43">
        <f>_xlfn.AGGREGATE(1, 6,AE24:AE36)</f>
        <v>2.5548374999999997</v>
      </c>
      <c r="AH37" s="43">
        <f>_xlfn.AGGREGATE(1, 6,AH24:AH36)</f>
        <v>8.5462499999999988</v>
      </c>
      <c r="AJ37" s="43">
        <f>_xlfn.AGGREGATE(1, 6,AJ24:AJ36)</f>
        <v>37.305037500000005</v>
      </c>
    </row>
    <row r="38" spans="1:52" x14ac:dyDescent="0.2">
      <c r="A38" s="172">
        <v>8</v>
      </c>
      <c r="B38" s="173">
        <v>2017</v>
      </c>
      <c r="C38" s="173">
        <v>11</v>
      </c>
      <c r="D38" s="173">
        <v>18</v>
      </c>
      <c r="E38" s="176">
        <v>10.6</v>
      </c>
      <c r="F38" s="176">
        <v>30.4</v>
      </c>
      <c r="G38" s="176">
        <v>101.7</v>
      </c>
      <c r="H38" s="173">
        <v>9.3000000000000007</v>
      </c>
      <c r="I38" s="177">
        <v>0.75</v>
      </c>
      <c r="J38" s="177">
        <v>0.78</v>
      </c>
      <c r="K38" s="177">
        <v>0.44</v>
      </c>
      <c r="L38" s="176">
        <v>0.74270000000000003</v>
      </c>
      <c r="M38" s="177">
        <v>0.71599999999999997</v>
      </c>
      <c r="N38" s="177">
        <v>2.9849999999999999</v>
      </c>
      <c r="O38" s="177">
        <v>0.308</v>
      </c>
      <c r="P38" s="177">
        <v>10.451000000000001</v>
      </c>
      <c r="Q38" s="177">
        <v>10.451000000000001</v>
      </c>
      <c r="R38" s="177"/>
      <c r="S38" s="177">
        <v>0</v>
      </c>
      <c r="T38" s="177">
        <v>32.520000000000003</v>
      </c>
    </row>
    <row r="39" spans="1:52" ht="16" thickBot="1" x14ac:dyDescent="0.25">
      <c r="A39" s="172">
        <v>8</v>
      </c>
      <c r="B39" s="173">
        <v>2017</v>
      </c>
      <c r="C39" s="173">
        <v>12</v>
      </c>
      <c r="D39" s="173">
        <v>15</v>
      </c>
      <c r="E39" s="176">
        <v>0.9</v>
      </c>
      <c r="F39" s="176">
        <v>29.7</v>
      </c>
      <c r="G39" s="176">
        <v>92</v>
      </c>
      <c r="H39" s="173">
        <v>10.56</v>
      </c>
      <c r="I39" s="177">
        <v>0.77</v>
      </c>
      <c r="J39" s="177">
        <v>2.94</v>
      </c>
      <c r="K39" s="177">
        <v>0.81</v>
      </c>
      <c r="L39" s="176">
        <v>1.5914999999999999</v>
      </c>
      <c r="M39" s="177">
        <v>5.0010000000000003</v>
      </c>
      <c r="N39" s="177">
        <v>7.6529999999999996</v>
      </c>
      <c r="O39" s="177">
        <v>0.26</v>
      </c>
      <c r="P39" s="177">
        <v>30.170999999999999</v>
      </c>
      <c r="Q39" s="177">
        <v>16.620999999999999</v>
      </c>
      <c r="R39" s="177"/>
      <c r="S39" s="177">
        <v>13.55</v>
      </c>
      <c r="T39" s="177">
        <v>36.74</v>
      </c>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8</v>
      </c>
      <c r="B41" s="173">
        <v>2018</v>
      </c>
      <c r="C41" s="173">
        <v>2</v>
      </c>
      <c r="D41" s="173">
        <v>24</v>
      </c>
      <c r="E41" s="176">
        <v>7.7</v>
      </c>
      <c r="F41" s="176">
        <v>27.4</v>
      </c>
      <c r="G41" s="176">
        <v>139.30000000000001</v>
      </c>
      <c r="H41" s="173">
        <v>13.9</v>
      </c>
      <c r="I41" s="177">
        <v>0.79</v>
      </c>
      <c r="J41" s="177">
        <v>4.8600000000000003</v>
      </c>
      <c r="K41" s="177">
        <v>1.24</v>
      </c>
      <c r="L41" s="176">
        <v>0.75590000000000002</v>
      </c>
      <c r="M41" s="177">
        <v>5.35</v>
      </c>
      <c r="N41" s="177">
        <v>6.274</v>
      </c>
      <c r="O41" s="177">
        <v>0.127</v>
      </c>
      <c r="P41" s="177">
        <v>33.893900000000002</v>
      </c>
      <c r="Q41" s="177">
        <v>20.396000000000001</v>
      </c>
      <c r="R41" s="177"/>
      <c r="S41" s="177">
        <v>13.4979</v>
      </c>
      <c r="T41" s="177">
        <v>113.0322</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8</v>
      </c>
      <c r="B42" s="173">
        <v>2018</v>
      </c>
      <c r="C42" s="173">
        <v>4</v>
      </c>
      <c r="D42" s="173">
        <v>20</v>
      </c>
      <c r="E42" s="176">
        <v>6.1</v>
      </c>
      <c r="F42" s="176">
        <v>27.1</v>
      </c>
      <c r="G42" s="176">
        <v>107</v>
      </c>
      <c r="H42" s="173">
        <v>11.1</v>
      </c>
      <c r="I42" s="177">
        <v>0.86</v>
      </c>
      <c r="J42" s="177">
        <v>0.72399999999999998</v>
      </c>
      <c r="K42" s="177">
        <v>0.30680000000000002</v>
      </c>
      <c r="L42" s="176">
        <v>1.3484</v>
      </c>
      <c r="M42" s="177">
        <v>8.9109999999999996</v>
      </c>
      <c r="N42" s="177">
        <v>8.6280000000000001</v>
      </c>
      <c r="O42" s="177">
        <v>0.113</v>
      </c>
      <c r="P42" s="177">
        <v>38.089599999999997</v>
      </c>
      <c r="Q42" s="177">
        <v>24.475000000000001</v>
      </c>
      <c r="R42" s="177"/>
      <c r="S42" s="177">
        <v>13.614599999999999</v>
      </c>
      <c r="T42" s="177">
        <v>86.687899999999999</v>
      </c>
      <c r="U42" s="27"/>
      <c r="V42" s="27" t="str">
        <f t="shared" ref="V42:V53" si="32">IF(C42&lt;6," ",IF(C42&lt;=9,E42, IF(C42&gt;=10," ")))</f>
        <v xml:space="preserve"> </v>
      </c>
      <c r="W42" s="8" t="str">
        <f t="shared" ref="W42:W53" si="33">IF(V42=" ", " ", IF(V42&gt;0, V42+273.15))</f>
        <v xml:space="preserve"> </v>
      </c>
      <c r="X42" s="27" t="str">
        <f t="shared" ref="X42:X53" si="34">IF(C42&lt;6," ",IF(C42&lt;=9,F42, IF(C42&gt;=10," ")))</f>
        <v xml:space="preserve"> </v>
      </c>
      <c r="Y42" s="27" t="str">
        <f t="shared" ref="Y42:Y53" si="35">IF(C42&lt;6," ",IF(C42&lt;=9,H42, IF(C42&gt;=10," ")))</f>
        <v xml:space="preserve"> </v>
      </c>
      <c r="Z42" s="35" t="str">
        <f t="shared" ref="Z42:Z53" si="36">IF(V42=" "," ",IF(V42&gt;0,EXP(-173.4292+249.6339*100/W42+143.3483*LN(+W42/100)-21.8492*W42/100+X42*(-0.033096+0.014259*W42/100-0.0017*(W42/100)^2))*1.4276))</f>
        <v xml:space="preserve"> </v>
      </c>
      <c r="AA42" s="8" t="str">
        <f t="shared" ref="AA42:AA53" si="37">IF(V42=" "," ",IF(V42&gt;0,Y42/Z42))</f>
        <v xml:space="preserve"> </v>
      </c>
      <c r="AB42" s="36" t="str">
        <f t="shared" ref="AB42:AB53" si="38">IF(C42&lt;6," ",IF(C42&lt;=9,I42, IF(C42&gt;=10," ")))</f>
        <v xml:space="preserve"> </v>
      </c>
      <c r="AC42" s="36" t="str">
        <f t="shared" ref="AC42:AC53" si="39">IF(C42&lt;6," ",IF(C42&lt;=9,M42, IF(C42&gt;=10," ")))</f>
        <v xml:space="preserve"> </v>
      </c>
      <c r="AD42" s="36" t="str">
        <f t="shared" ref="AD42:AD53" si="40">IF(C42&lt;6," ",IF(C42&lt;=9,L42, IF(C42&gt;=10," ")))</f>
        <v xml:space="preserve"> </v>
      </c>
      <c r="AE42" s="8" t="str">
        <f t="shared" ref="AE42:AE53" si="41">IF(V42=" "," ",IF(V42&gt;0,SUM(AC42:AD42)))</f>
        <v xml:space="preserve"> </v>
      </c>
      <c r="AF42" s="36" t="str">
        <f t="shared" ref="AF42:AF53" si="42">IF(C42&lt;6," ",IF(C42&lt;=9,J42, IF(C42&gt;=10," ")))</f>
        <v xml:space="preserve"> </v>
      </c>
      <c r="AG42" s="36" t="str">
        <f t="shared" ref="AG42:AG53" si="43">IF(C42&lt;6," ",IF(C42&lt;=9,K42, IF(C42&gt;=10," ")))</f>
        <v xml:space="preserve"> </v>
      </c>
      <c r="AH42" s="8" t="str">
        <f t="shared" ref="AH42:AH53" si="44">IF(V42=" ", " ", IF(V42&gt;0, SUM(AF42:AG42)))</f>
        <v xml:space="preserve"> </v>
      </c>
      <c r="AI42" s="37" t="str">
        <f t="shared" ref="AI42:AI53" si="45">IF(C42&lt;6," ",IF(C42&lt;=9,P42, IF(C42&gt;=10," ")))</f>
        <v xml:space="preserve"> </v>
      </c>
      <c r="AJ42" s="38" t="str">
        <f t="shared" ref="AJ42:AJ53" si="46">IF(V42=" ", " ", IF(V42&gt;0, AI42-AE42))</f>
        <v xml:space="preserve"> </v>
      </c>
      <c r="AK42" s="27"/>
      <c r="AL42" s="27"/>
      <c r="AM42" s="27"/>
      <c r="AN42" s="27"/>
      <c r="AO42" s="27"/>
      <c r="AP42" s="27"/>
      <c r="AQ42" s="27"/>
      <c r="AR42" s="27"/>
      <c r="AS42" s="27"/>
      <c r="AT42" s="27"/>
      <c r="AU42" s="27"/>
      <c r="AV42" s="27"/>
      <c r="AW42" s="27"/>
      <c r="AX42" s="27"/>
      <c r="AY42" s="27"/>
    </row>
    <row r="43" spans="1:52" ht="16" x14ac:dyDescent="0.2">
      <c r="A43" s="172">
        <v>8</v>
      </c>
      <c r="B43" s="173">
        <v>2018</v>
      </c>
      <c r="C43" s="173">
        <v>5</v>
      </c>
      <c r="D43" s="173">
        <v>19</v>
      </c>
      <c r="E43" s="176">
        <v>14</v>
      </c>
      <c r="F43" s="176">
        <v>29.3</v>
      </c>
      <c r="G43" s="176">
        <v>67</v>
      </c>
      <c r="H43" s="173">
        <v>5.77</v>
      </c>
      <c r="I43" s="177">
        <v>1.81</v>
      </c>
      <c r="J43" s="177">
        <v>3.27</v>
      </c>
      <c r="K43" s="177">
        <v>1.9</v>
      </c>
      <c r="L43" s="176">
        <v>2.1322000000000001</v>
      </c>
      <c r="M43" s="177">
        <v>2.613</v>
      </c>
      <c r="N43" s="177">
        <v>8.3970000000000002</v>
      </c>
      <c r="O43" s="177">
        <v>0.14099999999999999</v>
      </c>
      <c r="P43" s="177">
        <v>31.672000000000001</v>
      </c>
      <c r="Q43" s="177">
        <v>21.021999999999998</v>
      </c>
      <c r="R43" s="177"/>
      <c r="S43" s="177">
        <v>10.65</v>
      </c>
      <c r="T43" s="177">
        <v>102.5656</v>
      </c>
      <c r="U43" s="27"/>
      <c r="V43" s="27" t="str">
        <f t="shared" si="32"/>
        <v xml:space="preserve"> </v>
      </c>
      <c r="W43" s="8" t="str">
        <f t="shared" si="33"/>
        <v xml:space="preserve"> </v>
      </c>
      <c r="X43" s="27" t="str">
        <f t="shared" si="34"/>
        <v xml:space="preserve"> </v>
      </c>
      <c r="Y43" s="27" t="str">
        <f t="shared" si="35"/>
        <v xml:space="preserve"> </v>
      </c>
      <c r="Z43" s="35" t="str">
        <f t="shared" si="36"/>
        <v xml:space="preserve"> </v>
      </c>
      <c r="AA43" s="8" t="str">
        <f t="shared" si="37"/>
        <v xml:space="preserve"> </v>
      </c>
      <c r="AB43" s="36" t="str">
        <f t="shared" si="38"/>
        <v xml:space="preserve"> </v>
      </c>
      <c r="AC43" s="36" t="str">
        <f t="shared" si="39"/>
        <v xml:space="preserve"> </v>
      </c>
      <c r="AD43" s="36" t="str">
        <f t="shared" si="40"/>
        <v xml:space="preserve"> </v>
      </c>
      <c r="AE43" s="8" t="str">
        <f t="shared" si="41"/>
        <v xml:space="preserve"> </v>
      </c>
      <c r="AF43" s="36" t="str">
        <f t="shared" si="42"/>
        <v xml:space="preserve"> </v>
      </c>
      <c r="AG43" s="36" t="str">
        <f t="shared" si="43"/>
        <v xml:space="preserve"> </v>
      </c>
      <c r="AH43" s="8" t="str">
        <f t="shared" si="44"/>
        <v xml:space="preserve"> </v>
      </c>
      <c r="AI43" s="37" t="str">
        <f t="shared" si="45"/>
        <v xml:space="preserve"> </v>
      </c>
      <c r="AJ43" s="38" t="str">
        <f t="shared" si="46"/>
        <v xml:space="preserve"> </v>
      </c>
      <c r="AL43" s="27"/>
      <c r="AM43" s="27"/>
      <c r="AN43" s="27"/>
      <c r="AO43" s="27"/>
      <c r="AP43" s="27"/>
      <c r="AQ43" s="39" t="s">
        <v>221</v>
      </c>
      <c r="AR43" s="40"/>
      <c r="AS43" s="40"/>
      <c r="AT43" s="40"/>
      <c r="AU43" s="40"/>
      <c r="AV43" s="40"/>
      <c r="AW43" s="40"/>
      <c r="AX43" s="40"/>
      <c r="AY43" s="40"/>
      <c r="AZ43" s="19"/>
    </row>
    <row r="44" spans="1:52" ht="16" x14ac:dyDescent="0.2">
      <c r="A44" s="172">
        <v>8</v>
      </c>
      <c r="B44" s="173">
        <v>2018</v>
      </c>
      <c r="C44" s="173">
        <v>6</v>
      </c>
      <c r="D44" s="173">
        <v>15</v>
      </c>
      <c r="E44" s="176">
        <v>18.5</v>
      </c>
      <c r="F44" s="176">
        <v>14.3</v>
      </c>
      <c r="G44" s="176">
        <v>78</v>
      </c>
      <c r="H44" s="173">
        <v>6.9</v>
      </c>
      <c r="I44" s="177">
        <v>1.47</v>
      </c>
      <c r="J44" s="177">
        <v>7.05</v>
      </c>
      <c r="K44" s="177">
        <v>1.5</v>
      </c>
      <c r="L44" s="176">
        <v>1.0808</v>
      </c>
      <c r="M44" s="177">
        <v>1.9950000000000001</v>
      </c>
      <c r="N44" s="177">
        <v>5.9029999999999996</v>
      </c>
      <c r="P44" s="177">
        <v>29.491800000000001</v>
      </c>
      <c r="Q44" s="177">
        <v>23.928000000000001</v>
      </c>
      <c r="R44" s="177"/>
      <c r="S44" s="177">
        <v>5.5637999999999996</v>
      </c>
      <c r="T44" s="177">
        <v>58.383499999999998</v>
      </c>
      <c r="U44" s="27"/>
      <c r="V44" s="27">
        <f t="shared" si="32"/>
        <v>18.5</v>
      </c>
      <c r="W44" s="8">
        <f t="shared" si="33"/>
        <v>291.64999999999998</v>
      </c>
      <c r="X44" s="27">
        <f t="shared" si="34"/>
        <v>14.3</v>
      </c>
      <c r="Y44" s="27">
        <f t="shared" si="35"/>
        <v>6.9</v>
      </c>
      <c r="Z44" s="35">
        <f t="shared" si="36"/>
        <v>8.5819134391803935</v>
      </c>
      <c r="AA44" s="8">
        <f t="shared" si="37"/>
        <v>0.80401649922245977</v>
      </c>
      <c r="AB44" s="36">
        <f t="shared" si="38"/>
        <v>1.47</v>
      </c>
      <c r="AC44" s="36">
        <f t="shared" si="39"/>
        <v>1.9950000000000001</v>
      </c>
      <c r="AD44" s="36">
        <f t="shared" si="40"/>
        <v>1.0808</v>
      </c>
      <c r="AE44" s="8">
        <f t="shared" si="41"/>
        <v>3.0758000000000001</v>
      </c>
      <c r="AF44" s="36">
        <f t="shared" si="42"/>
        <v>7.05</v>
      </c>
      <c r="AG44" s="36">
        <f t="shared" si="43"/>
        <v>1.5</v>
      </c>
      <c r="AH44" s="8">
        <f t="shared" si="44"/>
        <v>8.5500000000000007</v>
      </c>
      <c r="AI44" s="37">
        <f t="shared" si="45"/>
        <v>29.491800000000001</v>
      </c>
      <c r="AJ44" s="38">
        <f t="shared" si="46"/>
        <v>26.416</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8</v>
      </c>
      <c r="B45" s="173">
        <v>2018</v>
      </c>
      <c r="C45" s="173">
        <v>6</v>
      </c>
      <c r="D45" s="173">
        <v>30</v>
      </c>
      <c r="E45" s="176">
        <v>24</v>
      </c>
      <c r="F45" s="176">
        <v>26.5</v>
      </c>
      <c r="G45" s="176">
        <v>91.9</v>
      </c>
      <c r="H45" s="173">
        <v>6.59</v>
      </c>
      <c r="I45" s="177">
        <v>1.39</v>
      </c>
      <c r="J45" s="177">
        <v>4.75</v>
      </c>
      <c r="K45" s="177">
        <v>1.37</v>
      </c>
      <c r="L45" s="176">
        <v>1.9438</v>
      </c>
      <c r="M45" s="177">
        <v>0.47199999999999998</v>
      </c>
      <c r="N45" s="177">
        <v>10.867000000000001</v>
      </c>
      <c r="O45" s="177">
        <v>0.24299999999999999</v>
      </c>
      <c r="P45" s="177">
        <v>32.989100000000001</v>
      </c>
      <c r="Q45" s="177">
        <v>19.3</v>
      </c>
      <c r="R45" s="177"/>
      <c r="S45" s="177">
        <v>13.6891</v>
      </c>
      <c r="T45" s="177">
        <v>103.5603</v>
      </c>
      <c r="U45" s="27"/>
      <c r="V45" s="27">
        <f t="shared" si="32"/>
        <v>24</v>
      </c>
      <c r="W45" s="8">
        <f t="shared" si="33"/>
        <v>297.14999999999998</v>
      </c>
      <c r="X45" s="27">
        <f t="shared" si="34"/>
        <v>26.5</v>
      </c>
      <c r="Y45" s="27">
        <f t="shared" si="35"/>
        <v>6.59</v>
      </c>
      <c r="Z45" s="35">
        <f t="shared" si="36"/>
        <v>7.2078138475490547</v>
      </c>
      <c r="AA45" s="8">
        <f t="shared" si="37"/>
        <v>0.9142855433538789</v>
      </c>
      <c r="AB45" s="36">
        <f t="shared" si="38"/>
        <v>1.39</v>
      </c>
      <c r="AC45" s="36">
        <f t="shared" si="39"/>
        <v>0.47199999999999998</v>
      </c>
      <c r="AD45" s="36">
        <f t="shared" si="40"/>
        <v>1.9438</v>
      </c>
      <c r="AE45" s="8">
        <f t="shared" si="41"/>
        <v>2.4157999999999999</v>
      </c>
      <c r="AF45" s="36">
        <f t="shared" si="42"/>
        <v>4.75</v>
      </c>
      <c r="AG45" s="36">
        <f t="shared" si="43"/>
        <v>1.37</v>
      </c>
      <c r="AH45" s="8">
        <f t="shared" si="44"/>
        <v>6.12</v>
      </c>
      <c r="AI45" s="37">
        <f t="shared" si="45"/>
        <v>32.989100000000001</v>
      </c>
      <c r="AJ45" s="38">
        <f t="shared" si="46"/>
        <v>30.5733</v>
      </c>
      <c r="AL45" s="43" t="s">
        <v>222</v>
      </c>
      <c r="AQ45" s="44" t="s">
        <v>1</v>
      </c>
      <c r="AR45" s="41"/>
      <c r="AS45" s="41"/>
      <c r="AT45" s="41"/>
      <c r="AU45" s="41"/>
      <c r="AV45" s="41"/>
      <c r="AW45" s="45"/>
      <c r="AX45" s="40"/>
      <c r="AY45" s="40"/>
      <c r="AZ45" s="19"/>
    </row>
    <row r="46" spans="1:52" ht="18" x14ac:dyDescent="0.25">
      <c r="A46" s="172">
        <v>8</v>
      </c>
      <c r="B46" s="173">
        <v>2018</v>
      </c>
      <c r="C46" s="173">
        <v>7</v>
      </c>
      <c r="D46" s="173">
        <v>13</v>
      </c>
      <c r="E46" s="176">
        <v>23.8</v>
      </c>
      <c r="F46" s="176">
        <v>29.4</v>
      </c>
      <c r="G46" s="176">
        <v>68</v>
      </c>
      <c r="H46" s="173">
        <v>4.8899999999999997</v>
      </c>
      <c r="I46" s="177">
        <v>2.42</v>
      </c>
      <c r="J46" s="177">
        <v>8.69</v>
      </c>
      <c r="K46" s="177">
        <v>3.59</v>
      </c>
      <c r="L46" s="176">
        <v>1.0605</v>
      </c>
      <c r="M46" s="177">
        <v>0.251</v>
      </c>
      <c r="N46" s="177">
        <v>10.646000000000001</v>
      </c>
      <c r="P46" s="177">
        <v>37.921900000000001</v>
      </c>
      <c r="Q46" s="177">
        <v>24.25</v>
      </c>
      <c r="R46" s="177"/>
      <c r="S46" s="177">
        <v>13.671900000000001</v>
      </c>
      <c r="T46" s="177">
        <v>143.0455</v>
      </c>
      <c r="U46" s="27"/>
      <c r="V46" s="27">
        <f t="shared" si="32"/>
        <v>23.8</v>
      </c>
      <c r="W46" s="8">
        <f t="shared" si="33"/>
        <v>296.95</v>
      </c>
      <c r="X46" s="27">
        <f t="shared" si="34"/>
        <v>29.4</v>
      </c>
      <c r="Y46" s="27">
        <f t="shared" si="35"/>
        <v>4.8899999999999997</v>
      </c>
      <c r="Z46" s="35">
        <f t="shared" si="36"/>
        <v>7.1139088038470994</v>
      </c>
      <c r="AA46" s="8">
        <f t="shared" si="37"/>
        <v>0.68738581486391248</v>
      </c>
      <c r="AB46" s="36">
        <f t="shared" si="38"/>
        <v>2.42</v>
      </c>
      <c r="AC46" s="36">
        <f t="shared" si="39"/>
        <v>0.251</v>
      </c>
      <c r="AD46" s="36">
        <f t="shared" si="40"/>
        <v>1.0605</v>
      </c>
      <c r="AE46" s="8">
        <f t="shared" si="41"/>
        <v>1.3115000000000001</v>
      </c>
      <c r="AF46" s="36">
        <f t="shared" si="42"/>
        <v>8.69</v>
      </c>
      <c r="AG46" s="36">
        <f t="shared" si="43"/>
        <v>3.59</v>
      </c>
      <c r="AH46" s="8">
        <f t="shared" si="44"/>
        <v>12.28</v>
      </c>
      <c r="AI46" s="37">
        <f t="shared" si="45"/>
        <v>37.921900000000001</v>
      </c>
      <c r="AJ46" s="38">
        <f t="shared" si="46"/>
        <v>36.610399999999998</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8</v>
      </c>
      <c r="B47" s="173">
        <v>2018</v>
      </c>
      <c r="C47" s="173">
        <v>7</v>
      </c>
      <c r="D47" s="173">
        <v>28</v>
      </c>
      <c r="E47" s="176">
        <v>27</v>
      </c>
      <c r="F47" s="176">
        <v>26.7</v>
      </c>
      <c r="G47" s="176">
        <v>78.599999999999994</v>
      </c>
      <c r="H47" s="173">
        <v>5.42</v>
      </c>
      <c r="I47" s="177">
        <v>1.95</v>
      </c>
      <c r="J47" s="177">
        <v>6.07</v>
      </c>
      <c r="K47" s="177">
        <v>1.82</v>
      </c>
      <c r="L47" s="176">
        <v>0.72770000000000001</v>
      </c>
      <c r="M47" s="177">
        <v>0.192</v>
      </c>
      <c r="N47" s="177">
        <v>20.245999999999999</v>
      </c>
      <c r="O47" s="177">
        <v>0.25600000000000001</v>
      </c>
      <c r="P47" s="177">
        <v>42.6233</v>
      </c>
      <c r="Q47" s="177">
        <v>27.956</v>
      </c>
      <c r="R47" s="177"/>
      <c r="S47" s="177">
        <v>14.667299999999999</v>
      </c>
      <c r="T47" s="177">
        <v>104.88630000000001</v>
      </c>
      <c r="U47" s="27"/>
      <c r="V47" s="27">
        <f t="shared" si="32"/>
        <v>27</v>
      </c>
      <c r="W47" s="8">
        <f t="shared" si="33"/>
        <v>300.14999999999998</v>
      </c>
      <c r="X47" s="27">
        <f t="shared" si="34"/>
        <v>26.7</v>
      </c>
      <c r="Y47" s="27">
        <f t="shared" si="35"/>
        <v>5.42</v>
      </c>
      <c r="Z47" s="35">
        <f t="shared" si="36"/>
        <v>6.83551211669376</v>
      </c>
      <c r="AA47" s="8">
        <f t="shared" si="37"/>
        <v>0.79291791272861889</v>
      </c>
      <c r="AB47" s="36">
        <f t="shared" si="38"/>
        <v>1.95</v>
      </c>
      <c r="AC47" s="36">
        <f t="shared" si="39"/>
        <v>0.192</v>
      </c>
      <c r="AD47" s="36">
        <f t="shared" si="40"/>
        <v>0.72770000000000001</v>
      </c>
      <c r="AE47" s="8">
        <f t="shared" si="41"/>
        <v>0.91969999999999996</v>
      </c>
      <c r="AF47" s="36">
        <f t="shared" si="42"/>
        <v>6.07</v>
      </c>
      <c r="AG47" s="36">
        <f t="shared" si="43"/>
        <v>1.82</v>
      </c>
      <c r="AH47" s="8">
        <f t="shared" si="44"/>
        <v>7.8900000000000006</v>
      </c>
      <c r="AI47" s="37">
        <f t="shared" si="45"/>
        <v>42.6233</v>
      </c>
      <c r="AJ47" s="38">
        <f t="shared" si="46"/>
        <v>41.703600000000002</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8</v>
      </c>
      <c r="B48" s="173">
        <v>2018</v>
      </c>
      <c r="C48" s="173">
        <v>8</v>
      </c>
      <c r="D48" s="173">
        <v>11</v>
      </c>
      <c r="E48" s="176">
        <v>27.6</v>
      </c>
      <c r="F48" s="176">
        <v>29.3</v>
      </c>
      <c r="G48" s="176">
        <v>62</v>
      </c>
      <c r="H48" s="173">
        <v>4.2</v>
      </c>
      <c r="I48" s="177">
        <v>2.31</v>
      </c>
      <c r="J48" s="177">
        <v>11.8</v>
      </c>
      <c r="K48" s="177">
        <v>4.24</v>
      </c>
      <c r="L48" s="176">
        <v>0.24579999999999999</v>
      </c>
      <c r="M48" s="177">
        <v>0.122</v>
      </c>
      <c r="N48" s="177">
        <v>8.0690000000000008</v>
      </c>
      <c r="P48" s="177">
        <v>41.759300000000003</v>
      </c>
      <c r="Q48" s="177">
        <v>20.681999999999999</v>
      </c>
      <c r="R48" s="177"/>
      <c r="S48" s="177">
        <v>21.077300000000001</v>
      </c>
      <c r="T48" s="177">
        <v>179.00229999999999</v>
      </c>
      <c r="U48" s="27"/>
      <c r="V48" s="27">
        <f t="shared" si="32"/>
        <v>27.6</v>
      </c>
      <c r="W48" s="8">
        <f t="shared" si="33"/>
        <v>300.75</v>
      </c>
      <c r="X48" s="27">
        <f t="shared" si="34"/>
        <v>29.3</v>
      </c>
      <c r="Y48" s="27">
        <f t="shared" si="35"/>
        <v>4.2</v>
      </c>
      <c r="Z48" s="35">
        <f t="shared" si="36"/>
        <v>6.6691750473139724</v>
      </c>
      <c r="AA48" s="8">
        <f t="shared" si="37"/>
        <v>0.62976304718400833</v>
      </c>
      <c r="AB48" s="36">
        <f t="shared" si="38"/>
        <v>2.31</v>
      </c>
      <c r="AC48" s="36">
        <f t="shared" si="39"/>
        <v>0.122</v>
      </c>
      <c r="AD48" s="36">
        <f t="shared" si="40"/>
        <v>0.24579999999999999</v>
      </c>
      <c r="AE48" s="8">
        <f t="shared" si="41"/>
        <v>0.36780000000000002</v>
      </c>
      <c r="AF48" s="36">
        <f t="shared" si="42"/>
        <v>11.8</v>
      </c>
      <c r="AG48" s="36">
        <f t="shared" si="43"/>
        <v>4.24</v>
      </c>
      <c r="AH48" s="8">
        <f t="shared" si="44"/>
        <v>16.04</v>
      </c>
      <c r="AI48" s="37">
        <f t="shared" si="45"/>
        <v>41.759300000000003</v>
      </c>
      <c r="AJ48" s="38">
        <f t="shared" si="46"/>
        <v>41.391500000000001</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8</v>
      </c>
      <c r="B49" s="173">
        <v>2018</v>
      </c>
      <c r="C49" s="173">
        <v>8</v>
      </c>
      <c r="D49" s="173">
        <v>25</v>
      </c>
      <c r="E49" s="176">
        <v>23.6</v>
      </c>
      <c r="F49" s="176">
        <v>29.6</v>
      </c>
      <c r="G49" s="176">
        <v>73.599999999999994</v>
      </c>
      <c r="H49" s="173">
        <v>5.31</v>
      </c>
      <c r="I49" s="177">
        <v>1.67</v>
      </c>
      <c r="J49" s="177">
        <v>4.67</v>
      </c>
      <c r="K49" s="177">
        <v>3.25</v>
      </c>
      <c r="L49" s="176">
        <v>2.4780000000000002</v>
      </c>
      <c r="M49" s="177">
        <v>0.753</v>
      </c>
      <c r="N49" s="177">
        <v>9.6319999999999997</v>
      </c>
      <c r="O49" s="177">
        <v>0.28299999999999997</v>
      </c>
      <c r="P49" s="177">
        <v>39.622399999999999</v>
      </c>
      <c r="Q49" s="177">
        <v>26.706</v>
      </c>
      <c r="R49" s="177"/>
      <c r="S49" s="177">
        <v>12.916399999999999</v>
      </c>
      <c r="T49" s="177">
        <v>103.005</v>
      </c>
      <c r="U49" s="27"/>
      <c r="V49" s="27">
        <f t="shared" si="32"/>
        <v>23.6</v>
      </c>
      <c r="W49" s="8">
        <f t="shared" si="33"/>
        <v>296.75</v>
      </c>
      <c r="X49" s="27">
        <f t="shared" si="34"/>
        <v>29.6</v>
      </c>
      <c r="Y49" s="27">
        <f t="shared" si="35"/>
        <v>5.31</v>
      </c>
      <c r="Z49" s="35">
        <f t="shared" si="36"/>
        <v>7.1308674919982566</v>
      </c>
      <c r="AA49" s="8">
        <f t="shared" si="37"/>
        <v>0.7446499329791918</v>
      </c>
      <c r="AB49" s="36">
        <f t="shared" si="38"/>
        <v>1.67</v>
      </c>
      <c r="AC49" s="36">
        <f t="shared" si="39"/>
        <v>0.753</v>
      </c>
      <c r="AD49" s="36">
        <f t="shared" si="40"/>
        <v>2.4780000000000002</v>
      </c>
      <c r="AE49" s="8">
        <f t="shared" si="41"/>
        <v>3.2310000000000003</v>
      </c>
      <c r="AF49" s="36">
        <f t="shared" si="42"/>
        <v>4.67</v>
      </c>
      <c r="AG49" s="36">
        <f t="shared" si="43"/>
        <v>3.25</v>
      </c>
      <c r="AH49" s="8">
        <f t="shared" si="44"/>
        <v>7.92</v>
      </c>
      <c r="AI49" s="37">
        <f t="shared" si="45"/>
        <v>39.622399999999999</v>
      </c>
      <c r="AJ49" s="38">
        <f t="shared" si="46"/>
        <v>36.391399999999997</v>
      </c>
      <c r="AL49">
        <f>AA54</f>
        <v>0.74482899847158968</v>
      </c>
      <c r="AM49">
        <f>AB54</f>
        <v>1.6549999999999998</v>
      </c>
      <c r="AN49">
        <f>AE54</f>
        <v>2.3779874999999997</v>
      </c>
      <c r="AO49">
        <f>AH54</f>
        <v>9.5924999999999994</v>
      </c>
      <c r="AP49" s="11">
        <f>AJ54</f>
        <v>32.407737500000003</v>
      </c>
      <c r="AQ49" s="45"/>
      <c r="AR49" s="41" t="s">
        <v>77</v>
      </c>
      <c r="AS49" s="41" t="s">
        <v>77</v>
      </c>
      <c r="AT49" s="41" t="s">
        <v>77</v>
      </c>
      <c r="AU49" s="41" t="s">
        <v>77</v>
      </c>
      <c r="AV49" s="41" t="s">
        <v>77</v>
      </c>
      <c r="AW49" s="42" t="s">
        <v>78</v>
      </c>
      <c r="AX49" s="23"/>
      <c r="AY49" s="23"/>
      <c r="AZ49" s="19"/>
    </row>
    <row r="50" spans="1:52" ht="16" x14ac:dyDescent="0.2">
      <c r="A50" s="172">
        <v>8</v>
      </c>
      <c r="B50" s="173">
        <v>2018</v>
      </c>
      <c r="C50" s="173">
        <v>9</v>
      </c>
      <c r="D50" s="173">
        <v>15</v>
      </c>
      <c r="E50" s="176">
        <v>21.9</v>
      </c>
      <c r="F50" s="176">
        <v>30.3</v>
      </c>
      <c r="G50" s="176">
        <v>74</v>
      </c>
      <c r="H50" s="173">
        <v>5.45</v>
      </c>
      <c r="I50" s="177">
        <v>1.49</v>
      </c>
      <c r="J50" s="177">
        <v>8.68</v>
      </c>
      <c r="K50" s="177">
        <v>2.35</v>
      </c>
      <c r="L50" s="176">
        <v>1.1617</v>
      </c>
      <c r="M50" s="177">
        <v>0.85199999999999998</v>
      </c>
      <c r="N50" s="177">
        <v>11.972</v>
      </c>
      <c r="O50" s="177">
        <v>0.28399999999999997</v>
      </c>
      <c r="P50" s="177">
        <v>26.660499999999999</v>
      </c>
      <c r="Q50" s="177">
        <v>18.315999999999999</v>
      </c>
      <c r="R50" s="177"/>
      <c r="S50" s="177">
        <v>8.3445</v>
      </c>
      <c r="T50" s="177">
        <v>83.756799999999998</v>
      </c>
      <c r="U50" s="27"/>
      <c r="V50" s="27">
        <f t="shared" si="32"/>
        <v>21.9</v>
      </c>
      <c r="W50" s="8">
        <f t="shared" si="33"/>
        <v>295.04999999999995</v>
      </c>
      <c r="X50" s="27">
        <f t="shared" si="34"/>
        <v>30.3</v>
      </c>
      <c r="Y50" s="27">
        <f t="shared" si="35"/>
        <v>5.45</v>
      </c>
      <c r="Z50" s="35">
        <f t="shared" si="36"/>
        <v>7.3214431968454141</v>
      </c>
      <c r="AA50" s="8">
        <f t="shared" si="37"/>
        <v>0.74438875689812611</v>
      </c>
      <c r="AB50" s="36">
        <f t="shared" si="38"/>
        <v>1.49</v>
      </c>
      <c r="AC50" s="36">
        <f t="shared" si="39"/>
        <v>0.85199999999999998</v>
      </c>
      <c r="AD50" s="36">
        <f t="shared" si="40"/>
        <v>1.1617</v>
      </c>
      <c r="AE50" s="8">
        <f t="shared" si="41"/>
        <v>2.0137</v>
      </c>
      <c r="AF50" s="36">
        <f t="shared" si="42"/>
        <v>8.68</v>
      </c>
      <c r="AG50" s="36">
        <f t="shared" si="43"/>
        <v>2.35</v>
      </c>
      <c r="AH50" s="8">
        <f t="shared" si="44"/>
        <v>11.03</v>
      </c>
      <c r="AI50" s="37">
        <f t="shared" si="45"/>
        <v>26.660499999999999</v>
      </c>
      <c r="AJ50" s="38">
        <f t="shared" si="46"/>
        <v>24.646799999999999</v>
      </c>
      <c r="AK50" s="27"/>
      <c r="AO50" s="27"/>
      <c r="AR50" s="41">
        <f>((LN(AL49)-LN(0.4))/(LN(0.9)-LN(0.4))*100)</f>
        <v>76.663823870421993</v>
      </c>
      <c r="AS50" s="57">
        <f>((LN(AM49)-LN(17))/(LN(0.5)-LN(17))*100)</f>
        <v>66.057123738950168</v>
      </c>
      <c r="AT50" s="41">
        <f>((LN(AN49)-LN(10))/(LN(1)-LN(10))*100)</f>
        <v>62.379043260012459</v>
      </c>
      <c r="AU50" s="41">
        <f>((LN(AO49)-LN(10))/(LN(3)-LN(10))*100)</f>
        <v>3.4555223926646712</v>
      </c>
      <c r="AV50" s="41">
        <f>((LN(AP49)-LN(43))/(LN(20)-LN(43))*100)</f>
        <v>36.945106523011894</v>
      </c>
    </row>
    <row r="51" spans="1:52" ht="16" x14ac:dyDescent="0.2">
      <c r="A51" s="172">
        <v>8</v>
      </c>
      <c r="B51" s="173">
        <v>2018</v>
      </c>
      <c r="C51" s="173">
        <v>9</v>
      </c>
      <c r="D51" s="173">
        <v>29</v>
      </c>
      <c r="E51" s="176">
        <v>17.7</v>
      </c>
      <c r="F51" s="176">
        <v>28</v>
      </c>
      <c r="G51" s="176">
        <v>63.6</v>
      </c>
      <c r="H51" s="173">
        <v>5.15</v>
      </c>
      <c r="I51" s="177">
        <v>0.54</v>
      </c>
      <c r="J51" s="177">
        <v>4.2699999999999996</v>
      </c>
      <c r="K51" s="177">
        <v>2.64</v>
      </c>
      <c r="L51" s="176">
        <v>3.2995999999999999</v>
      </c>
      <c r="M51" s="177">
        <v>2.3889999999999998</v>
      </c>
      <c r="N51" s="177">
        <v>10.423999999999999</v>
      </c>
      <c r="O51" s="177">
        <v>0.54800000000000004</v>
      </c>
      <c r="P51" s="177">
        <v>27.217500000000001</v>
      </c>
      <c r="Q51" s="177">
        <v>22.928000000000001</v>
      </c>
      <c r="R51" s="177"/>
      <c r="S51" s="177">
        <v>4.2895000000000003</v>
      </c>
      <c r="T51" s="177">
        <v>46.829300000000003</v>
      </c>
      <c r="U51" s="27"/>
      <c r="V51" s="27">
        <f t="shared" si="32"/>
        <v>17.7</v>
      </c>
      <c r="W51" s="8">
        <f t="shared" si="33"/>
        <v>290.84999999999997</v>
      </c>
      <c r="X51" s="27">
        <f t="shared" si="34"/>
        <v>28</v>
      </c>
      <c r="Y51" s="27">
        <f t="shared" si="35"/>
        <v>5.15</v>
      </c>
      <c r="Z51" s="35">
        <f t="shared" si="36"/>
        <v>8.0315087091539965</v>
      </c>
      <c r="AA51" s="8">
        <f t="shared" si="37"/>
        <v>0.64122448054252046</v>
      </c>
      <c r="AB51" s="36">
        <f t="shared" si="38"/>
        <v>0.54</v>
      </c>
      <c r="AC51" s="36">
        <f t="shared" si="39"/>
        <v>2.3889999999999998</v>
      </c>
      <c r="AD51" s="36">
        <f t="shared" si="40"/>
        <v>3.2995999999999999</v>
      </c>
      <c r="AE51" s="8">
        <f t="shared" si="41"/>
        <v>5.6885999999999992</v>
      </c>
      <c r="AF51" s="36">
        <f t="shared" si="42"/>
        <v>4.2699999999999996</v>
      </c>
      <c r="AG51" s="36">
        <f t="shared" si="43"/>
        <v>2.64</v>
      </c>
      <c r="AH51" s="8">
        <f t="shared" si="44"/>
        <v>6.91</v>
      </c>
      <c r="AI51" s="37">
        <f t="shared" si="45"/>
        <v>27.217500000000001</v>
      </c>
      <c r="AJ51" s="38">
        <f t="shared" si="46"/>
        <v>21.5289</v>
      </c>
      <c r="AK51" s="27"/>
      <c r="AL51" s="27"/>
      <c r="AM51" s="27"/>
      <c r="AN51" s="27"/>
      <c r="AO51" s="58" t="s">
        <v>228</v>
      </c>
      <c r="AP51" s="27"/>
      <c r="AR51">
        <f>IF(AR50&gt;100, 100, IF(AR50&lt;0, 0, AR50))</f>
        <v>76.663823870421993</v>
      </c>
      <c r="AS51">
        <f t="shared" ref="AS51:AV51" si="47">IF(AS50&gt;100, 100, IF(AS50&lt;0, 0, AS50))</f>
        <v>66.057123738950168</v>
      </c>
      <c r="AT51">
        <f t="shared" si="47"/>
        <v>62.379043260012459</v>
      </c>
      <c r="AU51">
        <f t="shared" si="47"/>
        <v>3.4555223926646712</v>
      </c>
      <c r="AV51">
        <f t="shared" si="47"/>
        <v>36.945106523011894</v>
      </c>
      <c r="AW51" s="59">
        <f>AVERAGE(AR51:AV51)</f>
        <v>49.100123957012237</v>
      </c>
      <c r="AX51" s="43"/>
      <c r="AY51" s="43" t="str">
        <f>IF(AW51&lt;35, "Poor", IF(AW51&lt;65, "Fair", IF(AW51&gt;65, "Excellent")))</f>
        <v>Fair</v>
      </c>
      <c r="AZ51" s="43" t="str">
        <f>IF(AY51="Excellent", "Acceptable; Ongoing Protection is Required", "Unacceptable; Immediate Restoration is Required")</f>
        <v>Unacceptable; Immediate Restoration is Required</v>
      </c>
    </row>
    <row r="52" spans="1:52" ht="16" x14ac:dyDescent="0.2">
      <c r="A52" s="172">
        <v>8</v>
      </c>
      <c r="B52" s="173">
        <v>2018</v>
      </c>
      <c r="C52" s="173">
        <v>10</v>
      </c>
      <c r="D52" s="173">
        <v>13</v>
      </c>
      <c r="E52" s="176">
        <v>17.2</v>
      </c>
      <c r="F52" s="176">
        <v>28</v>
      </c>
      <c r="G52" s="176">
        <v>55</v>
      </c>
      <c r="H52" s="173">
        <v>4.53</v>
      </c>
      <c r="I52" s="177">
        <v>0.76</v>
      </c>
      <c r="J52" s="177">
        <v>5.67</v>
      </c>
      <c r="K52" s="177">
        <v>1.75</v>
      </c>
      <c r="L52" s="176">
        <v>3.0527000000000002</v>
      </c>
      <c r="M52" s="177">
        <v>1.581</v>
      </c>
      <c r="N52" s="177">
        <v>13.836</v>
      </c>
      <c r="O52" s="177">
        <v>0.68200000000000005</v>
      </c>
      <c r="P52" s="177">
        <v>22.654900000000001</v>
      </c>
      <c r="Q52" s="177">
        <v>18.925000000000001</v>
      </c>
      <c r="R52" s="177"/>
      <c r="S52" s="177">
        <v>3.7299000000000002</v>
      </c>
      <c r="T52" s="177">
        <v>54.053600000000003</v>
      </c>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A53" s="172">
        <v>8</v>
      </c>
      <c r="B53" s="173">
        <v>2018</v>
      </c>
      <c r="C53" s="173">
        <v>11</v>
      </c>
      <c r="D53" s="173">
        <v>10</v>
      </c>
      <c r="E53" s="176">
        <v>11.6</v>
      </c>
      <c r="F53" s="176">
        <v>27.2</v>
      </c>
      <c r="G53" s="176">
        <v>92.5</v>
      </c>
      <c r="H53" s="173">
        <v>8.44</v>
      </c>
      <c r="I53" s="177">
        <v>0.54</v>
      </c>
      <c r="J53" s="177">
        <v>2.036</v>
      </c>
      <c r="K53" s="177">
        <v>1.1391</v>
      </c>
      <c r="L53" s="176">
        <v>2.1816</v>
      </c>
      <c r="M53" s="177">
        <v>3.5430000000000001</v>
      </c>
      <c r="N53" s="177">
        <v>7.2869999999999999</v>
      </c>
      <c r="O53" s="177">
        <v>0.443</v>
      </c>
      <c r="P53" s="177">
        <v>20.360800000000001</v>
      </c>
      <c r="Q53" s="177">
        <v>17.3</v>
      </c>
      <c r="R53" s="177"/>
      <c r="S53" s="177">
        <v>3.0608</v>
      </c>
      <c r="T53" s="177">
        <v>55.5946</v>
      </c>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54" s="172">
        <v>8</v>
      </c>
      <c r="B54" s="173">
        <v>2018</v>
      </c>
      <c r="C54" s="173">
        <v>12</v>
      </c>
      <c r="D54" s="173">
        <v>14</v>
      </c>
      <c r="E54" s="176">
        <v>2.7</v>
      </c>
      <c r="F54" s="176">
        <v>28.8</v>
      </c>
      <c r="G54" s="176">
        <v>93</v>
      </c>
      <c r="H54" s="173">
        <v>10.35</v>
      </c>
      <c r="I54" s="177">
        <v>1.29</v>
      </c>
      <c r="J54" s="177">
        <v>32.28</v>
      </c>
      <c r="K54" s="177">
        <v>9.2675999999999998</v>
      </c>
      <c r="L54" s="176">
        <v>0.50929999999999997</v>
      </c>
      <c r="M54" s="177">
        <v>0.154</v>
      </c>
      <c r="N54" s="177">
        <v>4.4219999999999997</v>
      </c>
      <c r="O54" s="177">
        <v>0.46100000000000002</v>
      </c>
      <c r="P54" s="177">
        <v>45.104900000000001</v>
      </c>
      <c r="Q54" s="177">
        <v>12.72</v>
      </c>
      <c r="R54" s="177"/>
      <c r="S54" s="177">
        <v>32.384900000000002</v>
      </c>
      <c r="T54" s="177">
        <v>219.80680000000001</v>
      </c>
      <c r="AA54" s="43">
        <f>_xlfn.AGGREGATE(1, 6,AA41:AA53)</f>
        <v>0.74482899847158968</v>
      </c>
      <c r="AB54" s="43">
        <f>_xlfn.AGGREGATE(1, 6,AB41:AB53)</f>
        <v>1.6549999999999998</v>
      </c>
      <c r="AE54" s="43">
        <f>_xlfn.AGGREGATE(1, 6,AE41:AE53)</f>
        <v>2.3779874999999997</v>
      </c>
      <c r="AH54" s="43">
        <f>_xlfn.AGGREGATE(1, 6,AH41:AH53)</f>
        <v>9.5924999999999994</v>
      </c>
      <c r="AJ54" s="43">
        <f>_xlfn.AGGREGATE(1, 6,AJ41:AJ53)</f>
        <v>32.407737500000003</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8</v>
      </c>
      <c r="B58" s="173">
        <v>2019</v>
      </c>
      <c r="C58" s="173">
        <v>1</v>
      </c>
      <c r="D58" s="173">
        <v>11</v>
      </c>
      <c r="E58" s="176">
        <v>0.5</v>
      </c>
      <c r="F58" s="176">
        <v>28.2</v>
      </c>
      <c r="G58" s="176">
        <v>98</v>
      </c>
      <c r="H58" s="173">
        <v>11.77</v>
      </c>
      <c r="I58" s="177">
        <v>0.45</v>
      </c>
      <c r="J58" s="177">
        <v>1.478</v>
      </c>
      <c r="K58" s="177">
        <v>1.0980000000000001</v>
      </c>
      <c r="L58" s="176">
        <v>2.0188000000000001</v>
      </c>
      <c r="M58" s="177">
        <v>6.3040000000000003</v>
      </c>
      <c r="N58" s="177">
        <v>6.2569999999999997</v>
      </c>
      <c r="O58" s="177">
        <v>0.16700000000000001</v>
      </c>
      <c r="P58" s="177">
        <v>24.3719</v>
      </c>
      <c r="Q58" s="177">
        <v>19.100000000000001</v>
      </c>
      <c r="R58" s="177"/>
      <c r="S58" s="177">
        <v>5.2718999999999996</v>
      </c>
      <c r="T58" s="177">
        <v>55.350299999999997</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8</v>
      </c>
      <c r="B59" s="173">
        <v>2019</v>
      </c>
      <c r="C59" s="173">
        <v>2</v>
      </c>
      <c r="D59" s="173">
        <v>24</v>
      </c>
      <c r="E59" s="176">
        <v>2.6</v>
      </c>
      <c r="F59" s="176">
        <v>29.9</v>
      </c>
      <c r="G59" s="176">
        <v>100.4</v>
      </c>
      <c r="H59" s="173">
        <v>11.05</v>
      </c>
      <c r="I59" s="177">
        <v>0.72</v>
      </c>
      <c r="J59" s="177">
        <v>2.7749999999999999</v>
      </c>
      <c r="K59" s="177">
        <v>0.74229999999999996</v>
      </c>
      <c r="L59" s="176">
        <v>0.44159999999999999</v>
      </c>
      <c r="M59" s="177">
        <v>0.51900000000000002</v>
      </c>
      <c r="N59" s="177">
        <v>1.466</v>
      </c>
      <c r="O59" s="177">
        <v>0.11700000000000001</v>
      </c>
      <c r="P59" s="177">
        <v>18.390999999999998</v>
      </c>
      <c r="Q59" s="177">
        <v>11.8</v>
      </c>
      <c r="R59" s="177"/>
      <c r="S59" s="177">
        <v>6.5910000000000002</v>
      </c>
      <c r="T59" s="177">
        <v>70.63</v>
      </c>
      <c r="U59" s="27"/>
      <c r="V59" s="27" t="str">
        <f t="shared" ref="V59:V70" si="48">IF(C59&lt;6," ",IF(C59&lt;=9,E59, IF(C59&gt;=10," ")))</f>
        <v xml:space="preserve"> </v>
      </c>
      <c r="W59" s="8" t="str">
        <f t="shared" ref="W59:W70" si="49">IF(V59=" ", " ", IF(V59&gt;0, V59+273.15))</f>
        <v xml:space="preserve"> </v>
      </c>
      <c r="X59" s="27" t="str">
        <f t="shared" ref="X59:X70" si="50">IF(C59&lt;6," ",IF(C59&lt;=9,F59, IF(C59&gt;=10," ")))</f>
        <v xml:space="preserve"> </v>
      </c>
      <c r="Y59" s="27" t="str">
        <f t="shared" ref="Y59:Y70" si="51">IF(C59&lt;6," ",IF(C59&lt;=9,H59, IF(C59&gt;=10," ")))</f>
        <v xml:space="preserve"> </v>
      </c>
      <c r="Z59" s="35" t="str">
        <f t="shared" ref="Z59:Z70" si="52">IF(V59=" "," ",IF(V59&gt;0,EXP(-173.4292+249.6339*100/W59+143.3483*LN(+W59/100)-21.8492*W59/100+X59*(-0.033096+0.014259*W59/100-0.0017*(W59/100)^2))*1.4276))</f>
        <v xml:space="preserve"> </v>
      </c>
      <c r="AA59" s="8" t="str">
        <f t="shared" ref="AA59:AA70" si="53">IF(V59=" "," ",IF(V59&gt;0,Y59/Z59))</f>
        <v xml:space="preserve"> </v>
      </c>
      <c r="AB59" s="36" t="str">
        <f t="shared" ref="AB59:AB70" si="54">IF(C59&lt;6," ",IF(C59&lt;=9,I59, IF(C59&gt;=10," ")))</f>
        <v xml:space="preserve"> </v>
      </c>
      <c r="AC59" s="36" t="str">
        <f t="shared" ref="AC59:AC70" si="55">IF(C59&lt;6," ",IF(C59&lt;=9,M59, IF(C59&gt;=10," ")))</f>
        <v xml:space="preserve"> </v>
      </c>
      <c r="AD59" s="36" t="str">
        <f t="shared" ref="AD59:AD70" si="56">IF(C59&lt;6," ",IF(C59&lt;=9,L59, IF(C59&gt;=10," ")))</f>
        <v xml:space="preserve"> </v>
      </c>
      <c r="AE59" s="8" t="str">
        <f t="shared" ref="AE59:AE70" si="57">IF(V59=" "," ",IF(V59&gt;0,SUM(AC59:AD59)))</f>
        <v xml:space="preserve"> </v>
      </c>
      <c r="AF59" s="36" t="str">
        <f t="shared" ref="AF59:AF70" si="58">IF(C59&lt;6," ",IF(C59&lt;=9,J59, IF(C59&gt;=10," ")))</f>
        <v xml:space="preserve"> </v>
      </c>
      <c r="AG59" s="36" t="str">
        <f t="shared" ref="AG59:AG70" si="59">IF(C59&lt;6," ",IF(C59&lt;=9,K59, IF(C59&gt;=10," ")))</f>
        <v xml:space="preserve"> </v>
      </c>
      <c r="AH59" s="8" t="str">
        <f t="shared" ref="AH59:AH70" si="60">IF(V59=" ", " ", IF(V59&gt;0, SUM(AF59:AG59)))</f>
        <v xml:space="preserve"> </v>
      </c>
      <c r="AI59" s="37" t="str">
        <f t="shared" ref="AI59:AI70" si="61">IF(C59&lt;6," ",IF(C59&lt;=9,P59, IF(C59&gt;=10," ")))</f>
        <v xml:space="preserve"> </v>
      </c>
      <c r="AJ59" s="38" t="str">
        <f t="shared" ref="AJ59:AJ70" si="62">IF(V59=" ", " ", IF(V59&gt;0, AI59-AE59))</f>
        <v xml:space="preserve"> </v>
      </c>
      <c r="AK59" s="27"/>
      <c r="AL59" s="27"/>
      <c r="AM59" s="27"/>
      <c r="AN59" s="27"/>
      <c r="AO59" s="27"/>
      <c r="AP59" s="27"/>
      <c r="AQ59" s="27"/>
      <c r="AR59" s="27"/>
      <c r="AS59" s="27"/>
      <c r="AT59" s="27"/>
      <c r="AU59" s="27"/>
      <c r="AV59" s="27"/>
      <c r="AW59" s="27"/>
      <c r="AX59" s="27"/>
      <c r="AY59" s="27"/>
    </row>
    <row r="60" spans="1:52" ht="16" x14ac:dyDescent="0.2">
      <c r="A60" s="172">
        <v>8</v>
      </c>
      <c r="B60" s="173">
        <v>2019</v>
      </c>
      <c r="C60" s="173">
        <v>3</v>
      </c>
      <c r="D60" s="173">
        <v>23</v>
      </c>
      <c r="E60" s="176">
        <v>5.3</v>
      </c>
      <c r="F60" s="176">
        <v>26.9</v>
      </c>
      <c r="G60" s="176">
        <v>90</v>
      </c>
      <c r="H60" s="173">
        <v>9.65</v>
      </c>
      <c r="I60" s="177">
        <v>0.7</v>
      </c>
      <c r="J60" s="177">
        <v>2.5209999999999999</v>
      </c>
      <c r="K60" s="177">
        <v>1.1397999999999999</v>
      </c>
      <c r="L60" s="176">
        <v>2.2395999999999998</v>
      </c>
      <c r="M60" s="177">
        <v>2.835</v>
      </c>
      <c r="N60" s="177">
        <v>3.581</v>
      </c>
      <c r="O60" s="177">
        <v>8.3000000000000004E-2</v>
      </c>
      <c r="P60" s="177">
        <v>28.367599999999999</v>
      </c>
      <c r="Q60" s="177">
        <v>23.129000000000001</v>
      </c>
      <c r="R60" s="177"/>
      <c r="S60" s="177">
        <v>5.2385999999999999</v>
      </c>
      <c r="T60" s="177">
        <v>73.299199999999999</v>
      </c>
      <c r="U60" s="27"/>
      <c r="V60" s="27" t="str">
        <f t="shared" si="48"/>
        <v xml:space="preserve"> </v>
      </c>
      <c r="W60" s="8" t="str">
        <f t="shared" si="49"/>
        <v xml:space="preserve"> </v>
      </c>
      <c r="X60" s="27" t="str">
        <f t="shared" si="50"/>
        <v xml:space="preserve"> </v>
      </c>
      <c r="Y60" s="27" t="str">
        <f t="shared" si="51"/>
        <v xml:space="preserve"> </v>
      </c>
      <c r="Z60" s="35" t="str">
        <f t="shared" si="52"/>
        <v xml:space="preserve"> </v>
      </c>
      <c r="AA60" s="8" t="str">
        <f t="shared" si="53"/>
        <v xml:space="preserve"> </v>
      </c>
      <c r="AB60" s="36" t="str">
        <f t="shared" si="54"/>
        <v xml:space="preserve"> </v>
      </c>
      <c r="AC60" s="36" t="str">
        <f t="shared" si="55"/>
        <v xml:space="preserve"> </v>
      </c>
      <c r="AD60" s="36" t="str">
        <f t="shared" si="56"/>
        <v xml:space="preserve"> </v>
      </c>
      <c r="AE60" s="8" t="str">
        <f t="shared" si="57"/>
        <v xml:space="preserve"> </v>
      </c>
      <c r="AF60" s="36" t="str">
        <f t="shared" si="58"/>
        <v xml:space="preserve"> </v>
      </c>
      <c r="AG60" s="36" t="str">
        <f t="shared" si="59"/>
        <v xml:space="preserve"> </v>
      </c>
      <c r="AH60" s="8" t="str">
        <f t="shared" si="60"/>
        <v xml:space="preserve"> </v>
      </c>
      <c r="AI60" s="37" t="str">
        <f t="shared" si="61"/>
        <v xml:space="preserve"> </v>
      </c>
      <c r="AJ60" s="38" t="str">
        <f t="shared" si="62"/>
        <v xml:space="preserve"> </v>
      </c>
      <c r="AL60" s="27"/>
      <c r="AM60" s="27"/>
      <c r="AN60" s="27"/>
      <c r="AO60" s="27"/>
      <c r="AP60" s="27"/>
      <c r="AQ60" s="39" t="s">
        <v>221</v>
      </c>
      <c r="AR60" s="40"/>
      <c r="AS60" s="40"/>
      <c r="AT60" s="40"/>
      <c r="AU60" s="40"/>
      <c r="AV60" s="40"/>
      <c r="AW60" s="40"/>
      <c r="AX60" s="40"/>
      <c r="AY60" s="40"/>
      <c r="AZ60" s="19"/>
    </row>
    <row r="61" spans="1:52" ht="16" x14ac:dyDescent="0.2">
      <c r="A61" s="172">
        <v>8</v>
      </c>
      <c r="B61" s="173">
        <v>2019</v>
      </c>
      <c r="C61" s="173">
        <v>4</v>
      </c>
      <c r="D61" s="173">
        <v>20</v>
      </c>
      <c r="E61" s="176">
        <v>15.7</v>
      </c>
      <c r="F61" s="176">
        <v>28.1</v>
      </c>
      <c r="G61" s="176">
        <v>121.5</v>
      </c>
      <c r="H61" s="173">
        <v>10.16</v>
      </c>
      <c r="I61" s="177">
        <v>0.86</v>
      </c>
      <c r="J61" s="177">
        <v>0.96699999999999997</v>
      </c>
      <c r="K61" s="177">
        <v>0.3856</v>
      </c>
      <c r="L61" s="176">
        <v>0.90290000000000004</v>
      </c>
      <c r="M61" s="177">
        <v>0.377</v>
      </c>
      <c r="N61" s="177">
        <v>2.278</v>
      </c>
      <c r="O61" s="177">
        <v>0.02</v>
      </c>
      <c r="P61" s="177">
        <v>18.193899999999999</v>
      </c>
      <c r="Q61" s="177">
        <v>15.7</v>
      </c>
      <c r="R61" s="177"/>
      <c r="S61" s="177">
        <v>2.4939</v>
      </c>
      <c r="T61" s="177">
        <v>46.665199999999999</v>
      </c>
      <c r="U61" s="27"/>
      <c r="V61" s="27" t="str">
        <f t="shared" si="48"/>
        <v xml:space="preserve"> </v>
      </c>
      <c r="W61" s="8" t="str">
        <f t="shared" si="49"/>
        <v xml:space="preserve"> </v>
      </c>
      <c r="X61" s="27" t="str">
        <f t="shared" si="50"/>
        <v xml:space="preserve"> </v>
      </c>
      <c r="Y61" s="27" t="str">
        <f t="shared" si="51"/>
        <v xml:space="preserve"> </v>
      </c>
      <c r="Z61" s="35" t="str">
        <f t="shared" si="52"/>
        <v xml:space="preserve"> </v>
      </c>
      <c r="AA61" s="8" t="str">
        <f t="shared" si="53"/>
        <v xml:space="preserve"> </v>
      </c>
      <c r="AB61" s="36" t="str">
        <f t="shared" si="54"/>
        <v xml:space="preserve"> </v>
      </c>
      <c r="AC61" s="36" t="str">
        <f t="shared" si="55"/>
        <v xml:space="preserve"> </v>
      </c>
      <c r="AD61" s="36" t="str">
        <f t="shared" si="56"/>
        <v xml:space="preserve"> </v>
      </c>
      <c r="AE61" s="8" t="str">
        <f t="shared" si="57"/>
        <v xml:space="preserve"> </v>
      </c>
      <c r="AF61" s="36" t="str">
        <f t="shared" si="58"/>
        <v xml:space="preserve"> </v>
      </c>
      <c r="AG61" s="36" t="str">
        <f t="shared" si="59"/>
        <v xml:space="preserve"> </v>
      </c>
      <c r="AH61" s="8" t="str">
        <f t="shared" si="60"/>
        <v xml:space="preserve"> </v>
      </c>
      <c r="AI61" s="37" t="str">
        <f t="shared" si="61"/>
        <v xml:space="preserve"> </v>
      </c>
      <c r="AJ61" s="38" t="str">
        <f t="shared" si="62"/>
        <v xml:space="preserve"> </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8</v>
      </c>
      <c r="B62" s="173">
        <v>2019</v>
      </c>
      <c r="C62" s="173">
        <v>5</v>
      </c>
      <c r="D62" s="173">
        <v>24</v>
      </c>
      <c r="E62" s="176">
        <v>15.9</v>
      </c>
      <c r="F62" s="176">
        <v>29.3</v>
      </c>
      <c r="G62" s="176">
        <v>79</v>
      </c>
      <c r="H62" s="173">
        <v>6.43</v>
      </c>
      <c r="I62" s="177">
        <v>1.52</v>
      </c>
      <c r="J62" s="177">
        <v>1.9</v>
      </c>
      <c r="K62" s="177">
        <v>1.29</v>
      </c>
      <c r="L62" s="176">
        <v>1.8149</v>
      </c>
      <c r="M62" s="177">
        <v>0.38400000000000001</v>
      </c>
      <c r="N62" s="177">
        <v>8.26</v>
      </c>
      <c r="O62" s="177">
        <v>0.02</v>
      </c>
      <c r="P62" s="177">
        <v>24.6812</v>
      </c>
      <c r="Q62" s="177">
        <v>19.3</v>
      </c>
      <c r="R62" s="177"/>
      <c r="S62" s="177">
        <v>5.3811999999999998</v>
      </c>
      <c r="T62" s="177">
        <v>45.368299999999998</v>
      </c>
      <c r="U62" s="27"/>
      <c r="V62" s="27" t="str">
        <f t="shared" si="48"/>
        <v xml:space="preserve"> </v>
      </c>
      <c r="W62" s="8" t="str">
        <f t="shared" si="49"/>
        <v xml:space="preserve"> </v>
      </c>
      <c r="X62" s="27" t="str">
        <f t="shared" si="50"/>
        <v xml:space="preserve"> </v>
      </c>
      <c r="Y62" s="27" t="str">
        <f t="shared" si="51"/>
        <v xml:space="preserve"> </v>
      </c>
      <c r="Z62" s="35" t="str">
        <f t="shared" si="52"/>
        <v xml:space="preserve"> </v>
      </c>
      <c r="AA62" s="8" t="str">
        <f t="shared" si="53"/>
        <v xml:space="preserve"> </v>
      </c>
      <c r="AB62" s="36" t="str">
        <f t="shared" si="54"/>
        <v xml:space="preserve"> </v>
      </c>
      <c r="AC62" s="36" t="str">
        <f t="shared" si="55"/>
        <v xml:space="preserve"> </v>
      </c>
      <c r="AD62" s="36" t="str">
        <f t="shared" si="56"/>
        <v xml:space="preserve"> </v>
      </c>
      <c r="AE62" s="8" t="str">
        <f t="shared" si="57"/>
        <v xml:space="preserve"> </v>
      </c>
      <c r="AF62" s="36" t="str">
        <f t="shared" si="58"/>
        <v xml:space="preserve"> </v>
      </c>
      <c r="AG62" s="36" t="str">
        <f t="shared" si="59"/>
        <v xml:space="preserve"> </v>
      </c>
      <c r="AH62" s="8" t="str">
        <f t="shared" si="60"/>
        <v xml:space="preserve"> </v>
      </c>
      <c r="AI62" s="37" t="str">
        <f t="shared" si="61"/>
        <v xml:space="preserve"> </v>
      </c>
      <c r="AJ62" s="38" t="str">
        <f t="shared" si="62"/>
        <v xml:space="preserve"> </v>
      </c>
      <c r="AL62" s="43" t="s">
        <v>222</v>
      </c>
      <c r="AQ62" s="44" t="s">
        <v>1</v>
      </c>
      <c r="AR62" s="41"/>
      <c r="AS62" s="41"/>
      <c r="AT62" s="41"/>
      <c r="AU62" s="41"/>
      <c r="AV62" s="41"/>
      <c r="AW62" s="45"/>
      <c r="AX62" s="40"/>
      <c r="AY62" s="40"/>
      <c r="AZ62" s="19"/>
    </row>
    <row r="63" spans="1:52" ht="18" x14ac:dyDescent="0.25">
      <c r="A63" s="172">
        <v>8</v>
      </c>
      <c r="B63" s="173">
        <v>2019</v>
      </c>
      <c r="C63" s="173">
        <v>6</v>
      </c>
      <c r="D63" s="173">
        <v>8</v>
      </c>
      <c r="E63" s="176">
        <v>19.5</v>
      </c>
      <c r="F63" s="176">
        <v>28.6</v>
      </c>
      <c r="G63" s="176">
        <v>74.099999999999994</v>
      </c>
      <c r="H63" s="173">
        <v>5.75</v>
      </c>
      <c r="I63" s="177">
        <v>1.52</v>
      </c>
      <c r="J63" s="177">
        <v>3.26</v>
      </c>
      <c r="K63" s="177">
        <v>1.6</v>
      </c>
      <c r="L63" s="176">
        <v>1.4624999999999999</v>
      </c>
      <c r="M63" s="177">
        <v>1.409</v>
      </c>
      <c r="N63" s="177">
        <v>9.7539999999999996</v>
      </c>
      <c r="O63" s="177">
        <v>0.02</v>
      </c>
      <c r="P63" s="177">
        <v>27.829499999999999</v>
      </c>
      <c r="Q63" s="177">
        <v>20.9</v>
      </c>
      <c r="R63" s="177"/>
      <c r="S63" s="177">
        <v>6.9295</v>
      </c>
      <c r="T63" s="177">
        <v>64.132400000000004</v>
      </c>
      <c r="U63" s="27"/>
      <c r="V63" s="27">
        <f t="shared" si="48"/>
        <v>19.5</v>
      </c>
      <c r="W63" s="8">
        <f t="shared" si="49"/>
        <v>292.64999999999998</v>
      </c>
      <c r="X63" s="27">
        <f t="shared" si="50"/>
        <v>28.6</v>
      </c>
      <c r="Y63" s="27">
        <f t="shared" si="51"/>
        <v>5.75</v>
      </c>
      <c r="Z63" s="35">
        <f t="shared" si="52"/>
        <v>7.7308871666871593</v>
      </c>
      <c r="AA63" s="8">
        <f t="shared" si="53"/>
        <v>0.74376974802802498</v>
      </c>
      <c r="AB63" s="36">
        <f t="shared" si="54"/>
        <v>1.52</v>
      </c>
      <c r="AC63" s="36">
        <f t="shared" si="55"/>
        <v>1.409</v>
      </c>
      <c r="AD63" s="36">
        <f t="shared" si="56"/>
        <v>1.4624999999999999</v>
      </c>
      <c r="AE63" s="8">
        <f t="shared" si="57"/>
        <v>2.8715000000000002</v>
      </c>
      <c r="AF63" s="36">
        <f t="shared" si="58"/>
        <v>3.26</v>
      </c>
      <c r="AG63" s="36">
        <f t="shared" si="59"/>
        <v>1.6</v>
      </c>
      <c r="AH63" s="8">
        <f t="shared" si="60"/>
        <v>4.8599999999999994</v>
      </c>
      <c r="AI63" s="37">
        <f t="shared" si="61"/>
        <v>27.829499999999999</v>
      </c>
      <c r="AJ63" s="38">
        <f t="shared" si="62"/>
        <v>24.957999999999998</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8</v>
      </c>
      <c r="B64" s="173">
        <v>2019</v>
      </c>
      <c r="C64" s="173">
        <v>6</v>
      </c>
      <c r="D64" s="173">
        <v>21</v>
      </c>
      <c r="E64" s="176">
        <v>20.5</v>
      </c>
      <c r="F64" s="176">
        <v>28.2</v>
      </c>
      <c r="G64" s="176">
        <v>68</v>
      </c>
      <c r="H64" s="173">
        <v>5.19</v>
      </c>
      <c r="I64" s="177">
        <v>1.19</v>
      </c>
      <c r="J64" s="177">
        <v>6.34</v>
      </c>
      <c r="K64" s="177">
        <v>2.25</v>
      </c>
      <c r="L64" s="176">
        <v>2.0101</v>
      </c>
      <c r="M64" s="177">
        <v>2.35</v>
      </c>
      <c r="N64" s="177">
        <v>11.919</v>
      </c>
      <c r="O64" s="177">
        <v>0.249</v>
      </c>
      <c r="P64" s="177">
        <v>37.388300000000001</v>
      </c>
      <c r="Q64" s="177">
        <v>27.4</v>
      </c>
      <c r="R64" s="177"/>
      <c r="S64" s="177">
        <v>9.9883000000000006</v>
      </c>
      <c r="T64" s="177">
        <v>78.361999999999995</v>
      </c>
      <c r="U64" s="27"/>
      <c r="V64" s="27">
        <f t="shared" si="48"/>
        <v>20.5</v>
      </c>
      <c r="W64" s="8">
        <f t="shared" si="49"/>
        <v>293.64999999999998</v>
      </c>
      <c r="X64" s="27">
        <f t="shared" si="50"/>
        <v>28.2</v>
      </c>
      <c r="Y64" s="27">
        <f t="shared" si="51"/>
        <v>5.19</v>
      </c>
      <c r="Z64" s="35">
        <f t="shared" si="52"/>
        <v>7.6051081739325515</v>
      </c>
      <c r="AA64" s="8">
        <f t="shared" si="53"/>
        <v>0.68243605236140714</v>
      </c>
      <c r="AB64" s="36">
        <f t="shared" si="54"/>
        <v>1.19</v>
      </c>
      <c r="AC64" s="36">
        <f t="shared" si="55"/>
        <v>2.35</v>
      </c>
      <c r="AD64" s="36">
        <f t="shared" si="56"/>
        <v>2.0101</v>
      </c>
      <c r="AE64" s="8">
        <f t="shared" si="57"/>
        <v>4.3601000000000001</v>
      </c>
      <c r="AF64" s="36">
        <f t="shared" si="58"/>
        <v>6.34</v>
      </c>
      <c r="AG64" s="36">
        <f t="shared" si="59"/>
        <v>2.25</v>
      </c>
      <c r="AH64" s="8">
        <f t="shared" si="60"/>
        <v>8.59</v>
      </c>
      <c r="AI64" s="37">
        <f t="shared" si="61"/>
        <v>37.388300000000001</v>
      </c>
      <c r="AJ64" s="38">
        <f t="shared" si="62"/>
        <v>33.028199999999998</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8</v>
      </c>
      <c r="B65" s="173">
        <v>2019</v>
      </c>
      <c r="C65" s="173">
        <v>7</v>
      </c>
      <c r="D65" s="173">
        <v>5</v>
      </c>
      <c r="E65" s="176">
        <v>25.7</v>
      </c>
      <c r="F65" s="176">
        <v>26.4</v>
      </c>
      <c r="G65" s="176">
        <v>60</v>
      </c>
      <c r="H65" s="173">
        <v>4.25</v>
      </c>
      <c r="I65" s="177">
        <v>1.81</v>
      </c>
      <c r="J65" s="177">
        <v>10.17</v>
      </c>
      <c r="K65" s="177">
        <v>1.76</v>
      </c>
      <c r="L65" s="176">
        <v>1.0002</v>
      </c>
      <c r="M65" s="177">
        <v>3.31</v>
      </c>
      <c r="N65" s="177">
        <v>17.452999999999999</v>
      </c>
      <c r="O65" s="177">
        <v>9.4E-2</v>
      </c>
      <c r="P65" s="177">
        <v>37.3797</v>
      </c>
      <c r="Q65" s="177">
        <v>26.2</v>
      </c>
      <c r="R65" s="177"/>
      <c r="S65" s="177">
        <v>11.1797</v>
      </c>
      <c r="T65" s="177">
        <v>97.043400000000005</v>
      </c>
      <c r="U65" s="27"/>
      <c r="V65" s="27">
        <f t="shared" si="48"/>
        <v>25.7</v>
      </c>
      <c r="W65" s="8">
        <f t="shared" si="49"/>
        <v>298.84999999999997</v>
      </c>
      <c r="X65" s="27">
        <f t="shared" si="50"/>
        <v>26.4</v>
      </c>
      <c r="Y65" s="27">
        <f t="shared" si="51"/>
        <v>4.25</v>
      </c>
      <c r="Z65" s="35">
        <f t="shared" si="52"/>
        <v>7.0008458382959926</v>
      </c>
      <c r="AA65" s="8">
        <f t="shared" si="53"/>
        <v>0.60706950248092462</v>
      </c>
      <c r="AB65" s="36">
        <f t="shared" si="54"/>
        <v>1.81</v>
      </c>
      <c r="AC65" s="36">
        <f t="shared" si="55"/>
        <v>3.31</v>
      </c>
      <c r="AD65" s="36">
        <f t="shared" si="56"/>
        <v>1.0002</v>
      </c>
      <c r="AE65" s="8">
        <f t="shared" si="57"/>
        <v>4.3102</v>
      </c>
      <c r="AF65" s="36">
        <f t="shared" si="58"/>
        <v>10.17</v>
      </c>
      <c r="AG65" s="36">
        <f t="shared" si="59"/>
        <v>1.76</v>
      </c>
      <c r="AH65" s="8">
        <f t="shared" si="60"/>
        <v>11.93</v>
      </c>
      <c r="AI65" s="37">
        <f t="shared" si="61"/>
        <v>37.3797</v>
      </c>
      <c r="AJ65" s="38">
        <f t="shared" si="62"/>
        <v>33.069499999999998</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8</v>
      </c>
      <c r="B66" s="173">
        <v>2019</v>
      </c>
      <c r="C66" s="173">
        <v>7</v>
      </c>
      <c r="D66" s="173">
        <v>20</v>
      </c>
      <c r="E66" s="176">
        <v>26.6</v>
      </c>
      <c r="F66" s="176">
        <v>27.8</v>
      </c>
      <c r="G66" s="176">
        <v>57.2</v>
      </c>
      <c r="H66" s="173">
        <v>3.9</v>
      </c>
      <c r="I66" s="177">
        <v>1.72</v>
      </c>
      <c r="J66" s="177">
        <v>13.26</v>
      </c>
      <c r="K66" s="177">
        <v>4.5199999999999996</v>
      </c>
      <c r="L66" s="176">
        <v>2.0112999999999999</v>
      </c>
      <c r="M66" s="177">
        <v>0.246</v>
      </c>
      <c r="N66" s="177">
        <v>15.663</v>
      </c>
      <c r="O66" s="177">
        <v>0.40600000000000003</v>
      </c>
      <c r="P66" s="177">
        <v>33.6997</v>
      </c>
      <c r="Q66" s="177">
        <v>18.8</v>
      </c>
      <c r="R66" s="177"/>
      <c r="S66" s="177">
        <v>14.899699999999999</v>
      </c>
      <c r="T66" s="177">
        <v>107.8357</v>
      </c>
      <c r="U66" s="27"/>
      <c r="V66" s="27">
        <f t="shared" si="48"/>
        <v>26.6</v>
      </c>
      <c r="W66" s="8">
        <f t="shared" si="49"/>
        <v>299.75</v>
      </c>
      <c r="X66" s="27">
        <f t="shared" si="50"/>
        <v>27.8</v>
      </c>
      <c r="Y66" s="27">
        <f t="shared" si="51"/>
        <v>3.9</v>
      </c>
      <c r="Z66" s="35">
        <f t="shared" si="52"/>
        <v>6.8395703970296831</v>
      </c>
      <c r="AA66" s="8">
        <f t="shared" si="53"/>
        <v>0.57021125211222445</v>
      </c>
      <c r="AB66" s="36">
        <f t="shared" si="54"/>
        <v>1.72</v>
      </c>
      <c r="AC66" s="36">
        <f t="shared" si="55"/>
        <v>0.246</v>
      </c>
      <c r="AD66" s="36">
        <f t="shared" si="56"/>
        <v>2.0112999999999999</v>
      </c>
      <c r="AE66" s="8">
        <f t="shared" si="57"/>
        <v>2.2572999999999999</v>
      </c>
      <c r="AF66" s="36">
        <f t="shared" si="58"/>
        <v>13.26</v>
      </c>
      <c r="AG66" s="36">
        <f t="shared" si="59"/>
        <v>4.5199999999999996</v>
      </c>
      <c r="AH66" s="8">
        <f t="shared" si="60"/>
        <v>17.78</v>
      </c>
      <c r="AI66" s="37">
        <f t="shared" si="61"/>
        <v>33.6997</v>
      </c>
      <c r="AJ66" s="38">
        <f t="shared" si="62"/>
        <v>31.442399999999999</v>
      </c>
      <c r="AL66">
        <f>AA71</f>
        <v>0.68225388901389517</v>
      </c>
      <c r="AM66">
        <f>AB71</f>
        <v>1.6199999999999999</v>
      </c>
      <c r="AN66">
        <f>AE71</f>
        <v>2.4404124999999999</v>
      </c>
      <c r="AO66">
        <f>AH71</f>
        <v>11.987499999999999</v>
      </c>
      <c r="AP66" s="11">
        <f>AJ71</f>
        <v>34.570999999999998</v>
      </c>
      <c r="AQ66" s="45"/>
      <c r="AR66" s="41" t="s">
        <v>77</v>
      </c>
      <c r="AS66" s="41" t="s">
        <v>77</v>
      </c>
      <c r="AT66" s="41" t="s">
        <v>77</v>
      </c>
      <c r="AU66" s="41" t="s">
        <v>77</v>
      </c>
      <c r="AV66" s="41" t="s">
        <v>77</v>
      </c>
      <c r="AW66" s="42" t="s">
        <v>78</v>
      </c>
      <c r="AX66" s="23"/>
      <c r="AY66" s="23"/>
      <c r="AZ66" s="19"/>
    </row>
    <row r="67" spans="1:52" ht="16" x14ac:dyDescent="0.2">
      <c r="A67" s="172">
        <v>8</v>
      </c>
      <c r="B67" s="173">
        <v>2019</v>
      </c>
      <c r="C67" s="173">
        <v>8</v>
      </c>
      <c r="D67" s="173">
        <v>3</v>
      </c>
      <c r="E67" s="176">
        <v>26.5</v>
      </c>
      <c r="F67" s="176">
        <v>27.5</v>
      </c>
      <c r="G67" s="176">
        <v>66.5</v>
      </c>
      <c r="H67" s="173">
        <v>4.67</v>
      </c>
      <c r="I67" s="177">
        <v>2.44</v>
      </c>
      <c r="J67" s="177">
        <v>23.45</v>
      </c>
      <c r="K67" s="177">
        <v>3.79</v>
      </c>
      <c r="L67" s="176">
        <v>0.81759999999999999</v>
      </c>
      <c r="M67" s="177">
        <v>0.158</v>
      </c>
      <c r="N67" s="177">
        <v>7.3940000000000001</v>
      </c>
      <c r="O67" s="177">
        <v>0.114</v>
      </c>
      <c r="P67" s="177">
        <v>40.693399999999997</v>
      </c>
      <c r="Q67" s="177">
        <v>21.3</v>
      </c>
      <c r="R67" s="177"/>
      <c r="S67" s="177">
        <v>19.3934</v>
      </c>
      <c r="T67" s="177">
        <v>139.4864</v>
      </c>
      <c r="U67" s="27"/>
      <c r="V67" s="27">
        <f t="shared" si="48"/>
        <v>26.5</v>
      </c>
      <c r="W67" s="8">
        <f t="shared" si="49"/>
        <v>299.64999999999998</v>
      </c>
      <c r="X67" s="27">
        <f t="shared" si="50"/>
        <v>27.5</v>
      </c>
      <c r="Y67" s="27">
        <f t="shared" si="51"/>
        <v>4.67</v>
      </c>
      <c r="Z67" s="35">
        <f t="shared" si="52"/>
        <v>6.8627828808273987</v>
      </c>
      <c r="AA67" s="8">
        <f t="shared" si="53"/>
        <v>0.680481967897689</v>
      </c>
      <c r="AB67" s="36">
        <f t="shared" si="54"/>
        <v>2.44</v>
      </c>
      <c r="AC67" s="36">
        <f t="shared" si="55"/>
        <v>0.158</v>
      </c>
      <c r="AD67" s="36">
        <f t="shared" si="56"/>
        <v>0.81759999999999999</v>
      </c>
      <c r="AE67" s="8">
        <f t="shared" si="57"/>
        <v>0.97560000000000002</v>
      </c>
      <c r="AF67" s="36">
        <f t="shared" si="58"/>
        <v>23.45</v>
      </c>
      <c r="AG67" s="36">
        <f t="shared" si="59"/>
        <v>3.79</v>
      </c>
      <c r="AH67" s="8">
        <f t="shared" si="60"/>
        <v>27.24</v>
      </c>
      <c r="AI67" s="37">
        <f t="shared" si="61"/>
        <v>40.693399999999997</v>
      </c>
      <c r="AJ67" s="38">
        <f t="shared" si="62"/>
        <v>39.717799999999997</v>
      </c>
      <c r="AK67" s="27"/>
      <c r="AO67" s="27"/>
      <c r="AR67" s="41">
        <f>((LN(AL66)-LN(0.4))/(LN(0.9)-LN(0.4))*100)</f>
        <v>65.842572155265927</v>
      </c>
      <c r="AS67" s="57">
        <f>((LN(AM66)-LN(17))/(LN(0.5)-LN(17))*100)</f>
        <v>66.663268783834937</v>
      </c>
      <c r="AT67" s="41">
        <f>((LN(AN66)-LN(10))/(LN(1)-LN(10))*100)</f>
        <v>61.253675918074805</v>
      </c>
      <c r="AU67" s="41">
        <f>((LN(AO66)-LN(10))/(LN(3)-LN(10))*100)</f>
        <v>-15.056764286050692</v>
      </c>
      <c r="AV67" s="41">
        <f>((LN(AP66)-LN(43))/(LN(20)-LN(43))*100)</f>
        <v>28.503475045194769</v>
      </c>
    </row>
    <row r="68" spans="1:52" ht="16" x14ac:dyDescent="0.2">
      <c r="A68" s="172">
        <v>8</v>
      </c>
      <c r="B68" s="173">
        <v>2019</v>
      </c>
      <c r="C68" s="173">
        <v>8</v>
      </c>
      <c r="D68" s="173">
        <v>16</v>
      </c>
      <c r="E68" s="176">
        <v>24</v>
      </c>
      <c r="F68" s="176">
        <v>28</v>
      </c>
      <c r="G68" s="176">
        <v>74</v>
      </c>
      <c r="H68" s="173">
        <v>5.37</v>
      </c>
      <c r="I68" s="177">
        <v>1.88</v>
      </c>
      <c r="J68" s="177">
        <v>9</v>
      </c>
      <c r="K68" s="177">
        <v>2.62</v>
      </c>
      <c r="L68" s="176">
        <v>0.84950000000000003</v>
      </c>
      <c r="M68" s="177">
        <v>0.16</v>
      </c>
      <c r="N68" s="177">
        <v>12.337999999999999</v>
      </c>
      <c r="O68" s="177">
        <v>0.104</v>
      </c>
      <c r="P68" s="177">
        <v>32.796300000000002</v>
      </c>
      <c r="Q68" s="177">
        <v>20.6</v>
      </c>
      <c r="R68" s="177"/>
      <c r="S68" s="177">
        <v>12.196300000000001</v>
      </c>
      <c r="T68" s="177">
        <v>100.63939999999999</v>
      </c>
      <c r="U68" s="27"/>
      <c r="V68" s="27">
        <f t="shared" si="48"/>
        <v>24</v>
      </c>
      <c r="W68" s="8">
        <f t="shared" si="49"/>
        <v>297.14999999999998</v>
      </c>
      <c r="X68" s="27">
        <f t="shared" si="50"/>
        <v>28</v>
      </c>
      <c r="Y68" s="27">
        <f t="shared" si="51"/>
        <v>5.37</v>
      </c>
      <c r="Z68" s="35">
        <f t="shared" si="52"/>
        <v>7.1460631785804907</v>
      </c>
      <c r="AA68" s="8">
        <f t="shared" si="53"/>
        <v>0.75146270971910278</v>
      </c>
      <c r="AB68" s="36">
        <f t="shared" si="54"/>
        <v>1.88</v>
      </c>
      <c r="AC68" s="36">
        <f t="shared" si="55"/>
        <v>0.16</v>
      </c>
      <c r="AD68" s="36">
        <f t="shared" si="56"/>
        <v>0.84950000000000003</v>
      </c>
      <c r="AE68" s="8">
        <f t="shared" si="57"/>
        <v>1.0095000000000001</v>
      </c>
      <c r="AF68" s="36">
        <f t="shared" si="58"/>
        <v>9</v>
      </c>
      <c r="AG68" s="36">
        <f t="shared" si="59"/>
        <v>2.62</v>
      </c>
      <c r="AH68" s="8">
        <f t="shared" si="60"/>
        <v>11.620000000000001</v>
      </c>
      <c r="AI68" s="37">
        <f t="shared" si="61"/>
        <v>32.796300000000002</v>
      </c>
      <c r="AJ68" s="38">
        <f t="shared" si="62"/>
        <v>31.786800000000003</v>
      </c>
      <c r="AK68" s="27"/>
      <c r="AL68" s="27"/>
      <c r="AM68" s="27"/>
      <c r="AN68" s="27"/>
      <c r="AO68" s="58" t="s">
        <v>228</v>
      </c>
      <c r="AP68" s="27"/>
      <c r="AR68">
        <f>IF(AR67&gt;100, 100, IF(AR67&lt;0, 0, AR67))</f>
        <v>65.842572155265927</v>
      </c>
      <c r="AS68">
        <f t="shared" ref="AS68:AV68" si="63">IF(AS67&gt;100, 100, IF(AS67&lt;0, 0, AS67))</f>
        <v>66.663268783834937</v>
      </c>
      <c r="AT68">
        <f t="shared" si="63"/>
        <v>61.253675918074805</v>
      </c>
      <c r="AU68">
        <f t="shared" si="63"/>
        <v>0</v>
      </c>
      <c r="AV68">
        <f t="shared" si="63"/>
        <v>28.503475045194769</v>
      </c>
      <c r="AW68" s="59">
        <f>AVERAGE(AR68:AV68)</f>
        <v>44.452598380474086</v>
      </c>
      <c r="AX68" s="43"/>
      <c r="AY68" s="43" t="str">
        <f>IF(AW68&lt;35, "Poor", IF(AW68&lt;65, "Fair", IF(AW68&gt;65, "Excellent")))</f>
        <v>Fair</v>
      </c>
      <c r="AZ68" s="43" t="str">
        <f>IF(AY68="Excellent", "Acceptable; Ongoing Protection is Required", "Unacceptable; Immediate Restoration is Required")</f>
        <v>Unacceptable; Immediate Restoration is Required</v>
      </c>
    </row>
    <row r="69" spans="1:52" ht="16" x14ac:dyDescent="0.2">
      <c r="A69" s="172">
        <v>8</v>
      </c>
      <c r="B69" s="173">
        <v>2019</v>
      </c>
      <c r="C69" s="173">
        <v>9</v>
      </c>
      <c r="D69" s="173">
        <v>13</v>
      </c>
      <c r="E69" s="176">
        <v>19</v>
      </c>
      <c r="F69" s="176">
        <v>26.9</v>
      </c>
      <c r="G69" s="176">
        <v>58</v>
      </c>
      <c r="H69" s="173">
        <v>4.62</v>
      </c>
      <c r="I69" s="177">
        <v>1.33</v>
      </c>
      <c r="J69" s="177">
        <v>4.32</v>
      </c>
      <c r="K69" s="177">
        <v>3.59</v>
      </c>
      <c r="L69" t="s">
        <v>0</v>
      </c>
      <c r="M69" s="177">
        <v>2.2290000000000001</v>
      </c>
      <c r="N69" s="177">
        <v>9.2430000000000003</v>
      </c>
      <c r="O69" t="s">
        <v>0</v>
      </c>
      <c r="P69" s="177">
        <v>53.673099999999998</v>
      </c>
      <c r="Q69" s="177">
        <v>31.9</v>
      </c>
      <c r="R69" s="177"/>
      <c r="S69" s="177">
        <v>21.773099999999999</v>
      </c>
      <c r="T69" s="177">
        <v>93.792299999999997</v>
      </c>
      <c r="U69" s="27"/>
      <c r="V69" s="27">
        <f t="shared" si="48"/>
        <v>19</v>
      </c>
      <c r="W69" s="8">
        <f t="shared" si="49"/>
        <v>292.14999999999998</v>
      </c>
      <c r="X69" s="27">
        <f t="shared" si="50"/>
        <v>26.9</v>
      </c>
      <c r="Y69" s="27">
        <f t="shared" si="51"/>
        <v>4.62</v>
      </c>
      <c r="Z69" s="35">
        <f t="shared" si="52"/>
        <v>7.8839495963806527</v>
      </c>
      <c r="AA69" s="8">
        <f t="shared" si="53"/>
        <v>0.58600070225219858</v>
      </c>
      <c r="AB69" s="36">
        <f t="shared" si="54"/>
        <v>1.33</v>
      </c>
      <c r="AC69" s="36">
        <f t="shared" si="55"/>
        <v>2.2290000000000001</v>
      </c>
      <c r="AD69" s="36" t="str">
        <f t="shared" si="56"/>
        <v xml:space="preserve"> </v>
      </c>
      <c r="AE69" s="8">
        <f t="shared" si="57"/>
        <v>2.2290000000000001</v>
      </c>
      <c r="AF69" s="36">
        <f t="shared" si="58"/>
        <v>4.32</v>
      </c>
      <c r="AG69" s="36">
        <f t="shared" si="59"/>
        <v>3.59</v>
      </c>
      <c r="AH69" s="8">
        <f t="shared" si="60"/>
        <v>7.91</v>
      </c>
      <c r="AI69" s="37">
        <f t="shared" si="61"/>
        <v>53.673099999999998</v>
      </c>
      <c r="AJ69" s="38">
        <f t="shared" si="62"/>
        <v>51.444099999999999</v>
      </c>
      <c r="AK69" s="27"/>
      <c r="AL69" s="27"/>
      <c r="AM69" s="27"/>
      <c r="AN69" s="27"/>
      <c r="AO69" s="27"/>
      <c r="AP69" s="27"/>
      <c r="AQ69" s="27"/>
      <c r="AR69" s="27"/>
      <c r="AS69" s="27"/>
      <c r="AT69" s="27"/>
      <c r="AU69" s="27"/>
      <c r="AV69" s="27"/>
      <c r="AW69" s="27"/>
      <c r="AX69" s="27"/>
      <c r="AY69" s="27"/>
    </row>
    <row r="70" spans="1:52" ht="16" x14ac:dyDescent="0.2">
      <c r="A70" s="172">
        <v>8</v>
      </c>
      <c r="B70" s="173">
        <v>2019</v>
      </c>
      <c r="C70" s="173">
        <v>9</v>
      </c>
      <c r="D70" s="173">
        <v>29</v>
      </c>
      <c r="E70" s="176">
        <v>21</v>
      </c>
      <c r="F70" s="176">
        <v>28.3</v>
      </c>
      <c r="G70" s="176">
        <v>83.4</v>
      </c>
      <c r="H70" s="173">
        <v>6.3</v>
      </c>
      <c r="I70" s="177">
        <v>1.07</v>
      </c>
      <c r="J70" s="177">
        <v>4.09</v>
      </c>
      <c r="K70" s="177">
        <v>1.88</v>
      </c>
      <c r="L70" s="176">
        <v>0.93310000000000004</v>
      </c>
      <c r="M70" s="177">
        <v>0.57699999999999996</v>
      </c>
      <c r="N70" s="177">
        <v>5.7629999999999999</v>
      </c>
      <c r="O70" s="177">
        <v>0.318</v>
      </c>
      <c r="P70" s="177">
        <v>32.631300000000003</v>
      </c>
      <c r="Q70" s="177">
        <v>26.9</v>
      </c>
      <c r="R70" s="177"/>
      <c r="S70" s="177">
        <v>5.7313000000000001</v>
      </c>
      <c r="T70" s="177">
        <v>68.8613</v>
      </c>
      <c r="V70" s="27">
        <f t="shared" si="48"/>
        <v>21</v>
      </c>
      <c r="W70" s="8">
        <f t="shared" si="49"/>
        <v>294.14999999999998</v>
      </c>
      <c r="X70" s="27">
        <f t="shared" si="50"/>
        <v>28.3</v>
      </c>
      <c r="Y70" s="27">
        <f t="shared" si="51"/>
        <v>6.3</v>
      </c>
      <c r="Z70" s="35">
        <f t="shared" si="52"/>
        <v>7.5304879221093977</v>
      </c>
      <c r="AA70" s="8">
        <f t="shared" si="53"/>
        <v>0.83659917725958977</v>
      </c>
      <c r="AB70" s="36">
        <f t="shared" si="54"/>
        <v>1.07</v>
      </c>
      <c r="AC70" s="36">
        <f t="shared" si="55"/>
        <v>0.57699999999999996</v>
      </c>
      <c r="AD70" s="36">
        <f t="shared" si="56"/>
        <v>0.93310000000000004</v>
      </c>
      <c r="AE70" s="8">
        <f t="shared" si="57"/>
        <v>1.5101</v>
      </c>
      <c r="AF70" s="36">
        <f t="shared" si="58"/>
        <v>4.09</v>
      </c>
      <c r="AG70" s="36">
        <f t="shared" si="59"/>
        <v>1.88</v>
      </c>
      <c r="AH70" s="8">
        <f t="shared" si="60"/>
        <v>5.97</v>
      </c>
      <c r="AI70" s="37">
        <f t="shared" si="61"/>
        <v>32.631300000000003</v>
      </c>
      <c r="AJ70" s="38">
        <f t="shared" si="62"/>
        <v>31.121200000000002</v>
      </c>
    </row>
    <row r="71" spans="1:52" ht="16" x14ac:dyDescent="0.2">
      <c r="A71" s="172">
        <v>8</v>
      </c>
      <c r="B71" s="173">
        <v>2019</v>
      </c>
      <c r="C71" s="173">
        <v>10</v>
      </c>
      <c r="D71" s="173">
        <v>12</v>
      </c>
      <c r="E71" s="176">
        <v>13.5</v>
      </c>
      <c r="F71" s="176">
        <v>27.7</v>
      </c>
      <c r="G71" s="176">
        <v>86</v>
      </c>
      <c r="H71" s="173">
        <v>7.52</v>
      </c>
      <c r="I71" s="177">
        <v>0.56000000000000005</v>
      </c>
      <c r="J71" s="177">
        <v>1.75</v>
      </c>
      <c r="K71" s="177">
        <v>1.52</v>
      </c>
      <c r="L71" s="176">
        <v>1.2945</v>
      </c>
      <c r="M71" s="177">
        <v>0.42799999999999999</v>
      </c>
      <c r="N71" s="177">
        <v>3.8039999999999998</v>
      </c>
      <c r="O71" s="177">
        <v>0.27200000000000002</v>
      </c>
      <c r="P71" s="177">
        <v>20.203099999999999</v>
      </c>
      <c r="Q71" s="177">
        <v>14.8</v>
      </c>
      <c r="R71" s="177"/>
      <c r="S71" s="177">
        <v>5.4031000000000002</v>
      </c>
      <c r="T71" s="177">
        <v>48.742899999999999</v>
      </c>
      <c r="AA71" s="43">
        <f>_xlfn.AGGREGATE(1, 6,AA58:AA70)</f>
        <v>0.68225388901389517</v>
      </c>
      <c r="AB71" s="43">
        <f>_xlfn.AGGREGATE(1, 6,AB58:AB70)</f>
        <v>1.6199999999999999</v>
      </c>
      <c r="AE71" s="43">
        <f>_xlfn.AGGREGATE(1, 6,AE58:AE70)</f>
        <v>2.4404124999999999</v>
      </c>
      <c r="AH71" s="43">
        <f>_xlfn.AGGREGATE(1, 6,AH58:AH70)</f>
        <v>11.987499999999999</v>
      </c>
      <c r="AJ71" s="43">
        <f>_xlfn.AGGREGATE(1, 6,AJ58:AJ70)</f>
        <v>34.570999999999998</v>
      </c>
    </row>
    <row r="72" spans="1:52" x14ac:dyDescent="0.2">
      <c r="A72" s="172">
        <v>8</v>
      </c>
      <c r="B72" s="173">
        <v>2019</v>
      </c>
      <c r="C72" s="173">
        <v>11</v>
      </c>
      <c r="D72" s="173">
        <v>15</v>
      </c>
      <c r="E72" s="176">
        <v>6.4</v>
      </c>
      <c r="F72" s="176">
        <v>26.3</v>
      </c>
      <c r="G72" s="176">
        <v>92.6</v>
      </c>
      <c r="H72" s="173">
        <v>9.7899999999999991</v>
      </c>
      <c r="I72" s="177">
        <v>0.63</v>
      </c>
      <c r="J72" s="177">
        <v>1.9</v>
      </c>
      <c r="K72" s="177">
        <v>0.85</v>
      </c>
      <c r="L72" s="176">
        <v>0.99629999999999996</v>
      </c>
      <c r="M72" s="177">
        <v>1.2809999999999999</v>
      </c>
      <c r="N72" s="177">
        <v>3.722</v>
      </c>
      <c r="O72" s="177">
        <v>0.26300000000000001</v>
      </c>
      <c r="P72" s="177">
        <v>15.432399999999999</v>
      </c>
      <c r="Q72" s="177">
        <v>13.4</v>
      </c>
      <c r="R72" s="177"/>
      <c r="S72" s="177">
        <v>2.0324</v>
      </c>
      <c r="T72" s="177">
        <v>52.431899999999999</v>
      </c>
    </row>
    <row r="73" spans="1:52" ht="16" thickBot="1" x14ac:dyDescent="0.25">
      <c r="A73" s="172">
        <v>8</v>
      </c>
      <c r="B73" s="173">
        <v>2019</v>
      </c>
      <c r="C73" s="173">
        <v>12</v>
      </c>
      <c r="D73" s="173">
        <v>13</v>
      </c>
      <c r="E73" s="176">
        <v>3.5</v>
      </c>
      <c r="F73" s="176">
        <v>25.4</v>
      </c>
      <c r="G73" s="176">
        <v>99</v>
      </c>
      <c r="H73" s="173">
        <v>11</v>
      </c>
      <c r="I73" s="177">
        <v>0.74</v>
      </c>
      <c r="J73" s="177">
        <v>2.7</v>
      </c>
      <c r="K73" s="177">
        <v>1.87</v>
      </c>
      <c r="L73" s="176">
        <v>1.56</v>
      </c>
      <c r="M73" s="177">
        <v>9.4060000000000006</v>
      </c>
      <c r="N73" s="177">
        <v>10.257999999999999</v>
      </c>
      <c r="O73" s="177">
        <v>0.22500000000000001</v>
      </c>
      <c r="P73" s="177">
        <v>32.137500000000003</v>
      </c>
      <c r="Q73" s="177">
        <v>26.8</v>
      </c>
      <c r="R73" s="177"/>
      <c r="S73" s="177">
        <v>5.3375000000000004</v>
      </c>
      <c r="T73" s="177">
        <v>42.834499999999998</v>
      </c>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8</v>
      </c>
      <c r="B75" s="173">
        <v>2020</v>
      </c>
      <c r="C75" s="173">
        <v>1</v>
      </c>
      <c r="D75" s="173">
        <v>17</v>
      </c>
      <c r="E75" s="176">
        <v>2.5</v>
      </c>
      <c r="F75" s="176">
        <v>27.8</v>
      </c>
      <c r="G75" s="176">
        <v>86</v>
      </c>
      <c r="H75" s="173">
        <v>9.59</v>
      </c>
      <c r="I75" s="177">
        <v>0.86</v>
      </c>
      <c r="J75" s="177">
        <v>2.9</v>
      </c>
      <c r="K75" s="177">
        <v>1.91</v>
      </c>
      <c r="L75" s="176">
        <v>1.7060999999999999</v>
      </c>
      <c r="M75" s="177">
        <v>4.3630000000000004</v>
      </c>
      <c r="N75" s="177">
        <v>5.2439999999999998</v>
      </c>
      <c r="O75" s="177">
        <v>0.16600000000000001</v>
      </c>
      <c r="P75" s="177">
        <v>19.975100000000001</v>
      </c>
      <c r="Q75" s="177">
        <v>15.3</v>
      </c>
      <c r="R75" s="177"/>
      <c r="S75" s="177">
        <v>4.6750999999999996</v>
      </c>
      <c r="T75" s="177">
        <v>42.857199999999999</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8</v>
      </c>
      <c r="B76" s="173">
        <v>2020</v>
      </c>
      <c r="C76" s="173">
        <v>2</v>
      </c>
      <c r="D76" s="173">
        <v>16</v>
      </c>
      <c r="E76" s="176">
        <v>2</v>
      </c>
      <c r="F76" s="176">
        <v>27.8</v>
      </c>
      <c r="G76" s="176">
        <v>99.5</v>
      </c>
      <c r="H76" s="173">
        <v>11.33</v>
      </c>
      <c r="I76" s="177">
        <v>1.76</v>
      </c>
      <c r="J76" s="177">
        <v>1.7</v>
      </c>
      <c r="K76" s="177">
        <v>1.29</v>
      </c>
      <c r="L76" s="176">
        <v>1.28</v>
      </c>
      <c r="M76" s="177">
        <v>8.2149999999999999</v>
      </c>
      <c r="N76" s="177">
        <v>7.1120000000000001</v>
      </c>
      <c r="O76" s="177">
        <v>0.13600000000000001</v>
      </c>
      <c r="P76" s="177">
        <v>15.268800000000001</v>
      </c>
      <c r="Q76" s="177">
        <v>13.4</v>
      </c>
      <c r="R76" s="177"/>
      <c r="S76" s="177">
        <v>1.8688</v>
      </c>
      <c r="T76" s="177">
        <v>42.138599999999997</v>
      </c>
      <c r="U76" s="27"/>
      <c r="V76" s="27" t="str">
        <f t="shared" ref="V76:V87" si="64">IF(C76&lt;6," ",IF(C76&lt;=9,E76, IF(C76&gt;=10," ")))</f>
        <v xml:space="preserve"> </v>
      </c>
      <c r="W76" s="8" t="str">
        <f t="shared" ref="W76:W87" si="65">IF(V76=" ", " ", IF(V76&gt;0, V76+273.15))</f>
        <v xml:space="preserve"> </v>
      </c>
      <c r="X76" s="27" t="str">
        <f t="shared" ref="X76:X87" si="66">IF(C76&lt;6," ",IF(C76&lt;=9,F76, IF(C76&gt;=10," ")))</f>
        <v xml:space="preserve"> </v>
      </c>
      <c r="Y76" s="27" t="str">
        <f t="shared" ref="Y76:Y87" si="67">IF(C76&lt;6," ",IF(C76&lt;=9,H76, IF(C76&gt;=10," ")))</f>
        <v xml:space="preserve"> </v>
      </c>
      <c r="Z76" s="35" t="str">
        <f t="shared" ref="Z76:Z87" si="68">IF(V76=" "," ",IF(V76&gt;0,EXP(-173.4292+249.6339*100/W76+143.3483*LN(+W76/100)-21.8492*W76/100+X76*(-0.033096+0.014259*W76/100-0.0017*(W76/100)^2))*1.4276))</f>
        <v xml:space="preserve"> </v>
      </c>
      <c r="AA76" s="8" t="str">
        <f t="shared" ref="AA76:AA87" si="69">IF(V76=" "," ",IF(V76&gt;0,Y76/Z76))</f>
        <v xml:space="preserve"> </v>
      </c>
      <c r="AB76" s="36" t="str">
        <f t="shared" ref="AB76:AB87" si="70">IF(C76&lt;6," ",IF(C76&lt;=9,I76, IF(C76&gt;=10," ")))</f>
        <v xml:space="preserve"> </v>
      </c>
      <c r="AC76" s="36" t="str">
        <f t="shared" ref="AC76:AC87" si="71">IF(C76&lt;6," ",IF(C76&lt;=9,M76, IF(C76&gt;=10," ")))</f>
        <v xml:space="preserve"> </v>
      </c>
      <c r="AD76" s="36" t="str">
        <f t="shared" ref="AD76:AD87" si="72">IF(C76&lt;6," ",IF(C76&lt;=9,L76, IF(C76&gt;=10," ")))</f>
        <v xml:space="preserve"> </v>
      </c>
      <c r="AE76" s="8" t="str">
        <f t="shared" ref="AE76:AE87" si="73">IF(V76=" "," ",IF(V76&gt;0,SUM(AC76:AD76)))</f>
        <v xml:space="preserve"> </v>
      </c>
      <c r="AF76" s="36" t="str">
        <f t="shared" ref="AF76:AF87" si="74">IF(C76&lt;6," ",IF(C76&lt;=9,J76, IF(C76&gt;=10," ")))</f>
        <v xml:space="preserve"> </v>
      </c>
      <c r="AG76" s="36" t="str">
        <f t="shared" ref="AG76:AG87" si="75">IF(C76&lt;6," ",IF(C76&lt;=9,K76, IF(C76&gt;=10," ")))</f>
        <v xml:space="preserve"> </v>
      </c>
      <c r="AH76" s="8" t="str">
        <f t="shared" ref="AH76:AH87" si="76">IF(V76=" ", " ", IF(V76&gt;0, SUM(AF76:AG76)))</f>
        <v xml:space="preserve"> </v>
      </c>
      <c r="AI76" s="37" t="str">
        <f t="shared" ref="AI76:AI87" si="77">IF(C76&lt;6," ",IF(C76&lt;=9,P76, IF(C76&gt;=10," ")))</f>
        <v xml:space="preserve"> </v>
      </c>
      <c r="AJ76" s="38" t="str">
        <f t="shared" ref="AJ76:AJ87" si="78">IF(V76=" ", " ", IF(V76&gt;0, AI76-AE76))</f>
        <v xml:space="preserve"> </v>
      </c>
      <c r="AK76" s="27"/>
      <c r="AL76" s="27"/>
      <c r="AM76" s="27"/>
      <c r="AN76" s="27"/>
      <c r="AO76" s="27"/>
      <c r="AP76" s="27"/>
      <c r="AQ76" s="27"/>
      <c r="AR76" s="27"/>
      <c r="AS76" s="27"/>
      <c r="AT76" s="27"/>
      <c r="AU76" s="27"/>
      <c r="AV76" s="27"/>
      <c r="AW76" s="27"/>
      <c r="AX76" s="27"/>
      <c r="AY76" s="27"/>
    </row>
    <row r="77" spans="1:52" ht="16" x14ac:dyDescent="0.2">
      <c r="A77" s="172">
        <v>8</v>
      </c>
      <c r="B77" s="173">
        <v>2020</v>
      </c>
      <c r="C77" s="173">
        <v>3</v>
      </c>
      <c r="D77" s="173">
        <v>13</v>
      </c>
      <c r="E77" s="176">
        <v>9.6</v>
      </c>
      <c r="F77" s="176">
        <v>4.9000000000000004</v>
      </c>
      <c r="G77" s="176">
        <v>87</v>
      </c>
      <c r="H77" s="173">
        <v>9.51</v>
      </c>
      <c r="I77" s="177">
        <v>0.76</v>
      </c>
      <c r="J77" s="177">
        <v>2.1</v>
      </c>
      <c r="K77" s="177">
        <v>0.41</v>
      </c>
      <c r="L77" s="176">
        <v>0.74229999999999996</v>
      </c>
      <c r="M77" s="177">
        <v>0.53600000000000003</v>
      </c>
      <c r="N77" s="177">
        <v>1.9330000000000001</v>
      </c>
      <c r="O77" s="177">
        <v>0.02</v>
      </c>
      <c r="P77" s="177">
        <v>17.808700000000002</v>
      </c>
      <c r="Q77" s="177">
        <v>12.5</v>
      </c>
      <c r="R77" s="177"/>
      <c r="S77" s="177">
        <v>5.3087</v>
      </c>
      <c r="T77" s="177">
        <v>54.700200000000002</v>
      </c>
      <c r="U77" s="27"/>
      <c r="V77" s="27" t="str">
        <f t="shared" si="64"/>
        <v xml:space="preserve"> </v>
      </c>
      <c r="W77" s="8" t="str">
        <f t="shared" si="65"/>
        <v xml:space="preserve"> </v>
      </c>
      <c r="X77" s="27" t="str">
        <f t="shared" si="66"/>
        <v xml:space="preserve"> </v>
      </c>
      <c r="Y77" s="27" t="str">
        <f t="shared" si="67"/>
        <v xml:space="preserve"> </v>
      </c>
      <c r="Z77" s="35" t="str">
        <f t="shared" si="68"/>
        <v xml:space="preserve"> </v>
      </c>
      <c r="AA77" s="8" t="str">
        <f t="shared" si="69"/>
        <v xml:space="preserve"> </v>
      </c>
      <c r="AB77" s="36" t="str">
        <f t="shared" si="70"/>
        <v xml:space="preserve"> </v>
      </c>
      <c r="AC77" s="36" t="str">
        <f t="shared" si="71"/>
        <v xml:space="preserve"> </v>
      </c>
      <c r="AD77" s="36" t="str">
        <f t="shared" si="72"/>
        <v xml:space="preserve"> </v>
      </c>
      <c r="AE77" s="8" t="str">
        <f t="shared" si="73"/>
        <v xml:space="preserve"> </v>
      </c>
      <c r="AF77" s="36" t="str">
        <f t="shared" si="74"/>
        <v xml:space="preserve"> </v>
      </c>
      <c r="AG77" s="36" t="str">
        <f t="shared" si="75"/>
        <v xml:space="preserve"> </v>
      </c>
      <c r="AH77" s="8" t="str">
        <f t="shared" si="76"/>
        <v xml:space="preserve"> </v>
      </c>
      <c r="AI77" s="37" t="str">
        <f t="shared" si="77"/>
        <v xml:space="preserve"> </v>
      </c>
      <c r="AJ77" s="38" t="str">
        <f t="shared" si="78"/>
        <v xml:space="preserve"> </v>
      </c>
      <c r="AL77" s="27"/>
      <c r="AM77" s="27"/>
      <c r="AN77" s="27"/>
      <c r="AO77" s="27"/>
      <c r="AP77" s="27"/>
      <c r="AQ77" s="39" t="s">
        <v>221</v>
      </c>
      <c r="AR77" s="40"/>
      <c r="AS77" s="40"/>
      <c r="AT77" s="40"/>
      <c r="AU77" s="40"/>
      <c r="AV77" s="40"/>
      <c r="AW77" s="40"/>
      <c r="AX77" s="40"/>
      <c r="AY77" s="40"/>
      <c r="AZ77" s="19"/>
    </row>
    <row r="78" spans="1:52" ht="16" x14ac:dyDescent="0.2">
      <c r="A78" s="172">
        <v>8</v>
      </c>
      <c r="B78" s="173">
        <v>2020</v>
      </c>
      <c r="C78" s="173">
        <v>4</v>
      </c>
      <c r="D78" s="173">
        <v>23</v>
      </c>
      <c r="E78" s="176">
        <v>7.2</v>
      </c>
      <c r="F78" s="176">
        <v>26.2</v>
      </c>
      <c r="G78" s="176">
        <v>101.8</v>
      </c>
      <c r="H78" s="173">
        <v>10.37</v>
      </c>
      <c r="I78" s="177">
        <v>0.79</v>
      </c>
      <c r="J78" s="177">
        <v>0.9</v>
      </c>
      <c r="K78" s="177">
        <v>0.41</v>
      </c>
      <c r="L78" s="176">
        <v>1.7203999999999999</v>
      </c>
      <c r="M78" s="177">
        <v>10.141999999999999</v>
      </c>
      <c r="N78" s="177">
        <v>6.8780000000000001</v>
      </c>
      <c r="O78" s="177">
        <v>0.02</v>
      </c>
      <c r="P78" s="177">
        <v>25.475999999999999</v>
      </c>
      <c r="Q78" s="177">
        <v>18.100000000000001</v>
      </c>
      <c r="R78" s="177"/>
      <c r="S78" s="177">
        <v>7.3760000000000003</v>
      </c>
      <c r="T78" s="177">
        <v>76.720500000000001</v>
      </c>
      <c r="U78" s="27"/>
      <c r="V78" s="27" t="str">
        <f t="shared" si="64"/>
        <v xml:space="preserve"> </v>
      </c>
      <c r="W78" s="8" t="str">
        <f t="shared" si="65"/>
        <v xml:space="preserve"> </v>
      </c>
      <c r="X78" s="27" t="str">
        <f t="shared" si="66"/>
        <v xml:space="preserve"> </v>
      </c>
      <c r="Y78" s="27" t="str">
        <f t="shared" si="67"/>
        <v xml:space="preserve"> </v>
      </c>
      <c r="Z78" s="35" t="str">
        <f t="shared" si="68"/>
        <v xml:space="preserve"> </v>
      </c>
      <c r="AA78" s="8" t="str">
        <f t="shared" si="69"/>
        <v xml:space="preserve"> </v>
      </c>
      <c r="AB78" s="36" t="str">
        <f t="shared" si="70"/>
        <v xml:space="preserve"> </v>
      </c>
      <c r="AC78" s="36" t="str">
        <f t="shared" si="71"/>
        <v xml:space="preserve"> </v>
      </c>
      <c r="AD78" s="36" t="str">
        <f t="shared" si="72"/>
        <v xml:space="preserve"> </v>
      </c>
      <c r="AE78" s="8" t="str">
        <f t="shared" si="73"/>
        <v xml:space="preserve"> </v>
      </c>
      <c r="AF78" s="36" t="str">
        <f t="shared" si="74"/>
        <v xml:space="preserve"> </v>
      </c>
      <c r="AG78" s="36" t="str">
        <f t="shared" si="75"/>
        <v xml:space="preserve"> </v>
      </c>
      <c r="AH78" s="8" t="str">
        <f t="shared" si="76"/>
        <v xml:space="preserve"> </v>
      </c>
      <c r="AI78" s="37" t="str">
        <f t="shared" si="77"/>
        <v xml:space="preserve"> </v>
      </c>
      <c r="AJ78" s="38" t="str">
        <f t="shared" si="78"/>
        <v xml:space="preserve"> </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8</v>
      </c>
      <c r="B79" s="173">
        <v>2020</v>
      </c>
      <c r="C79" s="173">
        <v>5</v>
      </c>
      <c r="D79" s="173">
        <v>22</v>
      </c>
      <c r="E79" s="176">
        <v>16.7</v>
      </c>
      <c r="F79" s="176">
        <v>27.38</v>
      </c>
      <c r="G79" s="176">
        <v>105</v>
      </c>
      <c r="H79" s="173">
        <v>8.6300000000000008</v>
      </c>
      <c r="I79" s="177">
        <v>1.73</v>
      </c>
      <c r="J79" s="177">
        <v>2.74</v>
      </c>
      <c r="K79" s="177">
        <v>1.1100000000000001</v>
      </c>
      <c r="L79" s="176">
        <v>1.9933000000000001</v>
      </c>
      <c r="M79" s="177">
        <v>9.0980000000000008</v>
      </c>
      <c r="N79" s="177">
        <v>9.4890000000000008</v>
      </c>
      <c r="O79" s="177">
        <v>0.02</v>
      </c>
      <c r="P79" s="177">
        <v>40.090600000000002</v>
      </c>
      <c r="Q79" s="177">
        <v>30.2</v>
      </c>
      <c r="R79" s="177"/>
      <c r="S79" s="177">
        <v>9.8905999999999992</v>
      </c>
      <c r="T79" s="177">
        <v>76.609700000000004</v>
      </c>
      <c r="U79" s="27"/>
      <c r="V79" s="27" t="str">
        <f t="shared" si="64"/>
        <v xml:space="preserve"> </v>
      </c>
      <c r="W79" s="8" t="str">
        <f t="shared" si="65"/>
        <v xml:space="preserve"> </v>
      </c>
      <c r="X79" s="27" t="str">
        <f t="shared" si="66"/>
        <v xml:space="preserve"> </v>
      </c>
      <c r="Y79" s="27" t="str">
        <f t="shared" si="67"/>
        <v xml:space="preserve"> </v>
      </c>
      <c r="Z79" s="35" t="str">
        <f t="shared" si="68"/>
        <v xml:space="preserve"> </v>
      </c>
      <c r="AA79" s="8" t="str">
        <f t="shared" si="69"/>
        <v xml:space="preserve"> </v>
      </c>
      <c r="AB79" s="36" t="str">
        <f t="shared" si="70"/>
        <v xml:space="preserve"> </v>
      </c>
      <c r="AC79" s="36" t="str">
        <f t="shared" si="71"/>
        <v xml:space="preserve"> </v>
      </c>
      <c r="AD79" s="36" t="str">
        <f t="shared" si="72"/>
        <v xml:space="preserve"> </v>
      </c>
      <c r="AE79" s="8" t="str">
        <f t="shared" si="73"/>
        <v xml:space="preserve"> </v>
      </c>
      <c r="AF79" s="36" t="str">
        <f t="shared" si="74"/>
        <v xml:space="preserve"> </v>
      </c>
      <c r="AG79" s="36" t="str">
        <f t="shared" si="75"/>
        <v xml:space="preserve"> </v>
      </c>
      <c r="AH79" s="8" t="str">
        <f t="shared" si="76"/>
        <v xml:space="preserve"> </v>
      </c>
      <c r="AI79" s="37" t="str">
        <f t="shared" si="77"/>
        <v xml:space="preserve"> </v>
      </c>
      <c r="AJ79" s="38" t="str">
        <f t="shared" si="78"/>
        <v xml:space="preserve"> </v>
      </c>
      <c r="AL79" s="43" t="s">
        <v>222</v>
      </c>
      <c r="AQ79" s="44" t="s">
        <v>1</v>
      </c>
      <c r="AR79" s="41"/>
      <c r="AS79" s="41"/>
      <c r="AT79" s="41"/>
      <c r="AU79" s="41"/>
      <c r="AV79" s="41"/>
      <c r="AW79" s="45"/>
      <c r="AX79" s="40"/>
      <c r="AY79" s="40"/>
      <c r="AZ79" s="19"/>
    </row>
    <row r="80" spans="1:52" ht="18" x14ac:dyDescent="0.25">
      <c r="A80" s="172">
        <v>8</v>
      </c>
      <c r="B80" s="173">
        <v>2020</v>
      </c>
      <c r="C80" s="173">
        <v>6</v>
      </c>
      <c r="D80" s="173">
        <v>8</v>
      </c>
      <c r="E80" s="176">
        <v>18.7</v>
      </c>
      <c r="F80" s="176">
        <v>29.53</v>
      </c>
      <c r="G80" s="176">
        <v>85.4</v>
      </c>
      <c r="H80" s="173">
        <v>6.67</v>
      </c>
      <c r="I80" s="177">
        <v>1.22</v>
      </c>
      <c r="J80" s="177">
        <v>2.52</v>
      </c>
      <c r="K80" s="177">
        <v>1.71</v>
      </c>
      <c r="L80" s="176">
        <v>1.7997000000000001</v>
      </c>
      <c r="M80" s="177">
        <v>2.3220000000000001</v>
      </c>
      <c r="N80" s="177">
        <v>10.314</v>
      </c>
      <c r="O80" s="177">
        <v>5.8000000000000003E-2</v>
      </c>
      <c r="P80" s="177">
        <v>35.125300000000003</v>
      </c>
      <c r="Q80" s="177">
        <v>25.2</v>
      </c>
      <c r="R80" s="177"/>
      <c r="S80" s="177">
        <v>9.9253</v>
      </c>
      <c r="T80" s="177">
        <v>75.245000000000005</v>
      </c>
      <c r="U80" s="27"/>
      <c r="V80" s="27">
        <f t="shared" si="64"/>
        <v>18.7</v>
      </c>
      <c r="W80" s="8">
        <f t="shared" si="65"/>
        <v>291.84999999999997</v>
      </c>
      <c r="X80" s="27">
        <f t="shared" si="66"/>
        <v>29.53</v>
      </c>
      <c r="Y80" s="27">
        <f t="shared" si="67"/>
        <v>6.67</v>
      </c>
      <c r="Z80" s="35">
        <f t="shared" si="68"/>
        <v>7.8061121250412775</v>
      </c>
      <c r="AA80" s="8">
        <f t="shared" si="69"/>
        <v>0.8544586463987961</v>
      </c>
      <c r="AB80" s="36">
        <f t="shared" si="70"/>
        <v>1.22</v>
      </c>
      <c r="AC80" s="36">
        <f t="shared" si="71"/>
        <v>2.3220000000000001</v>
      </c>
      <c r="AD80" s="36">
        <f t="shared" si="72"/>
        <v>1.7997000000000001</v>
      </c>
      <c r="AE80" s="8">
        <f t="shared" si="73"/>
        <v>4.1217000000000006</v>
      </c>
      <c r="AF80" s="36">
        <f t="shared" si="74"/>
        <v>2.52</v>
      </c>
      <c r="AG80" s="36">
        <f t="shared" si="75"/>
        <v>1.71</v>
      </c>
      <c r="AH80" s="8">
        <f t="shared" si="76"/>
        <v>4.2300000000000004</v>
      </c>
      <c r="AI80" s="37">
        <f t="shared" si="77"/>
        <v>35.125300000000003</v>
      </c>
      <c r="AJ80" s="38">
        <f t="shared" si="78"/>
        <v>31.003600000000002</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8</v>
      </c>
      <c r="B81" s="173">
        <v>2020</v>
      </c>
      <c r="C81" s="173">
        <v>6</v>
      </c>
      <c r="D81" s="173">
        <v>22</v>
      </c>
      <c r="E81" s="176">
        <v>25.2</v>
      </c>
      <c r="F81" s="176">
        <v>29.81</v>
      </c>
      <c r="G81" s="176">
        <v>81.400000000000006</v>
      </c>
      <c r="H81" s="173">
        <v>5.68</v>
      </c>
      <c r="I81" s="177">
        <v>1.46</v>
      </c>
      <c r="J81" s="177">
        <v>8.6199999999999992</v>
      </c>
      <c r="K81" s="177">
        <v>2.29</v>
      </c>
      <c r="L81" s="176">
        <v>1.1067</v>
      </c>
      <c r="M81" s="177">
        <v>0.34499999999999997</v>
      </c>
      <c r="N81" s="177">
        <v>1.8859999999999999</v>
      </c>
      <c r="O81" s="177">
        <v>7.1999999999999995E-2</v>
      </c>
      <c r="P81" s="177">
        <v>30.065999999999999</v>
      </c>
      <c r="Q81" s="177">
        <v>24.2</v>
      </c>
      <c r="R81" s="177"/>
      <c r="S81" s="177">
        <v>6.8659999999999997</v>
      </c>
      <c r="T81" s="177">
        <v>72.426000000000002</v>
      </c>
      <c r="U81" s="27"/>
      <c r="V81" s="27">
        <f t="shared" si="64"/>
        <v>25.2</v>
      </c>
      <c r="W81" s="8">
        <f t="shared" si="65"/>
        <v>298.34999999999997</v>
      </c>
      <c r="X81" s="27">
        <f t="shared" si="66"/>
        <v>29.81</v>
      </c>
      <c r="Y81" s="27">
        <f t="shared" si="67"/>
        <v>5.68</v>
      </c>
      <c r="Z81" s="35">
        <f t="shared" si="68"/>
        <v>6.9261161937975411</v>
      </c>
      <c r="AA81" s="8">
        <f t="shared" si="69"/>
        <v>0.82008442265039383</v>
      </c>
      <c r="AB81" s="36">
        <f t="shared" si="70"/>
        <v>1.46</v>
      </c>
      <c r="AC81" s="36">
        <f t="shared" si="71"/>
        <v>0.34499999999999997</v>
      </c>
      <c r="AD81" s="36">
        <f t="shared" si="72"/>
        <v>1.1067</v>
      </c>
      <c r="AE81" s="8">
        <f t="shared" si="73"/>
        <v>1.4517</v>
      </c>
      <c r="AF81" s="36">
        <f t="shared" si="74"/>
        <v>8.6199999999999992</v>
      </c>
      <c r="AG81" s="36">
        <f t="shared" si="75"/>
        <v>2.29</v>
      </c>
      <c r="AH81" s="8">
        <f t="shared" si="76"/>
        <v>10.91</v>
      </c>
      <c r="AI81" s="37">
        <f t="shared" si="77"/>
        <v>30.065999999999999</v>
      </c>
      <c r="AJ81" s="38">
        <f t="shared" si="78"/>
        <v>28.6143</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8</v>
      </c>
      <c r="B82" s="173">
        <v>2020</v>
      </c>
      <c r="C82" s="173">
        <v>7</v>
      </c>
      <c r="D82" s="173">
        <v>8</v>
      </c>
      <c r="E82" s="176">
        <v>23.9</v>
      </c>
      <c r="F82" s="176">
        <v>31.07</v>
      </c>
      <c r="G82" s="176">
        <v>68.400000000000006</v>
      </c>
      <c r="H82" s="173">
        <v>4.83</v>
      </c>
      <c r="I82" s="177">
        <v>2.1800000000000002</v>
      </c>
      <c r="J82" s="177">
        <v>7.02</v>
      </c>
      <c r="K82" s="177">
        <v>2.86</v>
      </c>
      <c r="L82" s="176">
        <v>0.92720000000000002</v>
      </c>
      <c r="M82" s="177">
        <v>8.3000000000000004E-2</v>
      </c>
      <c r="N82" s="177">
        <v>6.62</v>
      </c>
      <c r="O82" s="177">
        <v>0.20799999999999999</v>
      </c>
      <c r="P82" s="177">
        <v>47.744599999999998</v>
      </c>
      <c r="Q82" s="177">
        <v>32.200000000000003</v>
      </c>
      <c r="R82" s="177"/>
      <c r="S82" s="177">
        <v>15.544600000000001</v>
      </c>
      <c r="T82" s="177">
        <v>101.28400000000001</v>
      </c>
      <c r="U82" s="27"/>
      <c r="V82" s="27">
        <f t="shared" si="64"/>
        <v>23.9</v>
      </c>
      <c r="W82" s="8">
        <f t="shared" si="65"/>
        <v>297.04999999999995</v>
      </c>
      <c r="X82" s="27">
        <f t="shared" si="66"/>
        <v>31.07</v>
      </c>
      <c r="Y82" s="27">
        <f t="shared" si="67"/>
        <v>4.83</v>
      </c>
      <c r="Z82" s="35">
        <f t="shared" si="68"/>
        <v>7.0336372752126097</v>
      </c>
      <c r="AA82" s="8">
        <f t="shared" si="69"/>
        <v>0.68670018242503139</v>
      </c>
      <c r="AB82" s="36">
        <f t="shared" si="70"/>
        <v>2.1800000000000002</v>
      </c>
      <c r="AC82" s="36">
        <f t="shared" si="71"/>
        <v>8.3000000000000004E-2</v>
      </c>
      <c r="AD82" s="36">
        <f t="shared" si="72"/>
        <v>0.92720000000000002</v>
      </c>
      <c r="AE82" s="8">
        <f t="shared" si="73"/>
        <v>1.0102</v>
      </c>
      <c r="AF82" s="36">
        <f t="shared" si="74"/>
        <v>7.02</v>
      </c>
      <c r="AG82" s="36">
        <f t="shared" si="75"/>
        <v>2.86</v>
      </c>
      <c r="AH82" s="8">
        <f t="shared" si="76"/>
        <v>9.879999999999999</v>
      </c>
      <c r="AI82" s="37">
        <f t="shared" si="77"/>
        <v>47.744599999999998</v>
      </c>
      <c r="AJ82" s="38">
        <f t="shared" si="78"/>
        <v>46.734400000000001</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8</v>
      </c>
      <c r="B83" s="173">
        <v>2020</v>
      </c>
      <c r="C83" s="173">
        <v>7</v>
      </c>
      <c r="D83" s="173">
        <v>24</v>
      </c>
      <c r="E83" s="176">
        <v>26.7</v>
      </c>
      <c r="F83" s="176">
        <v>30.3</v>
      </c>
      <c r="G83" s="176">
        <v>60</v>
      </c>
      <c r="H83" s="173">
        <v>4.0999999999999996</v>
      </c>
      <c r="I83" s="177">
        <v>1.96</v>
      </c>
      <c r="J83" s="177">
        <v>11.94</v>
      </c>
      <c r="K83" s="177">
        <v>3.56</v>
      </c>
      <c r="L83" s="176">
        <v>1.2241</v>
      </c>
      <c r="M83" s="177">
        <v>2.403</v>
      </c>
      <c r="N83" s="177">
        <v>1.425</v>
      </c>
      <c r="O83" s="177">
        <v>8.1000000000000003E-2</v>
      </c>
      <c r="P83" s="177">
        <v>38.905999999999999</v>
      </c>
      <c r="Q83" s="177">
        <v>27.6</v>
      </c>
      <c r="R83" s="177"/>
      <c r="S83" s="177">
        <v>11.305999999999999</v>
      </c>
      <c r="T83" s="177">
        <v>101.9301</v>
      </c>
      <c r="U83" s="27"/>
      <c r="V83" s="27">
        <f t="shared" si="64"/>
        <v>26.7</v>
      </c>
      <c r="W83" s="8">
        <f t="shared" si="65"/>
        <v>299.84999999999997</v>
      </c>
      <c r="X83" s="27">
        <f t="shared" si="66"/>
        <v>30.3</v>
      </c>
      <c r="Y83" s="27">
        <f t="shared" si="67"/>
        <v>4.0999999999999996</v>
      </c>
      <c r="Z83" s="35">
        <f t="shared" si="68"/>
        <v>6.7326346371040282</v>
      </c>
      <c r="AA83" s="8">
        <f t="shared" si="69"/>
        <v>0.60897408236065687</v>
      </c>
      <c r="AB83" s="36">
        <f t="shared" si="70"/>
        <v>1.96</v>
      </c>
      <c r="AC83" s="36">
        <f t="shared" si="71"/>
        <v>2.403</v>
      </c>
      <c r="AD83" s="36">
        <f t="shared" si="72"/>
        <v>1.2241</v>
      </c>
      <c r="AE83" s="8">
        <f t="shared" si="73"/>
        <v>3.6271</v>
      </c>
      <c r="AF83" s="36">
        <f t="shared" si="74"/>
        <v>11.94</v>
      </c>
      <c r="AG83" s="36">
        <f t="shared" si="75"/>
        <v>3.56</v>
      </c>
      <c r="AH83" s="8">
        <f t="shared" si="76"/>
        <v>15.5</v>
      </c>
      <c r="AI83" s="37">
        <f t="shared" si="77"/>
        <v>38.905999999999999</v>
      </c>
      <c r="AJ83" s="38">
        <f t="shared" si="78"/>
        <v>35.2789</v>
      </c>
      <c r="AL83">
        <f>AA88</f>
        <v>0.74501485320853389</v>
      </c>
      <c r="AM83">
        <f>AB88</f>
        <v>2.0862499999999997</v>
      </c>
      <c r="AN83">
        <f>AE88</f>
        <v>2.4519125000000002</v>
      </c>
      <c r="AO83">
        <f>AH88</f>
        <v>14.09125</v>
      </c>
      <c r="AP83" s="11">
        <f>AJ88</f>
        <v>38.25955714285714</v>
      </c>
      <c r="AQ83" s="45"/>
      <c r="AR83" s="41" t="s">
        <v>77</v>
      </c>
      <c r="AS83" s="41" t="s">
        <v>77</v>
      </c>
      <c r="AT83" s="41" t="s">
        <v>77</v>
      </c>
      <c r="AU83" s="41" t="s">
        <v>77</v>
      </c>
      <c r="AV83" s="41" t="s">
        <v>77</v>
      </c>
      <c r="AW83" s="42" t="s">
        <v>78</v>
      </c>
      <c r="AX83" s="23"/>
      <c r="AY83" s="23"/>
      <c r="AZ83" s="19"/>
    </row>
    <row r="84" spans="1:52" ht="16" x14ac:dyDescent="0.2">
      <c r="A84" s="172">
        <v>8</v>
      </c>
      <c r="B84" s="173">
        <v>2020</v>
      </c>
      <c r="C84" s="173">
        <v>8</v>
      </c>
      <c r="D84" s="173">
        <v>7</v>
      </c>
      <c r="E84" s="176">
        <v>25.8</v>
      </c>
      <c r="F84" s="176">
        <v>29.9</v>
      </c>
      <c r="G84" s="176">
        <v>67.8</v>
      </c>
      <c r="H84" s="173">
        <v>4.74</v>
      </c>
      <c r="I84" s="177">
        <v>3.28</v>
      </c>
      <c r="J84" s="177">
        <v>17.04</v>
      </c>
      <c r="K84" s="177">
        <v>2.38</v>
      </c>
      <c r="L84" s="176">
        <v>0.44180000000000003</v>
      </c>
      <c r="M84" s="177">
        <v>2.7170000000000001</v>
      </c>
      <c r="N84" s="177">
        <v>6.1340000000000003</v>
      </c>
      <c r="O84" s="177">
        <v>0.02</v>
      </c>
      <c r="P84" s="177">
        <v>37.845399999999998</v>
      </c>
      <c r="Q84" s="177">
        <v>19.8</v>
      </c>
      <c r="R84" s="177"/>
      <c r="S84" s="177">
        <v>18.045400000000001</v>
      </c>
      <c r="T84" s="177">
        <v>131.36359999999999</v>
      </c>
      <c r="U84" s="27"/>
      <c r="V84" s="27">
        <f t="shared" si="64"/>
        <v>25.8</v>
      </c>
      <c r="W84" s="8">
        <f t="shared" si="65"/>
        <v>298.95</v>
      </c>
      <c r="X84" s="27">
        <f t="shared" si="66"/>
        <v>29.9</v>
      </c>
      <c r="Y84" s="27">
        <f t="shared" si="67"/>
        <v>4.74</v>
      </c>
      <c r="Z84" s="35">
        <f t="shared" si="68"/>
        <v>6.8516574155603838</v>
      </c>
      <c r="AA84" s="8">
        <f t="shared" si="69"/>
        <v>0.6918034152196918</v>
      </c>
      <c r="AB84" s="36">
        <f t="shared" si="70"/>
        <v>3.28</v>
      </c>
      <c r="AC84" s="36">
        <f t="shared" si="71"/>
        <v>2.7170000000000001</v>
      </c>
      <c r="AD84" s="36">
        <f t="shared" si="72"/>
        <v>0.44180000000000003</v>
      </c>
      <c r="AE84" s="8">
        <f t="shared" si="73"/>
        <v>3.1588000000000003</v>
      </c>
      <c r="AF84" s="36">
        <f t="shared" si="74"/>
        <v>17.04</v>
      </c>
      <c r="AG84" s="36">
        <f t="shared" si="75"/>
        <v>2.38</v>
      </c>
      <c r="AH84" s="8">
        <f t="shared" si="76"/>
        <v>19.419999999999998</v>
      </c>
      <c r="AI84" s="37">
        <f t="shared" si="77"/>
        <v>37.845399999999998</v>
      </c>
      <c r="AJ84" s="38">
        <f t="shared" si="78"/>
        <v>34.686599999999999</v>
      </c>
      <c r="AK84" s="27"/>
      <c r="AO84" s="27"/>
      <c r="AR84" s="41">
        <f>((LN(AL83)-LN(0.4))/(LN(0.9)-LN(0.4))*100)</f>
        <v>76.694590462711858</v>
      </c>
      <c r="AS84" s="57">
        <f>((LN(AM83)-LN(17))/(LN(0.5)-LN(17))*100)</f>
        <v>59.490376364471565</v>
      </c>
      <c r="AT84" s="41">
        <f>((LN(AN83)-LN(10))/(LN(1)-LN(10))*100)</f>
        <v>61.049503229604277</v>
      </c>
      <c r="AU84" s="41">
        <f>((LN(AO83)-LN(10))/(LN(3)-LN(10))*100)</f>
        <v>-28.486436167848083</v>
      </c>
      <c r="AV84" s="41">
        <f>((LN(AP83)-LN(43))/(LN(20)-LN(43))*100)</f>
        <v>15.259521074111875</v>
      </c>
    </row>
    <row r="85" spans="1:52" ht="16" x14ac:dyDescent="0.2">
      <c r="A85" s="172">
        <v>8</v>
      </c>
      <c r="B85" s="173">
        <v>2020</v>
      </c>
      <c r="C85" s="173">
        <v>8</v>
      </c>
      <c r="D85" s="173">
        <v>22</v>
      </c>
      <c r="E85" s="176">
        <v>23.8</v>
      </c>
      <c r="F85" s="176">
        <v>29.2</v>
      </c>
      <c r="G85" s="176">
        <v>70</v>
      </c>
      <c r="H85" s="173">
        <v>5.04</v>
      </c>
      <c r="I85" s="177">
        <v>2.2599999999999998</v>
      </c>
      <c r="J85" s="177">
        <v>13</v>
      </c>
      <c r="K85" s="177">
        <v>6.28</v>
      </c>
      <c r="L85" s="176">
        <v>0.49330000000000002</v>
      </c>
      <c r="M85" s="177">
        <v>1.026</v>
      </c>
      <c r="N85" s="177">
        <v>11.016999999999999</v>
      </c>
      <c r="O85" s="177">
        <v>0.02</v>
      </c>
      <c r="P85" s="177">
        <v>44.571100000000001</v>
      </c>
      <c r="Q85" s="177">
        <v>23.3</v>
      </c>
      <c r="R85" s="177"/>
      <c r="S85" s="177">
        <v>21.271100000000001</v>
      </c>
      <c r="T85" s="177">
        <v>150.89269999999999</v>
      </c>
      <c r="U85" s="27"/>
      <c r="V85" s="27">
        <f t="shared" si="64"/>
        <v>23.8</v>
      </c>
      <c r="W85" s="8">
        <f t="shared" si="65"/>
        <v>296.95</v>
      </c>
      <c r="X85" s="27">
        <f t="shared" si="66"/>
        <v>29.2</v>
      </c>
      <c r="Y85" s="27">
        <f t="shared" si="67"/>
        <v>5.04</v>
      </c>
      <c r="Z85" s="35">
        <f t="shared" si="68"/>
        <v>7.1220865009353291</v>
      </c>
      <c r="AA85" s="8">
        <f t="shared" si="69"/>
        <v>0.70765779092097614</v>
      </c>
      <c r="AB85" s="36">
        <f t="shared" si="70"/>
        <v>2.2599999999999998</v>
      </c>
      <c r="AC85" s="36">
        <f t="shared" si="71"/>
        <v>1.026</v>
      </c>
      <c r="AD85" s="36">
        <f t="shared" si="72"/>
        <v>0.49330000000000002</v>
      </c>
      <c r="AE85" s="8">
        <f t="shared" si="73"/>
        <v>1.5193000000000001</v>
      </c>
      <c r="AF85" s="36">
        <f t="shared" si="74"/>
        <v>13</v>
      </c>
      <c r="AG85" s="36">
        <f t="shared" si="75"/>
        <v>6.28</v>
      </c>
      <c r="AH85" s="8">
        <f t="shared" si="76"/>
        <v>19.28</v>
      </c>
      <c r="AI85" s="37">
        <f t="shared" si="77"/>
        <v>44.571100000000001</v>
      </c>
      <c r="AJ85" s="38">
        <f t="shared" si="78"/>
        <v>43.0518</v>
      </c>
      <c r="AK85" s="27"/>
      <c r="AL85" s="27"/>
      <c r="AM85" s="27"/>
      <c r="AN85" s="27"/>
      <c r="AO85" s="58" t="s">
        <v>228</v>
      </c>
      <c r="AP85" s="27"/>
      <c r="AR85">
        <f>IF(AR84&gt;100, 100, IF(AR84&lt;0, 0, AR84))</f>
        <v>76.694590462711858</v>
      </c>
      <c r="AS85">
        <f t="shared" ref="AS85:AV85" si="79">IF(AS84&gt;100, 100, IF(AS84&lt;0, 0, AS84))</f>
        <v>59.490376364471565</v>
      </c>
      <c r="AT85">
        <f t="shared" si="79"/>
        <v>61.049503229604277</v>
      </c>
      <c r="AU85">
        <f t="shared" si="79"/>
        <v>0</v>
      </c>
      <c r="AV85">
        <f t="shared" si="79"/>
        <v>15.259521074111875</v>
      </c>
      <c r="AW85" s="59">
        <f>AVERAGE(AR85:AV85)</f>
        <v>42.498798226179915</v>
      </c>
      <c r="AX85" s="43"/>
      <c r="AY85" s="43" t="str">
        <f>IF(AW85&lt;35, "Poor", IF(AW85&lt;65, "Fair", IF(AW85&gt;65, "Excellent")))</f>
        <v>Fair</v>
      </c>
      <c r="AZ85" s="43" t="str">
        <f>IF(AY85="Excellent", "Acceptable; Ongoing Protection is Required", "Unacceptable; Immediate Restoration is Required")</f>
        <v>Unacceptable; Immediate Restoration is Required</v>
      </c>
    </row>
    <row r="86" spans="1:52" ht="16" x14ac:dyDescent="0.2">
      <c r="A86" s="172">
        <v>8</v>
      </c>
      <c r="B86" s="173">
        <v>2020</v>
      </c>
      <c r="C86" s="173">
        <v>9</v>
      </c>
      <c r="D86" s="173">
        <v>5</v>
      </c>
      <c r="E86" s="176">
        <v>22.4</v>
      </c>
      <c r="F86" s="176">
        <v>28</v>
      </c>
      <c r="G86" s="176">
        <v>88.6</v>
      </c>
      <c r="H86" s="173">
        <v>6.5</v>
      </c>
      <c r="I86" s="177">
        <v>2.2400000000000002</v>
      </c>
      <c r="J86" s="177">
        <v>16.91</v>
      </c>
      <c r="K86" s="177">
        <v>6.21</v>
      </c>
      <c r="L86" s="176">
        <v>0.3039</v>
      </c>
      <c r="M86" s="177">
        <v>0.159</v>
      </c>
      <c r="N86" s="177">
        <v>16.234000000000002</v>
      </c>
      <c r="O86" s="177">
        <v>0.13200000000000001</v>
      </c>
      <c r="P86" s="177">
        <v>48.910200000000003</v>
      </c>
      <c r="Q86" s="177">
        <v>23.2</v>
      </c>
      <c r="R86" s="177"/>
      <c r="S86" s="177">
        <v>25.7102</v>
      </c>
      <c r="T86" s="177">
        <v>182.2379</v>
      </c>
      <c r="U86" s="27"/>
      <c r="V86" s="27">
        <f t="shared" si="64"/>
        <v>22.4</v>
      </c>
      <c r="W86" s="8">
        <f t="shared" si="65"/>
        <v>295.54999999999995</v>
      </c>
      <c r="X86" s="27">
        <f t="shared" si="66"/>
        <v>28</v>
      </c>
      <c r="Y86" s="27">
        <f t="shared" si="67"/>
        <v>6.5</v>
      </c>
      <c r="Z86" s="35">
        <f t="shared" si="68"/>
        <v>7.3531483484518319</v>
      </c>
      <c r="AA86" s="8">
        <f t="shared" si="69"/>
        <v>0.88397509365747284</v>
      </c>
      <c r="AB86" s="36">
        <f t="shared" si="70"/>
        <v>2.2400000000000002</v>
      </c>
      <c r="AC86" s="36">
        <f t="shared" si="71"/>
        <v>0.159</v>
      </c>
      <c r="AD86" s="36">
        <f t="shared" si="72"/>
        <v>0.3039</v>
      </c>
      <c r="AE86" s="8">
        <f t="shared" si="73"/>
        <v>0.46289999999999998</v>
      </c>
      <c r="AF86" s="36">
        <f t="shared" si="74"/>
        <v>16.91</v>
      </c>
      <c r="AG86" s="36">
        <f t="shared" si="75"/>
        <v>6.21</v>
      </c>
      <c r="AH86" s="8">
        <f t="shared" si="76"/>
        <v>23.12</v>
      </c>
      <c r="AI86" s="37">
        <f t="shared" si="77"/>
        <v>48.910200000000003</v>
      </c>
      <c r="AJ86" s="38">
        <f t="shared" si="78"/>
        <v>48.447300000000006</v>
      </c>
      <c r="AK86" s="27"/>
      <c r="AL86" s="27"/>
      <c r="AM86" s="27"/>
      <c r="AN86" s="27"/>
      <c r="AO86" s="27"/>
      <c r="AP86" s="27"/>
      <c r="AQ86" s="27"/>
      <c r="AR86" s="27"/>
      <c r="AS86" s="27"/>
      <c r="AT86" s="27"/>
      <c r="AU86" s="27"/>
      <c r="AV86" s="27"/>
      <c r="AW86" s="27"/>
      <c r="AX86" s="27"/>
      <c r="AY86" s="27"/>
    </row>
    <row r="87" spans="1:52" ht="16" x14ac:dyDescent="0.2">
      <c r="A87" s="172">
        <v>8</v>
      </c>
      <c r="B87" s="173">
        <v>2020</v>
      </c>
      <c r="C87" s="173">
        <v>9</v>
      </c>
      <c r="D87" s="173">
        <v>19</v>
      </c>
      <c r="E87" s="176">
        <v>17</v>
      </c>
      <c r="F87" s="176">
        <v>30.1</v>
      </c>
      <c r="G87" s="176">
        <v>69</v>
      </c>
      <c r="H87" s="173">
        <v>5.68</v>
      </c>
      <c r="I87" s="177">
        <v>2.09</v>
      </c>
      <c r="J87" s="177">
        <v>6.71</v>
      </c>
      <c r="K87" s="177">
        <v>3.68</v>
      </c>
      <c r="L87" s="176">
        <v>1.1796</v>
      </c>
      <c r="M87" s="177">
        <v>3.0840000000000001</v>
      </c>
      <c r="N87" s="177">
        <v>8.8170000000000002</v>
      </c>
      <c r="O87" s="177">
        <v>0.13900000000000001</v>
      </c>
      <c r="P87" t="s">
        <v>0</v>
      </c>
      <c r="Q87" s="177">
        <v>23.3</v>
      </c>
      <c r="R87" s="178"/>
      <c r="V87" s="27">
        <f t="shared" si="64"/>
        <v>17</v>
      </c>
      <c r="W87" s="8">
        <f t="shared" si="65"/>
        <v>290.14999999999998</v>
      </c>
      <c r="X87" s="27">
        <f t="shared" si="66"/>
        <v>30.1</v>
      </c>
      <c r="Y87" s="27">
        <f t="shared" si="67"/>
        <v>5.68</v>
      </c>
      <c r="Z87" s="35">
        <f t="shared" si="68"/>
        <v>8.0400281061781751</v>
      </c>
      <c r="AA87" s="8">
        <f t="shared" si="69"/>
        <v>0.70646519203525349</v>
      </c>
      <c r="AB87" s="36">
        <f t="shared" si="70"/>
        <v>2.09</v>
      </c>
      <c r="AC87" s="36">
        <f t="shared" si="71"/>
        <v>3.0840000000000001</v>
      </c>
      <c r="AD87" s="36">
        <f t="shared" si="72"/>
        <v>1.1796</v>
      </c>
      <c r="AE87" s="8">
        <f t="shared" si="73"/>
        <v>4.2636000000000003</v>
      </c>
      <c r="AF87" s="36">
        <f t="shared" si="74"/>
        <v>6.71</v>
      </c>
      <c r="AG87" s="36">
        <f t="shared" si="75"/>
        <v>3.68</v>
      </c>
      <c r="AH87" s="8">
        <f t="shared" si="76"/>
        <v>10.39</v>
      </c>
      <c r="AI87" s="37" t="str">
        <f t="shared" si="77"/>
        <v xml:space="preserve"> </v>
      </c>
      <c r="AJ87" s="38" t="e">
        <f t="shared" si="78"/>
        <v>#VALUE!</v>
      </c>
    </row>
    <row r="88" spans="1:52" ht="16" x14ac:dyDescent="0.2">
      <c r="A88" s="172">
        <v>8</v>
      </c>
      <c r="B88" s="173">
        <v>2020</v>
      </c>
      <c r="C88" s="173">
        <v>10</v>
      </c>
      <c r="D88" s="173">
        <v>18</v>
      </c>
      <c r="E88" s="176">
        <v>14.2</v>
      </c>
      <c r="F88" s="176">
        <v>29.3</v>
      </c>
      <c r="G88" s="176">
        <v>80.900000000000006</v>
      </c>
      <c r="H88" s="173">
        <v>6.85</v>
      </c>
      <c r="I88" s="177">
        <v>0.96</v>
      </c>
      <c r="J88" s="177">
        <v>4.91</v>
      </c>
      <c r="K88" s="177">
        <v>2.09</v>
      </c>
      <c r="L88" s="176">
        <v>1.6375</v>
      </c>
      <c r="M88" s="177">
        <v>1.897</v>
      </c>
      <c r="N88" s="177">
        <v>6.2249999999999996</v>
      </c>
      <c r="O88" s="177">
        <v>0.441</v>
      </c>
      <c r="P88" s="177">
        <v>21.381799999999998</v>
      </c>
      <c r="Q88" s="177">
        <v>15.1</v>
      </c>
      <c r="R88" s="177"/>
      <c r="S88" s="177">
        <v>6.2817999999999996</v>
      </c>
      <c r="T88" s="177">
        <v>52.496400000000001</v>
      </c>
      <c r="AA88" s="43">
        <f>_xlfn.AGGREGATE(1, 6,AA75:AA87)</f>
        <v>0.74501485320853389</v>
      </c>
      <c r="AB88" s="43">
        <f>_xlfn.AGGREGATE(1, 6,AB75:AB87)</f>
        <v>2.0862499999999997</v>
      </c>
      <c r="AE88" s="43">
        <f>_xlfn.AGGREGATE(1, 6,AE75:AE87)</f>
        <v>2.4519125000000002</v>
      </c>
      <c r="AH88" s="43">
        <f>_xlfn.AGGREGATE(1, 6,AH75:AH87)</f>
        <v>14.09125</v>
      </c>
      <c r="AJ88" s="43">
        <f>_xlfn.AGGREGATE(1, 6,AJ75:AJ87)</f>
        <v>38.25955714285714</v>
      </c>
    </row>
    <row r="89" spans="1:52" x14ac:dyDescent="0.2">
      <c r="A89" s="172">
        <v>8</v>
      </c>
      <c r="B89" s="173">
        <v>2020</v>
      </c>
      <c r="C89" s="173">
        <v>11</v>
      </c>
      <c r="D89" s="173">
        <v>6</v>
      </c>
      <c r="E89" s="176">
        <v>12.5</v>
      </c>
      <c r="F89" s="176">
        <v>29.2</v>
      </c>
      <c r="G89" s="176">
        <v>98</v>
      </c>
      <c r="H89" s="173">
        <v>8.6199999999999992</v>
      </c>
      <c r="I89" s="177">
        <v>1.31</v>
      </c>
      <c r="J89" s="177">
        <v>1.095</v>
      </c>
      <c r="K89" s="177">
        <v>1.6637</v>
      </c>
      <c r="L89" s="176">
        <v>3.1972999999999998</v>
      </c>
      <c r="O89" s="177">
        <v>0.54600000000000004</v>
      </c>
      <c r="S89" s="177">
        <v>5.7348999999999997</v>
      </c>
      <c r="T89" s="177">
        <v>73.763300000000001</v>
      </c>
    </row>
    <row r="90" spans="1:52" x14ac:dyDescent="0.2">
      <c r="A90" s="172">
        <v>8</v>
      </c>
      <c r="B90" s="173">
        <v>2020</v>
      </c>
      <c r="C90" s="173">
        <v>12</v>
      </c>
      <c r="D90" s="173">
        <v>5</v>
      </c>
      <c r="E90" s="176">
        <v>8.6999999999999993</v>
      </c>
      <c r="F90" s="176">
        <v>27.7</v>
      </c>
      <c r="G90" s="176">
        <v>93.1</v>
      </c>
      <c r="H90" s="173">
        <v>9.07</v>
      </c>
      <c r="I90" s="177">
        <v>0.86</v>
      </c>
      <c r="J90" s="177">
        <v>1.6850000000000001</v>
      </c>
      <c r="K90" s="177">
        <v>1.2246999999999999</v>
      </c>
      <c r="L90" s="176">
        <v>2.1884000000000001</v>
      </c>
      <c r="M90" s="177">
        <v>2.3610000000000002</v>
      </c>
      <c r="N90" s="177">
        <v>5.0049999999999999</v>
      </c>
      <c r="O90" s="177">
        <v>0.28299999999999997</v>
      </c>
      <c r="Q90" s="177">
        <v>17.3</v>
      </c>
      <c r="R90" s="178"/>
    </row>
    <row r="91" spans="1:52" ht="16" x14ac:dyDescent="0.2">
      <c r="AR91" s="43" t="s">
        <v>233</v>
      </c>
      <c r="AU91" s="43" t="s">
        <v>143</v>
      </c>
      <c r="AV91" s="43" t="s">
        <v>227</v>
      </c>
      <c r="AW91" s="43" t="s">
        <v>234</v>
      </c>
      <c r="AX91" s="43" t="s">
        <v>235</v>
      </c>
    </row>
    <row r="92" spans="1:52" x14ac:dyDescent="0.2">
      <c r="AS92" s="9">
        <v>2016</v>
      </c>
      <c r="AT92" s="12">
        <f>AW17</f>
        <v>57.610244514292752</v>
      </c>
    </row>
    <row r="93" spans="1:52" x14ac:dyDescent="0.2">
      <c r="AS93" s="9">
        <v>2017</v>
      </c>
      <c r="AT93" s="12">
        <f>AW34</f>
        <v>45.501981523213729</v>
      </c>
    </row>
    <row r="94" spans="1:52" x14ac:dyDescent="0.2">
      <c r="AS94" s="9">
        <v>2018</v>
      </c>
      <c r="AT94" s="12">
        <f>AW51</f>
        <v>49.100123957012237</v>
      </c>
    </row>
    <row r="95" spans="1:52" x14ac:dyDescent="0.2">
      <c r="AS95" s="9">
        <v>2019</v>
      </c>
      <c r="AT95" s="12">
        <f>AW68</f>
        <v>44.452598380474086</v>
      </c>
    </row>
    <row r="96" spans="1:52" x14ac:dyDescent="0.2">
      <c r="AS96" s="9">
        <v>2020</v>
      </c>
      <c r="AT96" s="12">
        <f>AW85</f>
        <v>42.498798226179915</v>
      </c>
    </row>
    <row r="97" spans="44:51" ht="16" x14ac:dyDescent="0.2">
      <c r="AR97" s="56" t="s">
        <v>236</v>
      </c>
      <c r="AS97" s="56"/>
      <c r="AT97" s="61">
        <f>_xlfn.AGGREGATE(1, 6, AT92:AT96)</f>
        <v>47.832749320234541</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c r="AY97" t="s">
        <v>146</v>
      </c>
    </row>
  </sheetData>
  <conditionalFormatting sqref="A20:AJ21 A37:AJ38 A54:AJ55 A71:AJ72 A88:AJ89 A7:U19 A24:U36 A41:U53 A58:U70 A75:U87">
    <cfRule type="expression" dxfId="17" priority="11">
      <formula>_xlfn.NUMBERVALUE($V7)&gt;0</formula>
    </cfRule>
  </conditionalFormatting>
  <conditionalFormatting sqref="V58:AJ70">
    <cfRule type="expression" dxfId="16" priority="5">
      <formula>_xlfn.NUMBERVALUE($V58)&gt;0</formula>
    </cfRule>
  </conditionalFormatting>
  <conditionalFormatting sqref="V41:AJ53">
    <cfRule type="expression" dxfId="15" priority="4">
      <formula>_xlfn.NUMBERVALUE($V41)&gt;0</formula>
    </cfRule>
  </conditionalFormatting>
  <conditionalFormatting sqref="V24:AJ36">
    <cfRule type="expression" dxfId="14" priority="3">
      <formula>_xlfn.NUMBERVALUE($V24)&gt;0</formula>
    </cfRule>
  </conditionalFormatting>
  <conditionalFormatting sqref="V7:AJ19">
    <cfRule type="expression" dxfId="13" priority="2">
      <formula>_xlfn.NUMBERVALUE($V7)&gt;0</formula>
    </cfRule>
  </conditionalFormatting>
  <conditionalFormatting sqref="V75:AJ87">
    <cfRule type="expression" dxfId="12" priority="1">
      <formula>_xlfn.NUMBERVALUE($V75)&gt;0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5AA9-0BBF-A94F-BA06-72A593B279E8}">
  <dimension ref="A1:BS97"/>
  <sheetViews>
    <sheetView topLeftCell="AI70"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71" ht="16" x14ac:dyDescent="0.2">
      <c r="AW1" s="3"/>
      <c r="AX1" s="3"/>
    </row>
    <row r="2" spans="1:71" ht="16" x14ac:dyDescent="0.2">
      <c r="AW2" s="4"/>
      <c r="AX2" s="4"/>
    </row>
    <row r="3" spans="1:71" ht="16" x14ac:dyDescent="0.2">
      <c r="AW3" s="4"/>
      <c r="AX3" s="4"/>
    </row>
    <row r="4" spans="1:71" ht="16" x14ac:dyDescent="0.2">
      <c r="AW4" s="4"/>
      <c r="AX4" s="4"/>
    </row>
    <row r="5" spans="1:71" ht="17" thickBot="1" x14ac:dyDescent="0.25">
      <c r="W5" s="2">
        <v>273.14999999999998</v>
      </c>
      <c r="AW5" s="4"/>
      <c r="AX5" s="4"/>
    </row>
    <row r="6" spans="1:71"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71" ht="16" x14ac:dyDescent="0.2">
      <c r="A7" s="172">
        <v>9</v>
      </c>
      <c r="B7" s="173">
        <v>2016</v>
      </c>
      <c r="C7" s="173">
        <v>5</v>
      </c>
      <c r="D7" s="173">
        <v>27</v>
      </c>
      <c r="E7" s="176">
        <v>19</v>
      </c>
      <c r="F7" s="176">
        <v>28.2</v>
      </c>
      <c r="G7" s="176">
        <v>85.5</v>
      </c>
      <c r="H7" s="173">
        <v>6.66</v>
      </c>
      <c r="I7" s="177">
        <v>0.94</v>
      </c>
      <c r="J7" s="177">
        <v>1.52</v>
      </c>
      <c r="K7" s="177">
        <v>0.5</v>
      </c>
      <c r="L7" s="176">
        <v>0.05</v>
      </c>
      <c r="M7" s="177">
        <v>5.5E-2</v>
      </c>
      <c r="N7" s="177">
        <v>6.1059999999999999</v>
      </c>
      <c r="O7" s="177">
        <v>0.22700000000000001</v>
      </c>
      <c r="P7" s="177">
        <v>16.75</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c r="BD7" s="172"/>
      <c r="BE7" s="173"/>
      <c r="BF7" s="173"/>
      <c r="BG7" s="173"/>
      <c r="BH7" s="176"/>
      <c r="BI7" s="176"/>
      <c r="BJ7" s="176"/>
      <c r="BK7" s="173"/>
      <c r="BL7" s="177"/>
      <c r="BM7" s="177"/>
      <c r="BN7" s="177"/>
      <c r="BO7" s="176"/>
      <c r="BP7" s="177"/>
      <c r="BQ7" s="177"/>
      <c r="BR7" s="177"/>
      <c r="BS7" s="177"/>
    </row>
    <row r="8" spans="1:71" ht="16" x14ac:dyDescent="0.2">
      <c r="A8" s="172">
        <v>9</v>
      </c>
      <c r="B8" s="173">
        <v>2016</v>
      </c>
      <c r="C8" s="173">
        <v>6</v>
      </c>
      <c r="D8" s="173">
        <v>11</v>
      </c>
      <c r="E8" s="176">
        <v>17.899999999999999</v>
      </c>
      <c r="F8" s="176">
        <v>30.1</v>
      </c>
      <c r="G8" s="176">
        <v>89.6</v>
      </c>
      <c r="H8" s="173">
        <v>7.1</v>
      </c>
      <c r="I8" s="177">
        <v>1.08</v>
      </c>
      <c r="J8" s="177">
        <v>1.63</v>
      </c>
      <c r="K8" s="177">
        <v>1.1100000000000001</v>
      </c>
      <c r="L8" s="176">
        <v>1.089</v>
      </c>
      <c r="M8" s="177">
        <v>0.16300000000000001</v>
      </c>
      <c r="N8" s="177">
        <v>3.2669999999999999</v>
      </c>
      <c r="O8" s="177">
        <v>0.56399999999999995</v>
      </c>
      <c r="P8" s="177">
        <v>15.191000000000001</v>
      </c>
      <c r="U8" s="27"/>
      <c r="V8" s="27">
        <f t="shared" ref="V8:V19" si="0">IF(C8&lt;6," ",IF(C8&lt;=9,E8, IF(C8&gt;=10," ")))</f>
        <v>17.899999999999999</v>
      </c>
      <c r="W8" s="8">
        <f t="shared" ref="W8:W19" si="1">IF(V8=" ", " ", IF(V8&gt;0, V8+273.15))</f>
        <v>291.04999999999995</v>
      </c>
      <c r="X8" s="27">
        <f t="shared" ref="X8:X19" si="2">IF(C8&lt;6," ",IF(C8&lt;=9,F8, IF(C8&gt;=10," ")))</f>
        <v>30.1</v>
      </c>
      <c r="Y8" s="27">
        <f t="shared" ref="Y8:Y19" si="3">IF(C8&lt;6," ",IF(C8&lt;=9,H8, IF(C8&gt;=10," ")))</f>
        <v>7.1</v>
      </c>
      <c r="Z8" s="35">
        <f t="shared" ref="Z8:Z19" si="4">IF(V8=" "," ",IF(V8&gt;0,EXP(-173.4292+249.6339*100/W8+143.3483*LN(+W8/100)-21.8492*W8/100+X8*(-0.033096+0.014259*W8/100-0.0017*(W8/100)^2))*1.4276))</f>
        <v>7.9001861118275389</v>
      </c>
      <c r="AA8" s="8">
        <f t="shared" ref="AA8:AA19" si="5">IF(V8=" "," ",IF(V8&gt;0,Y8/Z8))</f>
        <v>0.89871300492154693</v>
      </c>
      <c r="AB8" s="36">
        <f t="shared" ref="AB8:AB19" si="6">IF(C8&lt;6," ",IF(C8&lt;=9,I8, IF(C8&gt;=10," ")))</f>
        <v>1.08</v>
      </c>
      <c r="AC8" s="36">
        <f t="shared" ref="AC8:AC19" si="7">IF(C8&lt;6," ",IF(C8&lt;=9,M8, IF(C8&gt;=10," ")))</f>
        <v>0.16300000000000001</v>
      </c>
      <c r="AD8" s="36">
        <f t="shared" ref="AD8:AD19" si="8">IF(C8&lt;6," ",IF(C8&lt;=9,L8, IF(C8&gt;=10," ")))</f>
        <v>1.089</v>
      </c>
      <c r="AE8" s="8">
        <f t="shared" ref="AE8:AE19" si="9">IF(V8=" "," ",IF(V8&gt;0,SUM(AC8:AD8)))</f>
        <v>1.252</v>
      </c>
      <c r="AF8" s="36">
        <f t="shared" ref="AF8:AF19" si="10">IF(C8&lt;6," ",IF(C8&lt;=9,J8, IF(C8&gt;=10," ")))</f>
        <v>1.63</v>
      </c>
      <c r="AG8" s="36">
        <f t="shared" ref="AG8:AG19" si="11">IF(C8&lt;6," ",IF(C8&lt;=9,K8, IF(C8&gt;=10," ")))</f>
        <v>1.1100000000000001</v>
      </c>
      <c r="AH8" s="8">
        <f t="shared" ref="AH8:AH19" si="12">IF(V8=" ", " ", IF(V8&gt;0, SUM(AF8:AG8)))</f>
        <v>2.74</v>
      </c>
      <c r="AI8" s="37">
        <f t="shared" ref="AI8:AI19" si="13">IF(C8&lt;6," ",IF(C8&lt;=9,P8, IF(C8&gt;=10," ")))</f>
        <v>15.191000000000001</v>
      </c>
      <c r="AJ8" s="38">
        <f t="shared" ref="AJ8:AJ19" si="14">IF(V8=" ", " ", IF(V8&gt;0, AI8-AE8))</f>
        <v>13.939</v>
      </c>
      <c r="AK8" s="27"/>
      <c r="AL8" s="27"/>
      <c r="AM8" s="27"/>
      <c r="AN8" s="27"/>
      <c r="AO8" s="27"/>
      <c r="AP8" s="27"/>
      <c r="AQ8" s="27"/>
      <c r="AR8" s="27"/>
      <c r="AS8" s="27"/>
      <c r="AT8" s="27"/>
      <c r="AU8" s="27"/>
      <c r="AV8" s="27"/>
      <c r="AW8" s="27"/>
      <c r="AX8" s="27"/>
      <c r="AY8" s="27"/>
      <c r="BD8" s="172"/>
      <c r="BE8" s="173"/>
      <c r="BF8" s="173"/>
      <c r="BG8" s="173"/>
      <c r="BH8" s="176"/>
      <c r="BI8" s="176"/>
      <c r="BJ8" s="176"/>
      <c r="BK8" s="173"/>
      <c r="BL8" s="177"/>
      <c r="BM8" s="177"/>
      <c r="BN8" s="177"/>
      <c r="BO8" s="176"/>
      <c r="BP8" s="177"/>
      <c r="BQ8" s="177"/>
      <c r="BR8" s="177"/>
      <c r="BS8" s="177"/>
    </row>
    <row r="9" spans="1:71" ht="16" x14ac:dyDescent="0.2">
      <c r="A9" s="172">
        <v>9</v>
      </c>
      <c r="B9" s="173">
        <v>2016</v>
      </c>
      <c r="C9" s="173">
        <v>6</v>
      </c>
      <c r="D9" s="173">
        <v>24</v>
      </c>
      <c r="E9" s="176">
        <v>22.6</v>
      </c>
      <c r="F9" s="176">
        <v>24.1</v>
      </c>
      <c r="G9" s="176">
        <v>102.7</v>
      </c>
      <c r="H9" s="173">
        <v>7.74</v>
      </c>
      <c r="I9" s="177">
        <v>1.3</v>
      </c>
      <c r="J9" s="177">
        <v>2.93</v>
      </c>
      <c r="K9" s="177">
        <v>1.99</v>
      </c>
      <c r="L9" s="176">
        <v>0.21440000000000001</v>
      </c>
      <c r="M9" s="177">
        <v>0.05</v>
      </c>
      <c r="N9" s="177">
        <v>13.122</v>
      </c>
      <c r="O9" s="177">
        <v>0.26200000000000001</v>
      </c>
      <c r="P9" s="177">
        <v>23.63</v>
      </c>
      <c r="U9" s="27"/>
      <c r="V9" s="27">
        <f t="shared" si="0"/>
        <v>22.6</v>
      </c>
      <c r="W9" s="8">
        <f t="shared" si="1"/>
        <v>295.75</v>
      </c>
      <c r="X9" s="27">
        <f t="shared" si="2"/>
        <v>24.1</v>
      </c>
      <c r="Y9" s="27">
        <f t="shared" si="3"/>
        <v>7.74</v>
      </c>
      <c r="Z9" s="35">
        <f t="shared" si="4"/>
        <v>7.494111637886733</v>
      </c>
      <c r="AA9" s="8">
        <f t="shared" si="5"/>
        <v>1.0328108752570713</v>
      </c>
      <c r="AB9" s="36">
        <f t="shared" si="6"/>
        <v>1.3</v>
      </c>
      <c r="AC9" s="36">
        <f t="shared" si="7"/>
        <v>0.05</v>
      </c>
      <c r="AD9" s="36">
        <f t="shared" si="8"/>
        <v>0.21440000000000001</v>
      </c>
      <c r="AE9" s="8">
        <f t="shared" si="9"/>
        <v>0.26440000000000002</v>
      </c>
      <c r="AF9" s="36">
        <f t="shared" si="10"/>
        <v>2.93</v>
      </c>
      <c r="AG9" s="36">
        <f t="shared" si="11"/>
        <v>1.99</v>
      </c>
      <c r="AH9" s="8">
        <f t="shared" si="12"/>
        <v>4.92</v>
      </c>
      <c r="AI9" s="37">
        <f t="shared" si="13"/>
        <v>23.63</v>
      </c>
      <c r="AJ9" s="38">
        <f t="shared" si="14"/>
        <v>23.365600000000001</v>
      </c>
      <c r="AL9" s="27"/>
      <c r="AM9" s="27"/>
      <c r="AN9" s="27"/>
      <c r="AO9" s="27"/>
      <c r="AP9" s="27"/>
      <c r="AQ9" s="39" t="s">
        <v>221</v>
      </c>
      <c r="AR9" s="40"/>
      <c r="AS9" s="40"/>
      <c r="AT9" s="40"/>
      <c r="AU9" s="40"/>
      <c r="AV9" s="40"/>
      <c r="AW9" s="40"/>
      <c r="AX9" s="40"/>
      <c r="AY9" s="40"/>
      <c r="AZ9" s="19"/>
      <c r="BD9" s="172"/>
      <c r="BE9" s="173"/>
      <c r="BF9" s="173"/>
      <c r="BG9" s="173"/>
      <c r="BH9" s="176"/>
      <c r="BI9" s="176"/>
      <c r="BJ9" s="176"/>
      <c r="BK9" s="173"/>
      <c r="BL9" s="177"/>
      <c r="BM9" s="177"/>
      <c r="BN9" s="177"/>
      <c r="BO9" s="176"/>
      <c r="BP9" s="177"/>
      <c r="BQ9" s="177"/>
      <c r="BR9" s="177"/>
      <c r="BS9" s="177"/>
    </row>
    <row r="10" spans="1:71" ht="16" x14ac:dyDescent="0.2">
      <c r="A10" s="172">
        <v>9</v>
      </c>
      <c r="B10" s="173">
        <v>2016</v>
      </c>
      <c r="C10" s="173">
        <v>7</v>
      </c>
      <c r="D10" s="173">
        <v>7</v>
      </c>
      <c r="E10" s="176">
        <v>25</v>
      </c>
      <c r="F10" s="176">
        <v>24.5</v>
      </c>
      <c r="G10" s="176">
        <v>84.7</v>
      </c>
      <c r="H10" s="173">
        <v>6.12</v>
      </c>
      <c r="I10" s="177">
        <v>1.41</v>
      </c>
      <c r="J10" s="177">
        <v>1.96</v>
      </c>
      <c r="K10" s="177">
        <v>1.47</v>
      </c>
      <c r="L10" s="176">
        <v>0.76300000000000001</v>
      </c>
      <c r="M10" s="177">
        <v>0.05</v>
      </c>
      <c r="N10" s="177">
        <v>10.991</v>
      </c>
      <c r="O10" s="177">
        <v>0.58099999999999996</v>
      </c>
      <c r="P10" s="177">
        <v>20.599</v>
      </c>
      <c r="U10" s="27"/>
      <c r="V10" s="27">
        <f t="shared" si="0"/>
        <v>25</v>
      </c>
      <c r="W10" s="8">
        <f t="shared" si="1"/>
        <v>298.14999999999998</v>
      </c>
      <c r="X10" s="27">
        <f t="shared" si="2"/>
        <v>24.5</v>
      </c>
      <c r="Y10" s="27">
        <f t="shared" si="3"/>
        <v>6.12</v>
      </c>
      <c r="Z10" s="35">
        <f t="shared" si="4"/>
        <v>7.1634494509340776</v>
      </c>
      <c r="AA10" s="8">
        <f t="shared" si="5"/>
        <v>0.85433701206643997</v>
      </c>
      <c r="AB10" s="36">
        <f t="shared" si="6"/>
        <v>1.41</v>
      </c>
      <c r="AC10" s="36">
        <f t="shared" si="7"/>
        <v>0.05</v>
      </c>
      <c r="AD10" s="36">
        <f t="shared" si="8"/>
        <v>0.76300000000000001</v>
      </c>
      <c r="AE10" s="8">
        <f t="shared" si="9"/>
        <v>0.81300000000000006</v>
      </c>
      <c r="AF10" s="36">
        <f t="shared" si="10"/>
        <v>1.96</v>
      </c>
      <c r="AG10" s="36">
        <f t="shared" si="11"/>
        <v>1.47</v>
      </c>
      <c r="AH10" s="8">
        <f t="shared" si="12"/>
        <v>3.4299999999999997</v>
      </c>
      <c r="AI10" s="37">
        <f t="shared" si="13"/>
        <v>20.599</v>
      </c>
      <c r="AJ10" s="38">
        <f t="shared" si="14"/>
        <v>19.786000000000001</v>
      </c>
      <c r="AL10" s="27"/>
      <c r="AM10" s="27"/>
      <c r="AN10" s="27"/>
      <c r="AO10" s="27"/>
      <c r="AP10" s="27"/>
      <c r="AQ10" s="41"/>
      <c r="AR10" s="42" t="s">
        <v>68</v>
      </c>
      <c r="AS10" s="42" t="s">
        <v>92</v>
      </c>
      <c r="AT10" s="42" t="s">
        <v>7</v>
      </c>
      <c r="AU10" s="42" t="s">
        <v>93</v>
      </c>
      <c r="AV10" s="42" t="s">
        <v>8</v>
      </c>
      <c r="AW10" s="42"/>
      <c r="AX10" s="40"/>
      <c r="AY10" s="40"/>
      <c r="AZ10" s="19"/>
      <c r="BD10" s="172"/>
      <c r="BE10" s="173"/>
      <c r="BF10" s="173"/>
      <c r="BG10" s="173"/>
      <c r="BH10" s="176"/>
      <c r="BI10" s="176"/>
      <c r="BJ10" s="176"/>
      <c r="BK10" s="173"/>
      <c r="BL10" s="177"/>
      <c r="BM10" s="177"/>
      <c r="BN10" s="177"/>
      <c r="BO10" s="176"/>
      <c r="BP10" s="177"/>
      <c r="BQ10" s="177"/>
      <c r="BR10" s="177"/>
      <c r="BS10" s="177"/>
    </row>
    <row r="11" spans="1:71" ht="16" x14ac:dyDescent="0.2">
      <c r="A11" s="172">
        <v>9</v>
      </c>
      <c r="B11" s="173">
        <v>2016</v>
      </c>
      <c r="C11" s="173">
        <v>7</v>
      </c>
      <c r="D11" s="173">
        <v>23</v>
      </c>
      <c r="E11" s="176">
        <v>25</v>
      </c>
      <c r="F11" s="176">
        <v>28</v>
      </c>
      <c r="G11" s="176">
        <v>80.900000000000006</v>
      </c>
      <c r="H11" s="173">
        <v>5.68</v>
      </c>
      <c r="I11" s="177">
        <v>1.76</v>
      </c>
      <c r="J11" s="177">
        <v>3.66</v>
      </c>
      <c r="K11" s="177">
        <v>2.11</v>
      </c>
      <c r="L11" s="176">
        <v>1.7123999999999999</v>
      </c>
      <c r="M11" s="177">
        <v>0.42799999999999999</v>
      </c>
      <c r="N11" s="177">
        <v>5.4870000000000001</v>
      </c>
      <c r="O11" s="177">
        <v>0.44400000000000001</v>
      </c>
      <c r="P11" s="177">
        <v>23.74</v>
      </c>
      <c r="U11" s="27"/>
      <c r="V11" s="27">
        <f t="shared" si="0"/>
        <v>25</v>
      </c>
      <c r="W11" s="8">
        <f t="shared" si="1"/>
        <v>298.14999999999998</v>
      </c>
      <c r="X11" s="27">
        <f t="shared" si="2"/>
        <v>28</v>
      </c>
      <c r="Y11" s="27">
        <f t="shared" si="3"/>
        <v>5.68</v>
      </c>
      <c r="Z11" s="35">
        <f t="shared" si="4"/>
        <v>7.0220856511331</v>
      </c>
      <c r="AA11" s="8">
        <f t="shared" si="5"/>
        <v>0.80887649085901736</v>
      </c>
      <c r="AB11" s="36">
        <f t="shared" si="6"/>
        <v>1.76</v>
      </c>
      <c r="AC11" s="36">
        <f t="shared" si="7"/>
        <v>0.42799999999999999</v>
      </c>
      <c r="AD11" s="36">
        <f t="shared" si="8"/>
        <v>1.7123999999999999</v>
      </c>
      <c r="AE11" s="8">
        <f t="shared" si="9"/>
        <v>2.1404000000000001</v>
      </c>
      <c r="AF11" s="36">
        <f t="shared" si="10"/>
        <v>3.66</v>
      </c>
      <c r="AG11" s="36">
        <f t="shared" si="11"/>
        <v>2.11</v>
      </c>
      <c r="AH11" s="8">
        <f t="shared" si="12"/>
        <v>5.77</v>
      </c>
      <c r="AI11" s="37">
        <f t="shared" si="13"/>
        <v>23.74</v>
      </c>
      <c r="AJ11" s="38">
        <f t="shared" si="14"/>
        <v>21.599599999999999</v>
      </c>
      <c r="AL11" s="43" t="s">
        <v>222</v>
      </c>
      <c r="AQ11" s="44" t="s">
        <v>1</v>
      </c>
      <c r="AR11" s="41"/>
      <c r="AS11" s="41"/>
      <c r="AT11" s="41"/>
      <c r="AU11" s="41"/>
      <c r="AV11" s="41"/>
      <c r="AW11" s="45"/>
      <c r="AX11" s="40"/>
      <c r="AY11" s="40"/>
      <c r="AZ11" s="19"/>
      <c r="BD11" s="172"/>
      <c r="BE11" s="173"/>
      <c r="BF11" s="173"/>
      <c r="BG11" s="173"/>
      <c r="BH11" s="176"/>
      <c r="BI11" s="176"/>
      <c r="BJ11" s="176"/>
      <c r="BK11" s="173"/>
      <c r="BL11" s="177"/>
      <c r="BM11" s="177"/>
      <c r="BN11" s="177"/>
      <c r="BO11" s="176"/>
      <c r="BP11" s="177"/>
      <c r="BQ11" s="177"/>
      <c r="BR11" s="177"/>
      <c r="BS11" s="177"/>
    </row>
    <row r="12" spans="1:71" ht="18" x14ac:dyDescent="0.25">
      <c r="A12" s="172">
        <v>9</v>
      </c>
      <c r="B12" s="173">
        <v>2016</v>
      </c>
      <c r="C12" s="173">
        <v>8</v>
      </c>
      <c r="D12" s="173">
        <v>6</v>
      </c>
      <c r="E12" s="176">
        <v>24.3</v>
      </c>
      <c r="F12" s="176">
        <v>28.6</v>
      </c>
      <c r="G12" s="176">
        <v>86.4</v>
      </c>
      <c r="H12" s="173">
        <v>6.16</v>
      </c>
      <c r="I12" s="177">
        <v>2.0499999999999998</v>
      </c>
      <c r="J12" s="177">
        <v>5.73</v>
      </c>
      <c r="K12" s="177">
        <v>2.37</v>
      </c>
      <c r="L12" s="176">
        <v>0.34</v>
      </c>
      <c r="M12" s="177">
        <v>0.05</v>
      </c>
      <c r="N12" s="177">
        <v>11.955</v>
      </c>
      <c r="O12" s="177">
        <v>0.27300000000000002</v>
      </c>
      <c r="P12" s="177">
        <v>21.425999999999998</v>
      </c>
      <c r="U12" s="27"/>
      <c r="V12" s="27">
        <f t="shared" si="0"/>
        <v>24.3</v>
      </c>
      <c r="W12" s="8">
        <f t="shared" si="1"/>
        <v>297.45</v>
      </c>
      <c r="X12" s="27">
        <f t="shared" si="2"/>
        <v>28.6</v>
      </c>
      <c r="Y12" s="27">
        <f t="shared" si="3"/>
        <v>6.16</v>
      </c>
      <c r="Z12" s="35">
        <f t="shared" si="4"/>
        <v>7.0840733546020092</v>
      </c>
      <c r="AA12" s="8">
        <f t="shared" si="5"/>
        <v>0.86955621316347531</v>
      </c>
      <c r="AB12" s="36">
        <f t="shared" si="6"/>
        <v>2.0499999999999998</v>
      </c>
      <c r="AC12" s="36">
        <f t="shared" si="7"/>
        <v>0.05</v>
      </c>
      <c r="AD12" s="36">
        <f t="shared" si="8"/>
        <v>0.34</v>
      </c>
      <c r="AE12" s="8">
        <f t="shared" si="9"/>
        <v>0.39</v>
      </c>
      <c r="AF12" s="36">
        <f t="shared" si="10"/>
        <v>5.73</v>
      </c>
      <c r="AG12" s="36">
        <f t="shared" si="11"/>
        <v>2.37</v>
      </c>
      <c r="AH12" s="8">
        <f t="shared" si="12"/>
        <v>8.1000000000000014</v>
      </c>
      <c r="AI12" s="37">
        <f t="shared" si="13"/>
        <v>21.425999999999998</v>
      </c>
      <c r="AJ12" s="38">
        <f t="shared" si="14"/>
        <v>21.035999999999998</v>
      </c>
      <c r="AL12" s="46" t="s">
        <v>59</v>
      </c>
      <c r="AM12" s="4" t="s">
        <v>92</v>
      </c>
      <c r="AN12" s="47" t="s">
        <v>61</v>
      </c>
      <c r="AO12" s="47" t="s">
        <v>62</v>
      </c>
      <c r="AP12" s="47" t="s">
        <v>63</v>
      </c>
      <c r="AQ12" s="45" t="s">
        <v>58</v>
      </c>
      <c r="AR12" s="41">
        <v>0.4</v>
      </c>
      <c r="AS12" s="45">
        <v>17</v>
      </c>
      <c r="AT12" s="48">
        <v>10</v>
      </c>
      <c r="AU12" s="41">
        <v>10</v>
      </c>
      <c r="AV12" s="49">
        <v>43</v>
      </c>
      <c r="AW12" s="45"/>
      <c r="AX12" s="40"/>
      <c r="AY12" s="40"/>
      <c r="AZ12" s="19"/>
      <c r="BD12" s="172"/>
      <c r="BE12" s="173"/>
      <c r="BF12" s="173"/>
      <c r="BG12" s="173"/>
      <c r="BH12" s="176"/>
      <c r="BI12" s="176"/>
      <c r="BJ12" s="176"/>
      <c r="BK12" s="173"/>
      <c r="BL12" s="177"/>
      <c r="BM12" s="177"/>
      <c r="BN12" s="177"/>
      <c r="BO12" s="176"/>
      <c r="BP12" s="177"/>
      <c r="BQ12" s="177"/>
      <c r="BR12" s="177"/>
      <c r="BS12" s="177"/>
    </row>
    <row r="13" spans="1:71" ht="16" x14ac:dyDescent="0.2">
      <c r="A13" s="172">
        <v>9</v>
      </c>
      <c r="B13" s="173">
        <v>2016</v>
      </c>
      <c r="C13" s="173">
        <v>8</v>
      </c>
      <c r="D13" s="173">
        <v>19</v>
      </c>
      <c r="E13" s="176">
        <v>25.2</v>
      </c>
      <c r="F13" s="176">
        <v>28.9</v>
      </c>
      <c r="G13" s="176">
        <v>84.3</v>
      </c>
      <c r="H13" s="173">
        <v>5.87</v>
      </c>
      <c r="I13" s="177">
        <v>1.4</v>
      </c>
      <c r="J13" s="177">
        <v>3.37</v>
      </c>
      <c r="K13" s="177">
        <v>1.86</v>
      </c>
      <c r="L13" s="176">
        <v>0.49719999999999998</v>
      </c>
      <c r="M13" s="177">
        <v>0.27300000000000002</v>
      </c>
      <c r="N13" s="177">
        <v>6.1390000000000002</v>
      </c>
      <c r="O13" s="177">
        <v>0.65500000000000003</v>
      </c>
      <c r="P13" s="177">
        <v>15.96</v>
      </c>
      <c r="U13" s="27"/>
      <c r="V13" s="27">
        <f t="shared" si="0"/>
        <v>25.2</v>
      </c>
      <c r="W13" s="8">
        <f t="shared" si="1"/>
        <v>298.34999999999997</v>
      </c>
      <c r="X13" s="27">
        <f t="shared" si="2"/>
        <v>28.9</v>
      </c>
      <c r="Y13" s="27">
        <f t="shared" si="3"/>
        <v>5.87</v>
      </c>
      <c r="Z13" s="35">
        <f t="shared" si="4"/>
        <v>6.9620493605541087</v>
      </c>
      <c r="AA13" s="8">
        <f t="shared" si="5"/>
        <v>0.84314254266258282</v>
      </c>
      <c r="AB13" s="36">
        <f t="shared" si="6"/>
        <v>1.4</v>
      </c>
      <c r="AC13" s="36">
        <f t="shared" si="7"/>
        <v>0.27300000000000002</v>
      </c>
      <c r="AD13" s="36">
        <f t="shared" si="8"/>
        <v>0.49719999999999998</v>
      </c>
      <c r="AE13" s="8">
        <f t="shared" si="9"/>
        <v>0.7702</v>
      </c>
      <c r="AF13" s="36">
        <f t="shared" si="10"/>
        <v>3.37</v>
      </c>
      <c r="AG13" s="36">
        <f t="shared" si="11"/>
        <v>1.86</v>
      </c>
      <c r="AH13" s="8">
        <f t="shared" si="12"/>
        <v>5.23</v>
      </c>
      <c r="AI13" s="37">
        <f t="shared" si="13"/>
        <v>15.96</v>
      </c>
      <c r="AJ13" s="38">
        <f t="shared" si="14"/>
        <v>15.189800000000002</v>
      </c>
      <c r="AL13" s="53" t="s">
        <v>61</v>
      </c>
      <c r="AM13" s="54" t="s">
        <v>61</v>
      </c>
      <c r="AN13" s="54" t="s">
        <v>7</v>
      </c>
      <c r="AO13" s="54" t="s">
        <v>223</v>
      </c>
      <c r="AP13" s="54"/>
      <c r="AQ13" s="45" t="s">
        <v>64</v>
      </c>
      <c r="AR13" s="41">
        <v>0.9</v>
      </c>
      <c r="AS13" s="45">
        <v>0.5</v>
      </c>
      <c r="AT13" s="48">
        <v>1</v>
      </c>
      <c r="AU13" s="41">
        <v>3</v>
      </c>
      <c r="AV13" s="49">
        <v>20</v>
      </c>
      <c r="AW13" s="45"/>
      <c r="AX13" s="40"/>
      <c r="AY13" s="40"/>
      <c r="AZ13" s="19"/>
      <c r="BD13" s="172"/>
      <c r="BE13" s="173"/>
      <c r="BF13" s="173"/>
      <c r="BG13" s="173"/>
      <c r="BH13" s="176"/>
      <c r="BI13" s="176"/>
      <c r="BJ13" s="176"/>
      <c r="BK13" s="173"/>
      <c r="BL13" s="177"/>
      <c r="BM13" s="177"/>
      <c r="BN13" s="177"/>
      <c r="BO13" s="176"/>
      <c r="BP13" s="177"/>
      <c r="BQ13" s="177"/>
      <c r="BR13" s="177"/>
      <c r="BS13" s="177"/>
    </row>
    <row r="14" spans="1:71" ht="16" x14ac:dyDescent="0.2">
      <c r="A14" s="172">
        <v>9</v>
      </c>
      <c r="B14" s="173">
        <v>2016</v>
      </c>
      <c r="C14" s="173">
        <v>9</v>
      </c>
      <c r="D14" s="173">
        <v>3</v>
      </c>
      <c r="E14" s="176">
        <v>22.9</v>
      </c>
      <c r="F14" s="176">
        <v>31.8</v>
      </c>
      <c r="G14" s="176">
        <v>81.5</v>
      </c>
      <c r="H14" s="173">
        <v>5.92</v>
      </c>
      <c r="I14" s="177">
        <v>1.37</v>
      </c>
      <c r="J14" s="177">
        <v>2.7</v>
      </c>
      <c r="K14" s="177">
        <v>1.91</v>
      </c>
      <c r="L14" s="176">
        <v>1.6071</v>
      </c>
      <c r="M14" s="177">
        <v>0.17</v>
      </c>
      <c r="N14" s="177">
        <v>7.5490000000000004</v>
      </c>
      <c r="O14" s="177">
        <v>0.76700000000000002</v>
      </c>
      <c r="P14" s="177">
        <v>16.884</v>
      </c>
      <c r="U14" s="27"/>
      <c r="V14" s="27">
        <f t="shared" si="0"/>
        <v>22.9</v>
      </c>
      <c r="W14" s="8">
        <f t="shared" si="1"/>
        <v>296.04999999999995</v>
      </c>
      <c r="X14" s="27">
        <f t="shared" si="2"/>
        <v>31.8</v>
      </c>
      <c r="Y14" s="27">
        <f t="shared" si="3"/>
        <v>5.92</v>
      </c>
      <c r="Z14" s="35">
        <f t="shared" si="4"/>
        <v>7.1288759379750646</v>
      </c>
      <c r="AA14" s="8">
        <f t="shared" si="5"/>
        <v>0.83042544876739122</v>
      </c>
      <c r="AB14" s="36">
        <f t="shared" si="6"/>
        <v>1.37</v>
      </c>
      <c r="AC14" s="36">
        <f t="shared" si="7"/>
        <v>0.17</v>
      </c>
      <c r="AD14" s="36">
        <f t="shared" si="8"/>
        <v>1.6071</v>
      </c>
      <c r="AE14" s="8">
        <f t="shared" si="9"/>
        <v>1.7770999999999999</v>
      </c>
      <c r="AF14" s="36">
        <f t="shared" si="10"/>
        <v>2.7</v>
      </c>
      <c r="AG14" s="36">
        <f t="shared" si="11"/>
        <v>1.91</v>
      </c>
      <c r="AH14" s="8">
        <f t="shared" si="12"/>
        <v>4.6100000000000003</v>
      </c>
      <c r="AI14" s="37">
        <f t="shared" si="13"/>
        <v>16.884</v>
      </c>
      <c r="AJ14" s="38">
        <f t="shared" si="14"/>
        <v>15.1069</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c r="BD14" s="172"/>
      <c r="BE14" s="173"/>
      <c r="BF14" s="173"/>
      <c r="BG14" s="173"/>
      <c r="BH14" s="176"/>
      <c r="BI14" s="176"/>
      <c r="BJ14" s="176"/>
      <c r="BK14" s="173"/>
      <c r="BL14" s="177"/>
      <c r="BM14" s="177"/>
      <c r="BN14" s="177"/>
      <c r="BO14" s="176"/>
      <c r="BP14" s="177"/>
      <c r="BQ14" s="177"/>
      <c r="BR14" s="177"/>
      <c r="BS14" s="177"/>
    </row>
    <row r="15" spans="1:71" ht="16" x14ac:dyDescent="0.2">
      <c r="A15" s="172">
        <v>9</v>
      </c>
      <c r="B15" s="173">
        <v>2016</v>
      </c>
      <c r="C15" s="173">
        <v>9</v>
      </c>
      <c r="D15" s="173">
        <v>16</v>
      </c>
      <c r="E15" s="176">
        <v>21</v>
      </c>
      <c r="F15" s="176">
        <v>32.4</v>
      </c>
      <c r="G15" s="176">
        <v>87.4</v>
      </c>
      <c r="H15" s="173">
        <v>6.45</v>
      </c>
      <c r="I15" s="177">
        <v>0.98</v>
      </c>
      <c r="J15" s="177">
        <v>1.88</v>
      </c>
      <c r="K15" s="177">
        <v>1.38</v>
      </c>
      <c r="L15" s="176">
        <v>0.43230000000000002</v>
      </c>
      <c r="M15" s="177">
        <v>0.05</v>
      </c>
      <c r="N15" s="177">
        <v>3.403</v>
      </c>
      <c r="O15" s="177">
        <v>0.68200000000000005</v>
      </c>
      <c r="P15" s="177">
        <v>16.012</v>
      </c>
      <c r="U15" s="27"/>
      <c r="V15" s="27">
        <f t="shared" si="0"/>
        <v>21</v>
      </c>
      <c r="W15" s="8">
        <f t="shared" si="1"/>
        <v>294.14999999999998</v>
      </c>
      <c r="X15" s="27">
        <f t="shared" si="2"/>
        <v>32.4</v>
      </c>
      <c r="Y15" s="27">
        <f t="shared" si="3"/>
        <v>6.45</v>
      </c>
      <c r="Z15" s="35">
        <f t="shared" si="4"/>
        <v>7.3516481969811736</v>
      </c>
      <c r="AA15" s="8">
        <f t="shared" si="5"/>
        <v>0.87735427854784731</v>
      </c>
      <c r="AB15" s="36">
        <f t="shared" si="6"/>
        <v>0.98</v>
      </c>
      <c r="AC15" s="36">
        <f t="shared" si="7"/>
        <v>0.05</v>
      </c>
      <c r="AD15" s="36">
        <f t="shared" si="8"/>
        <v>0.43230000000000002</v>
      </c>
      <c r="AE15" s="8">
        <f t="shared" si="9"/>
        <v>0.48230000000000001</v>
      </c>
      <c r="AF15" s="36">
        <f t="shared" si="10"/>
        <v>1.88</v>
      </c>
      <c r="AG15" s="36">
        <f t="shared" si="11"/>
        <v>1.38</v>
      </c>
      <c r="AH15" s="8">
        <f t="shared" si="12"/>
        <v>3.26</v>
      </c>
      <c r="AI15" s="37">
        <f t="shared" si="13"/>
        <v>16.012</v>
      </c>
      <c r="AJ15" s="38">
        <f t="shared" si="14"/>
        <v>15.5297</v>
      </c>
      <c r="AL15">
        <f>AA20</f>
        <v>0.87690198328067159</v>
      </c>
      <c r="AM15">
        <f>AB20</f>
        <v>1.4187500000000002</v>
      </c>
      <c r="AN15">
        <f>AE20</f>
        <v>0.98617500000000002</v>
      </c>
      <c r="AO15">
        <f>AH20</f>
        <v>4.7575000000000003</v>
      </c>
      <c r="AP15" s="11">
        <f>AJ20</f>
        <v>18.194075000000002</v>
      </c>
      <c r="AQ15" s="45"/>
      <c r="AR15" s="41" t="s">
        <v>77</v>
      </c>
      <c r="AS15" s="41" t="s">
        <v>77</v>
      </c>
      <c r="AT15" s="41" t="s">
        <v>77</v>
      </c>
      <c r="AU15" s="41" t="s">
        <v>77</v>
      </c>
      <c r="AV15" s="41" t="s">
        <v>77</v>
      </c>
      <c r="AW15" s="42" t="s">
        <v>78</v>
      </c>
      <c r="AX15" s="23"/>
      <c r="AY15" s="23"/>
      <c r="AZ15" s="19"/>
      <c r="BD15" s="172"/>
      <c r="BE15" s="173"/>
      <c r="BF15" s="173"/>
      <c r="BG15" s="173"/>
      <c r="BH15" s="176"/>
      <c r="BI15" s="176"/>
      <c r="BJ15" s="176"/>
      <c r="BK15" s="173"/>
      <c r="BL15" s="177"/>
      <c r="BM15" s="177"/>
      <c r="BN15" s="177"/>
      <c r="BO15" s="176"/>
      <c r="BP15" s="177"/>
      <c r="BQ15" s="177"/>
      <c r="BR15" s="177"/>
      <c r="BS15" s="177"/>
    </row>
    <row r="16" spans="1:71" ht="16" x14ac:dyDescent="0.2">
      <c r="A16" s="172">
        <v>9</v>
      </c>
      <c r="B16" s="173">
        <v>2016</v>
      </c>
      <c r="C16" s="173">
        <v>10</v>
      </c>
      <c r="D16" s="173">
        <v>8</v>
      </c>
      <c r="E16" s="176">
        <v>17</v>
      </c>
      <c r="F16" s="176">
        <v>30.5</v>
      </c>
      <c r="G16" s="176">
        <v>104</v>
      </c>
      <c r="H16" s="173">
        <v>8.3800000000000008</v>
      </c>
      <c r="I16" s="177">
        <v>0.65</v>
      </c>
      <c r="J16" s="177">
        <v>1.27</v>
      </c>
      <c r="K16" s="177">
        <v>1.23</v>
      </c>
      <c r="L16" s="176">
        <v>0.86539999999999995</v>
      </c>
      <c r="M16" s="177">
        <v>0.20799999999999999</v>
      </c>
      <c r="N16" s="177">
        <v>6.6319999999999997</v>
      </c>
      <c r="O16" s="177">
        <v>0.48</v>
      </c>
      <c r="P16" s="177">
        <v>9.3529999999999998</v>
      </c>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f>((LN(AL15)-LN(0.4))/(LN(0.9)-LN(0.4))*100)</f>
        <v>96.793862119542624</v>
      </c>
      <c r="AS16" s="57">
        <f>((LN(AM15)-LN(17))/(LN(0.5)-LN(17))*100)</f>
        <v>70.424935977836753</v>
      </c>
      <c r="AT16" s="41">
        <f>((LN(AN15)-LN(10))/(LN(1)-LN(10))*100)</f>
        <v>100.60460112346783</v>
      </c>
      <c r="AU16" s="41">
        <f>((LN(AO15)-LN(10))/(LN(3)-LN(10))*100)</f>
        <v>61.700959534694988</v>
      </c>
      <c r="AV16" s="41">
        <f>((LN(AP15)-LN(43))/(LN(20)-LN(43))*100)</f>
        <v>112.36319499196689</v>
      </c>
      <c r="BD16" s="172"/>
      <c r="BE16" s="173"/>
      <c r="BF16" s="173"/>
      <c r="BG16" s="173"/>
      <c r="BH16" s="176"/>
      <c r="BI16" s="176"/>
      <c r="BJ16" s="176"/>
      <c r="BK16" s="173"/>
      <c r="BL16" s="177"/>
      <c r="BM16" s="177"/>
      <c r="BN16" s="177"/>
      <c r="BO16" s="176"/>
      <c r="BP16" s="177"/>
      <c r="BQ16" s="177"/>
      <c r="BR16" s="177"/>
      <c r="BS16" s="177"/>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0"/>
        <v xml:space="preserve"> </v>
      </c>
      <c r="W17" s="8" t="str">
        <f t="shared" si="1"/>
        <v xml:space="preserve"> </v>
      </c>
      <c r="X17" s="27" t="str">
        <f t="shared" si="2"/>
        <v xml:space="preserve"> </v>
      </c>
      <c r="Y17" s="27" t="str">
        <f t="shared" si="3"/>
        <v xml:space="preserve"> </v>
      </c>
      <c r="Z17" s="35" t="str">
        <f t="shared" si="4"/>
        <v xml:space="preserve"> </v>
      </c>
      <c r="AA17" s="8" t="str">
        <f t="shared" si="5"/>
        <v xml:space="preserve"> </v>
      </c>
      <c r="AB17" s="36" t="str">
        <f t="shared" si="6"/>
        <v xml:space="preserve"> </v>
      </c>
      <c r="AC17" s="36" t="str">
        <f t="shared" si="7"/>
        <v xml:space="preserve"> </v>
      </c>
      <c r="AD17" s="36" t="str">
        <f t="shared" si="8"/>
        <v xml:space="preserve"> </v>
      </c>
      <c r="AE17" s="8" t="str">
        <f t="shared" si="9"/>
        <v xml:space="preserve"> </v>
      </c>
      <c r="AF17" s="36" t="str">
        <f t="shared" si="10"/>
        <v xml:space="preserve"> </v>
      </c>
      <c r="AG17" s="36" t="str">
        <f t="shared" si="11"/>
        <v xml:space="preserve"> </v>
      </c>
      <c r="AH17" s="8" t="str">
        <f t="shared" si="12"/>
        <v xml:space="preserve"> </v>
      </c>
      <c r="AI17" s="37" t="str">
        <f t="shared" si="13"/>
        <v xml:space="preserve"> </v>
      </c>
      <c r="AJ17" s="38" t="str">
        <f t="shared" si="14"/>
        <v xml:space="preserve"> </v>
      </c>
      <c r="AK17" s="27"/>
      <c r="AL17" s="27"/>
      <c r="AM17" s="27"/>
      <c r="AN17" s="27"/>
      <c r="AO17" s="58" t="s">
        <v>228</v>
      </c>
      <c r="AP17" s="27"/>
      <c r="AR17">
        <f>IF(AR16&gt;100, 100, IF(AR16&lt;0, 0, AR16))</f>
        <v>96.793862119542624</v>
      </c>
      <c r="AS17">
        <f t="shared" ref="AS17:AV17" si="15">IF(AS16&gt;100, 100, IF(AS16&lt;0, 0, AS16))</f>
        <v>70.424935977836753</v>
      </c>
      <c r="AT17">
        <f t="shared" si="15"/>
        <v>100</v>
      </c>
      <c r="AU17">
        <f t="shared" si="15"/>
        <v>61.700959534694988</v>
      </c>
      <c r="AV17">
        <f t="shared" si="15"/>
        <v>100</v>
      </c>
      <c r="AW17" s="59">
        <f>AVERAGE(AR17:AV17)</f>
        <v>85.783951526414882</v>
      </c>
      <c r="AX17" s="43"/>
      <c r="AY17" s="43" t="str">
        <f>IF(AW17&lt;35, "Poor", IF(AW17&lt;65, "Fair", IF(AW17&gt;65, "Excellent")))</f>
        <v>Excellent</v>
      </c>
      <c r="AZ17" s="43" t="str">
        <f>IF(AY17="Excellent", "Acceptable; Ongoing Protection is Required", "Unacceptable; Immediate Restoration is Required")</f>
        <v>Acceptable; Ongoing Protection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0"/>
        <v xml:space="preserve"> </v>
      </c>
      <c r="W18" s="8" t="str">
        <f t="shared" si="1"/>
        <v xml:space="preserve"> </v>
      </c>
      <c r="X18" s="27" t="str">
        <f t="shared" si="2"/>
        <v xml:space="preserve"> </v>
      </c>
      <c r="Y18" s="27" t="str">
        <f t="shared" si="3"/>
        <v xml:space="preserve"> </v>
      </c>
      <c r="Z18" s="35" t="str">
        <f t="shared" si="4"/>
        <v xml:space="preserve"> </v>
      </c>
      <c r="AA18" s="8" t="str">
        <f t="shared" si="5"/>
        <v xml:space="preserve"> </v>
      </c>
      <c r="AB18" s="36" t="str">
        <f t="shared" si="6"/>
        <v xml:space="preserve"> </v>
      </c>
      <c r="AC18" s="36" t="str">
        <f t="shared" si="7"/>
        <v xml:space="preserve"> </v>
      </c>
      <c r="AD18" s="36" t="str">
        <f t="shared" si="8"/>
        <v xml:space="preserve"> </v>
      </c>
      <c r="AE18" s="8" t="str">
        <f t="shared" si="9"/>
        <v xml:space="preserve"> </v>
      </c>
      <c r="AF18" s="36" t="str">
        <f t="shared" si="10"/>
        <v xml:space="preserve"> </v>
      </c>
      <c r="AG18" s="36" t="str">
        <f t="shared" si="11"/>
        <v xml:space="preserve"> </v>
      </c>
      <c r="AH18" s="8" t="str">
        <f t="shared" si="12"/>
        <v xml:space="preserve"> </v>
      </c>
      <c r="AI18" s="37" t="str">
        <f t="shared" si="13"/>
        <v xml:space="preserve"> </v>
      </c>
      <c r="AJ18" s="38" t="str">
        <f t="shared" si="14"/>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0"/>
        <v xml:space="preserve"> </v>
      </c>
      <c r="W19" s="8" t="str">
        <f t="shared" si="1"/>
        <v xml:space="preserve"> </v>
      </c>
      <c r="X19" s="27" t="str">
        <f t="shared" si="2"/>
        <v xml:space="preserve"> </v>
      </c>
      <c r="Y19" s="27" t="str">
        <f t="shared" si="3"/>
        <v xml:space="preserve"> </v>
      </c>
      <c r="Z19" s="35" t="str">
        <f t="shared" si="4"/>
        <v xml:space="preserve"> </v>
      </c>
      <c r="AA19" s="8" t="str">
        <f t="shared" si="5"/>
        <v xml:space="preserve"> </v>
      </c>
      <c r="AB19" s="36" t="str">
        <f t="shared" si="6"/>
        <v xml:space="preserve"> </v>
      </c>
      <c r="AC19" s="36" t="str">
        <f t="shared" si="7"/>
        <v xml:space="preserve"> </v>
      </c>
      <c r="AD19" s="36" t="str">
        <f t="shared" si="8"/>
        <v xml:space="preserve"> </v>
      </c>
      <c r="AE19" s="8" t="str">
        <f t="shared" si="9"/>
        <v xml:space="preserve"> </v>
      </c>
      <c r="AF19" s="36" t="str">
        <f t="shared" si="10"/>
        <v xml:space="preserve"> </v>
      </c>
      <c r="AG19" s="36" t="str">
        <f t="shared" si="11"/>
        <v xml:space="preserve"> </v>
      </c>
      <c r="AH19" s="8" t="str">
        <f t="shared" si="12"/>
        <v xml:space="preserve"> </v>
      </c>
      <c r="AI19" s="37" t="str">
        <f t="shared" si="13"/>
        <v xml:space="preserve"> </v>
      </c>
      <c r="AJ19" s="38" t="str">
        <f t="shared" si="14"/>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0.87690198328067159</v>
      </c>
      <c r="AB20" s="43">
        <f>_xlfn.AGGREGATE(1, 6,AB7:AB19)</f>
        <v>1.4187500000000002</v>
      </c>
      <c r="AE20" s="43">
        <f>_xlfn.AGGREGATE(1, 6,AE7:AE19)</f>
        <v>0.98617500000000002</v>
      </c>
      <c r="AH20" s="43">
        <f>_xlfn.AGGREGATE(1, 6,AH7:AH19)</f>
        <v>4.7575000000000003</v>
      </c>
      <c r="AJ20" s="43">
        <f>_xlfn.AGGREGATE(1, 6,AJ7:AJ19)</f>
        <v>18.194075000000002</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9</v>
      </c>
      <c r="B24" s="173">
        <v>2017</v>
      </c>
      <c r="C24" s="173">
        <v>5</v>
      </c>
      <c r="D24" s="173">
        <v>27</v>
      </c>
      <c r="E24" s="176">
        <v>15.7</v>
      </c>
      <c r="F24" s="176">
        <v>29.5</v>
      </c>
      <c r="G24" s="176">
        <v>80.400000000000006</v>
      </c>
      <c r="H24" s="173">
        <v>6.6</v>
      </c>
      <c r="I24" s="177">
        <v>1.21</v>
      </c>
      <c r="J24" s="177">
        <v>0.76</v>
      </c>
      <c r="K24" s="177">
        <v>0.45</v>
      </c>
      <c r="L24" s="176">
        <v>0.74680000000000002</v>
      </c>
      <c r="M24" s="177">
        <v>9.6000000000000002E-2</v>
      </c>
      <c r="N24" s="177">
        <v>3.4129999999999998</v>
      </c>
      <c r="O24" s="177">
        <v>0.18099999999999999</v>
      </c>
      <c r="P24" s="177">
        <v>26.596</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9</v>
      </c>
      <c r="B25" s="173">
        <v>2017</v>
      </c>
      <c r="C25" s="173">
        <v>6</v>
      </c>
      <c r="D25" s="173">
        <v>30</v>
      </c>
      <c r="E25" s="176">
        <v>20.7</v>
      </c>
      <c r="F25" s="176">
        <v>31.4</v>
      </c>
      <c r="G25" s="176">
        <v>88.4</v>
      </c>
      <c r="H25" s="173">
        <v>6.69</v>
      </c>
      <c r="I25" s="177">
        <v>1.52</v>
      </c>
      <c r="J25" s="177">
        <v>0.77</v>
      </c>
      <c r="K25" s="177">
        <v>0.46</v>
      </c>
      <c r="L25" s="176">
        <v>0.38229999999999997</v>
      </c>
      <c r="M25" s="177">
        <v>6.6000000000000003E-2</v>
      </c>
      <c r="N25" s="177">
        <v>2.3559999999999999</v>
      </c>
      <c r="O25" s="177">
        <v>0.32200000000000001</v>
      </c>
      <c r="P25" s="177">
        <v>47.652999999999999</v>
      </c>
      <c r="Q25" s="177">
        <v>17.992999999999999</v>
      </c>
      <c r="R25" s="177"/>
      <c r="S25" s="177">
        <v>29.66</v>
      </c>
      <c r="T25" s="177">
        <v>39.15</v>
      </c>
      <c r="U25" s="27"/>
      <c r="V25" s="27">
        <f t="shared" ref="V25:V36" si="16">IF(C25&lt;6," ",IF(C25&lt;=9,E25, IF(C25&gt;=10," ")))</f>
        <v>20.7</v>
      </c>
      <c r="W25" s="8">
        <f t="shared" ref="W25:W36" si="17">IF(V25=" ", " ", IF(V25&gt;0, V25+273.15))</f>
        <v>293.84999999999997</v>
      </c>
      <c r="X25" s="27">
        <f t="shared" ref="X25:X36" si="18">IF(C25&lt;6," ",IF(C25&lt;=9,F25, IF(C25&gt;=10," ")))</f>
        <v>31.4</v>
      </c>
      <c r="Y25" s="27">
        <f t="shared" ref="Y25:Y36" si="19">IF(C25&lt;6," ",IF(C25&lt;=9,H25, IF(C25&gt;=10," ")))</f>
        <v>6.69</v>
      </c>
      <c r="Z25" s="35">
        <f t="shared" ref="Z25:Z36" si="20">IF(V25=" "," ",IF(V25&gt;0,EXP(-173.4292+249.6339*100/W25+143.3483*LN(+W25/100)-21.8492*W25/100+X25*(-0.033096+0.014259*W25/100-0.0017*(W25/100)^2))*1.4276))</f>
        <v>7.4357644930920115</v>
      </c>
      <c r="AA25" s="8">
        <f t="shared" ref="AA25:AA36" si="21">IF(V25=" "," ",IF(V25&gt;0,Y25/Z25))</f>
        <v>0.89970574057518327</v>
      </c>
      <c r="AB25" s="36">
        <f t="shared" ref="AB25:AB36" si="22">IF(C25&lt;6," ",IF(C25&lt;=9,I25, IF(C25&gt;=10," ")))</f>
        <v>1.52</v>
      </c>
      <c r="AC25" s="36">
        <f t="shared" ref="AC25:AC36" si="23">IF(C25&lt;6," ",IF(C25&lt;=9,M25, IF(C25&gt;=10," ")))</f>
        <v>6.6000000000000003E-2</v>
      </c>
      <c r="AD25" s="36">
        <f t="shared" ref="AD25:AD36" si="24">IF(C25&lt;6," ",IF(C25&lt;=9,L25, IF(C25&gt;=10," ")))</f>
        <v>0.38229999999999997</v>
      </c>
      <c r="AE25" s="8">
        <f t="shared" ref="AE25:AE36" si="25">IF(V25=" "," ",IF(V25&gt;0,SUM(AC25:AD25)))</f>
        <v>0.44829999999999998</v>
      </c>
      <c r="AF25" s="36">
        <f t="shared" ref="AF25:AF36" si="26">IF(C25&lt;6," ",IF(C25&lt;=9,J25, IF(C25&gt;=10," ")))</f>
        <v>0.77</v>
      </c>
      <c r="AG25" s="36">
        <f t="shared" ref="AG25:AG36" si="27">IF(C25&lt;6," ",IF(C25&lt;=9,K25, IF(C25&gt;=10," ")))</f>
        <v>0.46</v>
      </c>
      <c r="AH25" s="8">
        <f t="shared" ref="AH25:AH36" si="28">IF(V25=" ", " ", IF(V25&gt;0, SUM(AF25:AG25)))</f>
        <v>1.23</v>
      </c>
      <c r="AI25" s="37">
        <f t="shared" ref="AI25:AI36" si="29">IF(C25&lt;6," ",IF(C25&lt;=9,P25, IF(C25&gt;=10," ")))</f>
        <v>47.652999999999999</v>
      </c>
      <c r="AJ25" s="38">
        <f t="shared" ref="AJ25:AJ36" si="30">IF(V25=" ", " ", IF(V25&gt;0, AI25-AE25))</f>
        <v>47.204699999999995</v>
      </c>
      <c r="AK25" s="27"/>
      <c r="AL25" s="27"/>
      <c r="AM25" s="27"/>
      <c r="AN25" s="27"/>
      <c r="AO25" s="27"/>
      <c r="AP25" s="27"/>
      <c r="AQ25" s="27"/>
      <c r="AR25" s="27"/>
      <c r="AS25" s="27"/>
      <c r="AT25" s="27"/>
      <c r="AU25" s="27"/>
      <c r="AV25" s="27"/>
      <c r="AW25" s="27"/>
      <c r="AX25" s="27"/>
      <c r="AY25" s="27"/>
    </row>
    <row r="26" spans="1:52" ht="16" x14ac:dyDescent="0.2">
      <c r="A26" s="172">
        <v>9</v>
      </c>
      <c r="B26" s="173">
        <v>2017</v>
      </c>
      <c r="C26" s="173">
        <v>7</v>
      </c>
      <c r="D26" s="173">
        <v>15</v>
      </c>
      <c r="E26" s="176">
        <v>21.8</v>
      </c>
      <c r="F26" s="176">
        <v>29.4</v>
      </c>
      <c r="G26" s="176">
        <v>86.1</v>
      </c>
      <c r="H26" s="173">
        <v>6.3</v>
      </c>
      <c r="I26" s="177">
        <v>0.9</v>
      </c>
      <c r="J26" s="177">
        <v>2.95</v>
      </c>
      <c r="K26" s="177">
        <v>1.69</v>
      </c>
      <c r="L26" s="176">
        <v>0.51049999999999995</v>
      </c>
      <c r="M26" s="177">
        <v>6.9000000000000006E-2</v>
      </c>
      <c r="N26" s="177">
        <v>10.304</v>
      </c>
      <c r="O26" s="177">
        <v>0.50800000000000001</v>
      </c>
      <c r="P26" t="s">
        <v>0</v>
      </c>
      <c r="Q26" s="177">
        <v>14.3</v>
      </c>
      <c r="R26" s="178"/>
      <c r="S26" t="s">
        <v>0</v>
      </c>
      <c r="T26" t="s">
        <v>0</v>
      </c>
      <c r="U26" s="27"/>
      <c r="V26" s="27">
        <f t="shared" si="16"/>
        <v>21.8</v>
      </c>
      <c r="W26" s="8">
        <f t="shared" si="17"/>
        <v>294.95</v>
      </c>
      <c r="X26" s="27">
        <f t="shared" si="18"/>
        <v>29.4</v>
      </c>
      <c r="Y26" s="27">
        <f t="shared" si="19"/>
        <v>6.3</v>
      </c>
      <c r="Z26" s="35">
        <f t="shared" si="20"/>
        <v>7.37330965343856</v>
      </c>
      <c r="AA26" s="8">
        <f t="shared" si="21"/>
        <v>0.85443312380919467</v>
      </c>
      <c r="AB26" s="36">
        <f t="shared" si="22"/>
        <v>0.9</v>
      </c>
      <c r="AC26" s="36">
        <f t="shared" si="23"/>
        <v>6.9000000000000006E-2</v>
      </c>
      <c r="AD26" s="36">
        <f t="shared" si="24"/>
        <v>0.51049999999999995</v>
      </c>
      <c r="AE26" s="8">
        <f t="shared" si="25"/>
        <v>0.5794999999999999</v>
      </c>
      <c r="AF26" s="36">
        <f t="shared" si="26"/>
        <v>2.95</v>
      </c>
      <c r="AG26" s="36">
        <f t="shared" si="27"/>
        <v>1.69</v>
      </c>
      <c r="AH26" s="8">
        <f t="shared" si="28"/>
        <v>4.6400000000000006</v>
      </c>
      <c r="AI26" s="37" t="str">
        <f t="shared" si="29"/>
        <v xml:space="preserve"> </v>
      </c>
      <c r="AJ26" s="38"/>
      <c r="AL26" s="27"/>
      <c r="AM26" s="27"/>
      <c r="AN26" s="27"/>
      <c r="AO26" s="27"/>
      <c r="AP26" s="27"/>
      <c r="AQ26" s="39" t="s">
        <v>221</v>
      </c>
      <c r="AR26" s="40"/>
      <c r="AS26" s="40"/>
      <c r="AT26" s="40"/>
      <c r="AU26" s="40"/>
      <c r="AV26" s="40"/>
      <c r="AW26" s="40"/>
      <c r="AX26" s="40"/>
      <c r="AY26" s="40"/>
      <c r="AZ26" s="19"/>
    </row>
    <row r="27" spans="1:52" ht="16" x14ac:dyDescent="0.2">
      <c r="A27" s="172">
        <v>9</v>
      </c>
      <c r="B27" s="173">
        <v>2017</v>
      </c>
      <c r="C27" s="173">
        <v>7</v>
      </c>
      <c r="D27" s="173">
        <v>28</v>
      </c>
      <c r="E27" s="176">
        <v>21.9</v>
      </c>
      <c r="F27" s="176">
        <v>30.6</v>
      </c>
      <c r="G27" s="176">
        <v>86.6</v>
      </c>
      <c r="H27" s="173">
        <v>6.34</v>
      </c>
      <c r="I27" s="177">
        <v>1.22</v>
      </c>
      <c r="J27" s="177">
        <v>2.44</v>
      </c>
      <c r="K27" s="177">
        <v>1.5</v>
      </c>
      <c r="L27" s="176">
        <v>1.0597000000000001</v>
      </c>
      <c r="M27" s="177">
        <v>0.05</v>
      </c>
      <c r="N27" s="177">
        <v>6.1349999999999998</v>
      </c>
      <c r="O27" s="177">
        <v>0.182</v>
      </c>
      <c r="P27" s="177">
        <v>47.654000000000003</v>
      </c>
      <c r="Q27" s="177">
        <v>21.533999999999999</v>
      </c>
      <c r="R27" s="177"/>
      <c r="S27" s="177">
        <v>26.12</v>
      </c>
      <c r="T27" s="177">
        <v>117.16</v>
      </c>
      <c r="U27" s="27"/>
      <c r="V27" s="27">
        <f t="shared" si="16"/>
        <v>21.9</v>
      </c>
      <c r="W27" s="8">
        <f t="shared" si="17"/>
        <v>295.04999999999995</v>
      </c>
      <c r="X27" s="27">
        <f t="shared" si="18"/>
        <v>30.6</v>
      </c>
      <c r="Y27" s="27">
        <f t="shared" si="19"/>
        <v>6.34</v>
      </c>
      <c r="Z27" s="35">
        <f t="shared" si="20"/>
        <v>7.3086621515008252</v>
      </c>
      <c r="AA27" s="8">
        <f t="shared" si="21"/>
        <v>0.86746382150091428</v>
      </c>
      <c r="AB27" s="36">
        <f t="shared" si="22"/>
        <v>1.22</v>
      </c>
      <c r="AC27" s="36">
        <f t="shared" si="23"/>
        <v>0.05</v>
      </c>
      <c r="AD27" s="36">
        <f t="shared" si="24"/>
        <v>1.0597000000000001</v>
      </c>
      <c r="AE27" s="8">
        <f t="shared" si="25"/>
        <v>1.1097000000000001</v>
      </c>
      <c r="AF27" s="36">
        <f t="shared" si="26"/>
        <v>2.44</v>
      </c>
      <c r="AG27" s="36">
        <f t="shared" si="27"/>
        <v>1.5</v>
      </c>
      <c r="AH27" s="8">
        <f t="shared" si="28"/>
        <v>3.94</v>
      </c>
      <c r="AI27" s="37">
        <f t="shared" si="29"/>
        <v>47.654000000000003</v>
      </c>
      <c r="AJ27" s="38">
        <f t="shared" si="30"/>
        <v>46.544300000000007</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9</v>
      </c>
      <c r="B28" s="173">
        <v>2017</v>
      </c>
      <c r="C28" s="173">
        <v>8</v>
      </c>
      <c r="D28" s="173">
        <v>11</v>
      </c>
      <c r="E28" s="176">
        <v>23.4</v>
      </c>
      <c r="F28" s="176">
        <v>28.7</v>
      </c>
      <c r="G28" s="176">
        <v>114.4</v>
      </c>
      <c r="H28" s="173">
        <v>8.2899999999999991</v>
      </c>
      <c r="I28" s="177">
        <v>1.27</v>
      </c>
      <c r="J28" s="177">
        <v>3.46</v>
      </c>
      <c r="K28" s="177">
        <v>1.55</v>
      </c>
      <c r="L28" s="176">
        <v>0.64300000000000002</v>
      </c>
      <c r="M28" s="177">
        <v>0.05</v>
      </c>
      <c r="N28" s="177">
        <v>12.802</v>
      </c>
      <c r="O28" s="177">
        <v>0</v>
      </c>
      <c r="P28" s="177">
        <v>41.527999999999999</v>
      </c>
      <c r="Q28" s="177">
        <v>29.559000000000001</v>
      </c>
      <c r="R28" s="177"/>
      <c r="S28" s="177">
        <v>11.968999999999999</v>
      </c>
      <c r="T28" s="177">
        <v>59.16</v>
      </c>
      <c r="U28" s="27"/>
      <c r="V28" s="27">
        <f t="shared" si="16"/>
        <v>23.4</v>
      </c>
      <c r="W28" s="8">
        <f t="shared" si="17"/>
        <v>296.54999999999995</v>
      </c>
      <c r="X28" s="27">
        <f t="shared" si="18"/>
        <v>28.7</v>
      </c>
      <c r="Y28" s="27">
        <f t="shared" si="19"/>
        <v>8.2899999999999991</v>
      </c>
      <c r="Z28" s="35">
        <f t="shared" si="20"/>
        <v>7.1933621078228427</v>
      </c>
      <c r="AA28" s="8">
        <f t="shared" si="21"/>
        <v>1.1524513677664792</v>
      </c>
      <c r="AB28" s="36">
        <f t="shared" si="22"/>
        <v>1.27</v>
      </c>
      <c r="AC28" s="36">
        <f t="shared" si="23"/>
        <v>0.05</v>
      </c>
      <c r="AD28" s="36">
        <f t="shared" si="24"/>
        <v>0.64300000000000002</v>
      </c>
      <c r="AE28" s="8">
        <f t="shared" si="25"/>
        <v>0.69300000000000006</v>
      </c>
      <c r="AF28" s="36">
        <f t="shared" si="26"/>
        <v>3.46</v>
      </c>
      <c r="AG28" s="36">
        <f t="shared" si="27"/>
        <v>1.55</v>
      </c>
      <c r="AH28" s="8">
        <f t="shared" si="28"/>
        <v>5.01</v>
      </c>
      <c r="AI28" s="37">
        <f t="shared" si="29"/>
        <v>41.527999999999999</v>
      </c>
      <c r="AJ28" s="38">
        <f t="shared" si="30"/>
        <v>40.835000000000001</v>
      </c>
      <c r="AL28" s="43" t="s">
        <v>222</v>
      </c>
      <c r="AQ28" s="44" t="s">
        <v>1</v>
      </c>
      <c r="AR28" s="41"/>
      <c r="AS28" s="41"/>
      <c r="AT28" s="41"/>
      <c r="AU28" s="41"/>
      <c r="AV28" s="41"/>
      <c r="AW28" s="45"/>
      <c r="AX28" s="40"/>
      <c r="AY28" s="40"/>
      <c r="AZ28" s="19"/>
    </row>
    <row r="29" spans="1:52" ht="18" x14ac:dyDescent="0.25">
      <c r="A29" s="172">
        <v>9</v>
      </c>
      <c r="B29" s="173">
        <v>2017</v>
      </c>
      <c r="C29" s="173">
        <v>8</v>
      </c>
      <c r="D29" s="173">
        <v>25</v>
      </c>
      <c r="E29" s="176">
        <v>23.3</v>
      </c>
      <c r="F29" s="176">
        <v>30.1</v>
      </c>
      <c r="G29" s="176">
        <v>88.3</v>
      </c>
      <c r="H29" s="173">
        <v>6.32</v>
      </c>
      <c r="I29" s="177">
        <v>1.05</v>
      </c>
      <c r="J29" s="177">
        <v>2.89</v>
      </c>
      <c r="K29" s="177">
        <v>1.82</v>
      </c>
      <c r="L29" s="176">
        <v>0.25530000000000003</v>
      </c>
      <c r="M29" s="177">
        <v>5.8999999999999997E-2</v>
      </c>
      <c r="N29" s="177">
        <v>7.9169999999999998</v>
      </c>
      <c r="O29" s="177">
        <v>0.33700000000000002</v>
      </c>
      <c r="P29" s="177">
        <v>42.328000000000003</v>
      </c>
      <c r="Q29" s="177">
        <v>17.538</v>
      </c>
      <c r="R29" s="177"/>
      <c r="S29" s="177">
        <v>24.79</v>
      </c>
      <c r="T29" s="177">
        <v>50.52</v>
      </c>
      <c r="U29" s="27"/>
      <c r="V29" s="27">
        <f t="shared" si="16"/>
        <v>23.3</v>
      </c>
      <c r="W29" s="8">
        <f t="shared" si="17"/>
        <v>296.45</v>
      </c>
      <c r="X29" s="27">
        <f t="shared" si="18"/>
        <v>30.1</v>
      </c>
      <c r="Y29" s="27">
        <f t="shared" si="19"/>
        <v>6.32</v>
      </c>
      <c r="Z29" s="35">
        <f t="shared" si="20"/>
        <v>7.1482360667814966</v>
      </c>
      <c r="AA29" s="8">
        <f t="shared" si="21"/>
        <v>0.8841342033134042</v>
      </c>
      <c r="AB29" s="36">
        <f t="shared" si="22"/>
        <v>1.05</v>
      </c>
      <c r="AC29" s="36">
        <f t="shared" si="23"/>
        <v>5.8999999999999997E-2</v>
      </c>
      <c r="AD29" s="36">
        <f t="shared" si="24"/>
        <v>0.25530000000000003</v>
      </c>
      <c r="AE29" s="8">
        <f t="shared" si="25"/>
        <v>0.31430000000000002</v>
      </c>
      <c r="AF29" s="36">
        <f t="shared" si="26"/>
        <v>2.89</v>
      </c>
      <c r="AG29" s="36">
        <f t="shared" si="27"/>
        <v>1.82</v>
      </c>
      <c r="AH29" s="8">
        <f t="shared" si="28"/>
        <v>4.71</v>
      </c>
      <c r="AI29" s="37">
        <f t="shared" si="29"/>
        <v>42.328000000000003</v>
      </c>
      <c r="AJ29" s="38">
        <f t="shared" si="30"/>
        <v>42.0137</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9</v>
      </c>
      <c r="B30" s="173">
        <v>2017</v>
      </c>
      <c r="C30" s="173">
        <v>10</v>
      </c>
      <c r="D30" s="173">
        <v>6</v>
      </c>
      <c r="E30" s="176">
        <v>18.8</v>
      </c>
      <c r="F30" s="176">
        <v>31.6</v>
      </c>
      <c r="G30" s="176">
        <v>92.5</v>
      </c>
      <c r="H30" s="173">
        <v>7.01</v>
      </c>
      <c r="I30" s="177">
        <v>1.3</v>
      </c>
      <c r="J30" s="177">
        <v>1.6</v>
      </c>
      <c r="K30" s="177">
        <v>1.52</v>
      </c>
      <c r="L30" s="176">
        <v>2.2349999999999999</v>
      </c>
      <c r="M30" s="177">
        <v>0.64</v>
      </c>
      <c r="N30" s="177">
        <v>1.782</v>
      </c>
      <c r="O30" s="177">
        <v>0.68400000000000005</v>
      </c>
      <c r="P30" s="177">
        <v>60.359000000000002</v>
      </c>
      <c r="Q30" s="177">
        <v>56.927999999999997</v>
      </c>
      <c r="R30" s="177"/>
      <c r="S30" s="177">
        <v>3.431</v>
      </c>
      <c r="T30" s="177">
        <v>31.7</v>
      </c>
      <c r="U30" s="27"/>
      <c r="V30" s="27" t="str">
        <f t="shared" si="16"/>
        <v xml:space="preserve"> </v>
      </c>
      <c r="W30" s="8" t="str">
        <f t="shared" si="17"/>
        <v xml:space="preserve"> </v>
      </c>
      <c r="X30" s="27" t="str">
        <f t="shared" si="18"/>
        <v xml:space="preserve"> </v>
      </c>
      <c r="Y30" s="27" t="str">
        <f t="shared" si="19"/>
        <v xml:space="preserve"> </v>
      </c>
      <c r="Z30" s="35" t="str">
        <f t="shared" si="20"/>
        <v xml:space="preserve"> </v>
      </c>
      <c r="AA30" s="8" t="str">
        <f t="shared" si="21"/>
        <v xml:space="preserve"> </v>
      </c>
      <c r="AB30" s="36" t="str">
        <f t="shared" si="22"/>
        <v xml:space="preserve"> </v>
      </c>
      <c r="AC30" s="36" t="str">
        <f t="shared" si="23"/>
        <v xml:space="preserve"> </v>
      </c>
      <c r="AD30" s="36" t="str">
        <f t="shared" si="24"/>
        <v xml:space="preserve"> </v>
      </c>
      <c r="AE30" s="8" t="str">
        <f t="shared" si="25"/>
        <v xml:space="preserve"> </v>
      </c>
      <c r="AF30" s="36" t="str">
        <f t="shared" si="26"/>
        <v xml:space="preserve"> </v>
      </c>
      <c r="AG30" s="36" t="str">
        <f t="shared" si="27"/>
        <v xml:space="preserve"> </v>
      </c>
      <c r="AH30" s="8" t="str">
        <f t="shared" si="28"/>
        <v xml:space="preserve"> </v>
      </c>
      <c r="AI30" s="37" t="str">
        <f t="shared" si="29"/>
        <v xml:space="preserve"> </v>
      </c>
      <c r="AJ30" s="38" t="str">
        <f t="shared" si="30"/>
        <v xml:space="preserve"> </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27"/>
      <c r="B31" s="27"/>
      <c r="C31" s="27"/>
      <c r="D31" s="50"/>
      <c r="E31" s="51"/>
      <c r="F31" s="52"/>
      <c r="G31" s="27"/>
      <c r="H31" s="27"/>
      <c r="I31" s="27"/>
      <c r="J31" s="27"/>
      <c r="K31" s="27"/>
      <c r="L31" s="27"/>
      <c r="M31" s="27"/>
      <c r="N31" s="27"/>
      <c r="O31" s="27"/>
      <c r="P31" s="27"/>
      <c r="Q31" s="27"/>
      <c r="R31" s="27"/>
      <c r="S31" s="27"/>
      <c r="T31" s="27"/>
      <c r="U31" s="27"/>
      <c r="V31" s="27" t="str">
        <f t="shared" si="16"/>
        <v xml:space="preserve"> </v>
      </c>
      <c r="W31" s="8" t="str">
        <f t="shared" si="17"/>
        <v xml:space="preserve"> </v>
      </c>
      <c r="X31" s="27" t="str">
        <f t="shared" si="18"/>
        <v xml:space="preserve"> </v>
      </c>
      <c r="Y31" s="27" t="str">
        <f t="shared" si="19"/>
        <v xml:space="preserve"> </v>
      </c>
      <c r="Z31" s="35" t="str">
        <f t="shared" si="20"/>
        <v xml:space="preserve"> </v>
      </c>
      <c r="AA31" s="8" t="str">
        <f t="shared" si="21"/>
        <v xml:space="preserve"> </v>
      </c>
      <c r="AB31" s="36" t="str">
        <f t="shared" si="22"/>
        <v xml:space="preserve"> </v>
      </c>
      <c r="AC31" s="36" t="str">
        <f t="shared" si="23"/>
        <v xml:space="preserve"> </v>
      </c>
      <c r="AD31" s="36" t="str">
        <f t="shared" si="24"/>
        <v xml:space="preserve"> </v>
      </c>
      <c r="AE31" s="8" t="str">
        <f t="shared" si="25"/>
        <v xml:space="preserve"> </v>
      </c>
      <c r="AF31" s="36" t="str">
        <f t="shared" si="26"/>
        <v xml:space="preserve"> </v>
      </c>
      <c r="AG31" s="36" t="str">
        <f t="shared" si="27"/>
        <v xml:space="preserve"> </v>
      </c>
      <c r="AH31" s="8" t="str">
        <f t="shared" si="28"/>
        <v xml:space="preserve"> </v>
      </c>
      <c r="AI31" s="37" t="str">
        <f t="shared" si="29"/>
        <v xml:space="preserve"> </v>
      </c>
      <c r="AJ31" s="38" t="str">
        <f t="shared" si="30"/>
        <v xml:space="preserve"> </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27"/>
      <c r="B32" s="27"/>
      <c r="C32" s="27"/>
      <c r="D32" s="50"/>
      <c r="E32" s="51"/>
      <c r="F32" s="52"/>
      <c r="G32" s="27"/>
      <c r="H32" s="27"/>
      <c r="I32" s="27"/>
      <c r="J32" s="27"/>
      <c r="K32" s="27"/>
      <c r="L32" s="27"/>
      <c r="M32" s="27"/>
      <c r="N32" s="27"/>
      <c r="O32" s="27"/>
      <c r="P32" s="27"/>
      <c r="Q32" s="27"/>
      <c r="R32" s="27"/>
      <c r="S32" s="27"/>
      <c r="T32" s="27"/>
      <c r="U32" s="27"/>
      <c r="V32" s="27" t="str">
        <f t="shared" si="16"/>
        <v xml:space="preserve"> </v>
      </c>
      <c r="W32" s="8" t="str">
        <f t="shared" si="17"/>
        <v xml:space="preserve"> </v>
      </c>
      <c r="X32" s="27" t="str">
        <f t="shared" si="18"/>
        <v xml:space="preserve"> </v>
      </c>
      <c r="Y32" s="27" t="str">
        <f t="shared" si="19"/>
        <v xml:space="preserve"> </v>
      </c>
      <c r="Z32" s="35" t="str">
        <f t="shared" si="20"/>
        <v xml:space="preserve"> </v>
      </c>
      <c r="AA32" s="8" t="str">
        <f t="shared" si="21"/>
        <v xml:space="preserve"> </v>
      </c>
      <c r="AB32" s="36" t="str">
        <f t="shared" si="22"/>
        <v xml:space="preserve"> </v>
      </c>
      <c r="AC32" s="36" t="str">
        <f t="shared" si="23"/>
        <v xml:space="preserve"> </v>
      </c>
      <c r="AD32" s="36" t="str">
        <f t="shared" si="24"/>
        <v xml:space="preserve"> </v>
      </c>
      <c r="AE32" s="8" t="str">
        <f t="shared" si="25"/>
        <v xml:space="preserve"> </v>
      </c>
      <c r="AF32" s="36" t="str">
        <f t="shared" si="26"/>
        <v xml:space="preserve"> </v>
      </c>
      <c r="AG32" s="36" t="str">
        <f t="shared" si="27"/>
        <v xml:space="preserve"> </v>
      </c>
      <c r="AH32" s="8" t="str">
        <f t="shared" si="28"/>
        <v xml:space="preserve"> </v>
      </c>
      <c r="AI32" s="37" t="str">
        <f t="shared" si="29"/>
        <v xml:space="preserve"> </v>
      </c>
      <c r="AJ32" s="38" t="str">
        <f t="shared" si="30"/>
        <v xml:space="preserve"> </v>
      </c>
      <c r="AL32">
        <f>AA37</f>
        <v>0.93163765139303512</v>
      </c>
      <c r="AM32">
        <f>AB37</f>
        <v>1.1919999999999999</v>
      </c>
      <c r="AN32">
        <f>AE37</f>
        <v>0.62895999999999996</v>
      </c>
      <c r="AO32">
        <f>AH37</f>
        <v>3.9060000000000001</v>
      </c>
      <c r="AP32" s="11">
        <f>AJ37</f>
        <v>44.149425000000001</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16"/>
        <v xml:space="preserve"> </v>
      </c>
      <c r="W33" s="8" t="str">
        <f t="shared" si="17"/>
        <v xml:space="preserve"> </v>
      </c>
      <c r="X33" s="27" t="str">
        <f t="shared" si="18"/>
        <v xml:space="preserve"> </v>
      </c>
      <c r="Y33" s="27" t="str">
        <f t="shared" si="19"/>
        <v xml:space="preserve"> </v>
      </c>
      <c r="Z33" s="35" t="str">
        <f t="shared" si="20"/>
        <v xml:space="preserve"> </v>
      </c>
      <c r="AA33" s="8" t="str">
        <f t="shared" si="21"/>
        <v xml:space="preserve"> </v>
      </c>
      <c r="AB33" s="36" t="str">
        <f t="shared" si="22"/>
        <v xml:space="preserve"> </v>
      </c>
      <c r="AC33" s="36" t="str">
        <f t="shared" si="23"/>
        <v xml:space="preserve"> </v>
      </c>
      <c r="AD33" s="36" t="str">
        <f t="shared" si="24"/>
        <v xml:space="preserve"> </v>
      </c>
      <c r="AE33" s="8" t="str">
        <f t="shared" si="25"/>
        <v xml:space="preserve"> </v>
      </c>
      <c r="AF33" s="36" t="str">
        <f t="shared" si="26"/>
        <v xml:space="preserve"> </v>
      </c>
      <c r="AG33" s="36" t="str">
        <f t="shared" si="27"/>
        <v xml:space="preserve"> </v>
      </c>
      <c r="AH33" s="8" t="str">
        <f t="shared" si="28"/>
        <v xml:space="preserve"> </v>
      </c>
      <c r="AI33" s="37" t="str">
        <f t="shared" si="29"/>
        <v xml:space="preserve"> </v>
      </c>
      <c r="AJ33" s="38" t="str">
        <f t="shared" si="30"/>
        <v xml:space="preserve"> </v>
      </c>
      <c r="AK33" s="27"/>
      <c r="AO33" s="27"/>
      <c r="AR33" s="41">
        <f>((LN(AL32)-LN(0.4))/(LN(0.9)-LN(0.4))*100)</f>
        <v>104.26043930963773</v>
      </c>
      <c r="AS33" s="57">
        <f>((LN(AM32)-LN(17))/(LN(0.5)-LN(17))*100)</f>
        <v>75.363274879624825</v>
      </c>
      <c r="AT33" s="41">
        <f>((LN(AN32)-LN(10))/(LN(1)-LN(10))*100)</f>
        <v>120.1376973523986</v>
      </c>
      <c r="AU33" s="41">
        <f>((LN(AO32)-LN(10))/(LN(3)-LN(10))*100)</f>
        <v>78.080772020915617</v>
      </c>
      <c r="AV33" s="41">
        <f>((LN(AP32)-LN(43))/(LN(20)-LN(43))*100)</f>
        <v>-3.446230662715033</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16"/>
        <v xml:space="preserve"> </v>
      </c>
      <c r="W34" s="8" t="str">
        <f t="shared" si="17"/>
        <v xml:space="preserve"> </v>
      </c>
      <c r="X34" s="27" t="str">
        <f t="shared" si="18"/>
        <v xml:space="preserve"> </v>
      </c>
      <c r="Y34" s="27" t="str">
        <f t="shared" si="19"/>
        <v xml:space="preserve"> </v>
      </c>
      <c r="Z34" s="35" t="str">
        <f t="shared" si="20"/>
        <v xml:space="preserve"> </v>
      </c>
      <c r="AA34" s="8" t="str">
        <f t="shared" si="21"/>
        <v xml:space="preserve"> </v>
      </c>
      <c r="AB34" s="36" t="str">
        <f t="shared" si="22"/>
        <v xml:space="preserve"> </v>
      </c>
      <c r="AC34" s="36" t="str">
        <f t="shared" si="23"/>
        <v xml:space="preserve"> </v>
      </c>
      <c r="AD34" s="36" t="str">
        <f t="shared" si="24"/>
        <v xml:space="preserve"> </v>
      </c>
      <c r="AE34" s="8" t="str">
        <f t="shared" si="25"/>
        <v xml:space="preserve"> </v>
      </c>
      <c r="AF34" s="36" t="str">
        <f t="shared" si="26"/>
        <v xml:space="preserve"> </v>
      </c>
      <c r="AG34" s="36" t="str">
        <f t="shared" si="27"/>
        <v xml:space="preserve"> </v>
      </c>
      <c r="AH34" s="8" t="str">
        <f t="shared" si="28"/>
        <v xml:space="preserve"> </v>
      </c>
      <c r="AI34" s="37" t="str">
        <f t="shared" si="29"/>
        <v xml:space="preserve"> </v>
      </c>
      <c r="AJ34" s="38" t="str">
        <f t="shared" si="30"/>
        <v xml:space="preserve"> </v>
      </c>
      <c r="AK34" s="27"/>
      <c r="AL34" s="27"/>
      <c r="AM34" s="27"/>
      <c r="AN34" s="27"/>
      <c r="AO34" s="58" t="s">
        <v>228</v>
      </c>
      <c r="AP34" s="27"/>
      <c r="AR34">
        <f>IF(AR33&gt;100, 100, IF(AR33&lt;0, 0, AR33))</f>
        <v>100</v>
      </c>
      <c r="AS34">
        <f t="shared" ref="AS34:AV34" si="31">IF(AS33&gt;100, 100, IF(AS33&lt;0, 0, AS33))</f>
        <v>75.363274879624825</v>
      </c>
      <c r="AT34">
        <f t="shared" si="31"/>
        <v>100</v>
      </c>
      <c r="AU34">
        <f t="shared" si="31"/>
        <v>78.080772020915617</v>
      </c>
      <c r="AV34">
        <f t="shared" si="31"/>
        <v>0</v>
      </c>
      <c r="AW34" s="59">
        <f>AVERAGE(AR34:AV34)</f>
        <v>70.688809380108097</v>
      </c>
      <c r="AX34" s="43"/>
      <c r="AY34" s="43" t="str">
        <f>IF(AW34&lt;35, "Poor", IF(AW34&lt;65, "Fair", IF(AW34&gt;65, "Excellent")))</f>
        <v>Excellent</v>
      </c>
      <c r="AZ34" s="43" t="str">
        <f>IF(AY34="Excellent", "Acceptable; Ongoing Protection is Required", "Unacceptable; Immediate Restoration is Required")</f>
        <v>Acceptable; Ongoing Protection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16"/>
        <v xml:space="preserve"> </v>
      </c>
      <c r="W35" s="8" t="str">
        <f t="shared" si="17"/>
        <v xml:space="preserve"> </v>
      </c>
      <c r="X35" s="27" t="str">
        <f t="shared" si="18"/>
        <v xml:space="preserve"> </v>
      </c>
      <c r="Y35" s="27" t="str">
        <f t="shared" si="19"/>
        <v xml:space="preserve"> </v>
      </c>
      <c r="Z35" s="35" t="str">
        <f t="shared" si="20"/>
        <v xml:space="preserve"> </v>
      </c>
      <c r="AA35" s="8" t="str">
        <f t="shared" si="21"/>
        <v xml:space="preserve"> </v>
      </c>
      <c r="AB35" s="36" t="str">
        <f t="shared" si="22"/>
        <v xml:space="preserve"> </v>
      </c>
      <c r="AC35" s="36" t="str">
        <f t="shared" si="23"/>
        <v xml:space="preserve"> </v>
      </c>
      <c r="AD35" s="36" t="str">
        <f t="shared" si="24"/>
        <v xml:space="preserve"> </v>
      </c>
      <c r="AE35" s="8" t="str">
        <f t="shared" si="25"/>
        <v xml:space="preserve"> </v>
      </c>
      <c r="AF35" s="36" t="str">
        <f t="shared" si="26"/>
        <v xml:space="preserve"> </v>
      </c>
      <c r="AG35" s="36" t="str">
        <f t="shared" si="27"/>
        <v xml:space="preserve"> </v>
      </c>
      <c r="AH35" s="8" t="str">
        <f t="shared" si="28"/>
        <v xml:space="preserve"> </v>
      </c>
      <c r="AI35" s="37" t="str">
        <f t="shared" si="29"/>
        <v xml:space="preserve"> </v>
      </c>
      <c r="AJ35" s="38" t="str">
        <f t="shared" si="3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16"/>
        <v xml:space="preserve"> </v>
      </c>
      <c r="W36" s="8" t="str">
        <f t="shared" si="17"/>
        <v xml:space="preserve"> </v>
      </c>
      <c r="X36" s="27" t="str">
        <f t="shared" si="18"/>
        <v xml:space="preserve"> </v>
      </c>
      <c r="Y36" s="27" t="str">
        <f t="shared" si="19"/>
        <v xml:space="preserve"> </v>
      </c>
      <c r="Z36" s="35" t="str">
        <f t="shared" si="20"/>
        <v xml:space="preserve"> </v>
      </c>
      <c r="AA36" s="8" t="str">
        <f t="shared" si="21"/>
        <v xml:space="preserve"> </v>
      </c>
      <c r="AB36" s="36" t="str">
        <f t="shared" si="22"/>
        <v xml:space="preserve"> </v>
      </c>
      <c r="AC36" s="36" t="str">
        <f t="shared" si="23"/>
        <v xml:space="preserve"> </v>
      </c>
      <c r="AD36" s="36" t="str">
        <f t="shared" si="24"/>
        <v xml:space="preserve"> </v>
      </c>
      <c r="AE36" s="8" t="str">
        <f t="shared" si="25"/>
        <v xml:space="preserve"> </v>
      </c>
      <c r="AF36" s="36" t="str">
        <f t="shared" si="26"/>
        <v xml:space="preserve"> </v>
      </c>
      <c r="AG36" s="36" t="str">
        <f t="shared" si="27"/>
        <v xml:space="preserve"> </v>
      </c>
      <c r="AH36" s="8" t="str">
        <f t="shared" si="28"/>
        <v xml:space="preserve"> </v>
      </c>
      <c r="AI36" s="37" t="str">
        <f t="shared" si="29"/>
        <v xml:space="preserve"> </v>
      </c>
      <c r="AJ36" s="38" t="str">
        <f t="shared" si="30"/>
        <v xml:space="preserve"> </v>
      </c>
    </row>
    <row r="37" spans="1:52" ht="16" x14ac:dyDescent="0.2">
      <c r="AA37" s="43">
        <f>_xlfn.AGGREGATE(1, 6,AA24:AA36)</f>
        <v>0.93163765139303512</v>
      </c>
      <c r="AB37" s="43">
        <f>_xlfn.AGGREGATE(1, 6,AB24:AB36)</f>
        <v>1.1919999999999999</v>
      </c>
      <c r="AE37" s="43">
        <f>_xlfn.AGGREGATE(1, 6,AE24:AE36)</f>
        <v>0.62895999999999996</v>
      </c>
      <c r="AH37" s="43">
        <f>_xlfn.AGGREGATE(1, 6,AH24:AH36)</f>
        <v>3.9060000000000001</v>
      </c>
      <c r="AJ37" s="43">
        <f>_xlfn.AGGREGATE(1, 6,AJ24:AJ36)</f>
        <v>44.149425000000001</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9</v>
      </c>
      <c r="B41" s="173">
        <v>2018</v>
      </c>
      <c r="C41" s="173">
        <v>5</v>
      </c>
      <c r="D41" s="173">
        <v>18</v>
      </c>
      <c r="E41" s="176">
        <v>15.3</v>
      </c>
      <c r="F41" s="176">
        <v>30</v>
      </c>
      <c r="G41" s="176">
        <v>83.1</v>
      </c>
      <c r="H41" s="173">
        <v>6.92</v>
      </c>
      <c r="I41" s="177">
        <v>2.72</v>
      </c>
      <c r="J41" s="177">
        <v>3.65</v>
      </c>
      <c r="K41" s="177">
        <v>1.92</v>
      </c>
      <c r="L41" s="176">
        <v>4.9700000000000001E-2</v>
      </c>
      <c r="M41" s="177">
        <v>0.107</v>
      </c>
      <c r="N41" s="177">
        <v>4.2910000000000004</v>
      </c>
      <c r="O41" s="177">
        <v>0.112</v>
      </c>
      <c r="P41" s="177">
        <v>28.673200000000001</v>
      </c>
      <c r="Q41" s="177">
        <v>12.765000000000001</v>
      </c>
      <c r="R41" s="177"/>
      <c r="S41" s="177">
        <v>15.908200000000001</v>
      </c>
      <c r="T41" s="177">
        <v>128.52590000000001</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9</v>
      </c>
      <c r="B42" s="173">
        <v>2018</v>
      </c>
      <c r="C42" s="173">
        <v>6</v>
      </c>
      <c r="D42" s="173">
        <v>15</v>
      </c>
      <c r="E42" s="176">
        <v>19.600000000000001</v>
      </c>
      <c r="F42" s="176">
        <v>29.4</v>
      </c>
      <c r="G42" s="176">
        <v>84.1</v>
      </c>
      <c r="H42" s="173">
        <v>6.47</v>
      </c>
      <c r="I42" s="177">
        <v>2.25</v>
      </c>
      <c r="J42" s="177">
        <v>3.71</v>
      </c>
      <c r="K42" s="177">
        <v>1</v>
      </c>
      <c r="L42" s="176">
        <v>0.28520000000000001</v>
      </c>
      <c r="M42" s="177">
        <v>0.16800000000000001</v>
      </c>
      <c r="N42" s="177">
        <v>2.7919999999999998</v>
      </c>
      <c r="P42" s="177">
        <v>18.991599999999998</v>
      </c>
      <c r="Q42" s="177">
        <v>17.169</v>
      </c>
      <c r="R42" s="177"/>
      <c r="S42" s="177">
        <v>1.8226</v>
      </c>
      <c r="T42" s="177">
        <v>53.205599999999997</v>
      </c>
      <c r="U42" s="27"/>
      <c r="V42" s="27">
        <f t="shared" ref="V42:V53" si="32">IF(C42&lt;6," ",IF(C42&lt;=9,E42, IF(C42&gt;=10," ")))</f>
        <v>19.600000000000001</v>
      </c>
      <c r="W42" s="8">
        <f t="shared" ref="W42:W53" si="33">IF(V42=" ", " ", IF(V42&gt;0, V42+273.15))</f>
        <v>292.75</v>
      </c>
      <c r="X42" s="27">
        <f t="shared" ref="X42:X53" si="34">IF(C42&lt;6," ",IF(C42&lt;=9,F42, IF(C42&gt;=10," ")))</f>
        <v>29.4</v>
      </c>
      <c r="Y42" s="27">
        <f t="shared" ref="Y42:Y53" si="35">IF(C42&lt;6," ",IF(C42&lt;=9,H42, IF(C42&gt;=10," ")))</f>
        <v>6.47</v>
      </c>
      <c r="Z42" s="35">
        <f t="shared" ref="Z42:Z53" si="36">IF(V42=" "," ",IF(V42&gt;0,EXP(-173.4292+249.6339*100/W42+143.3483*LN(+W42/100)-21.8492*W42/100+X42*(-0.033096+0.014259*W42/100-0.0017*(W42/100)^2))*1.4276))</f>
        <v>7.679822448294698</v>
      </c>
      <c r="AA42" s="8">
        <f t="shared" ref="AA42:AA53" si="37">IF(V42=" "," ",IF(V42&gt;0,Y42/Z42))</f>
        <v>0.84246739342739119</v>
      </c>
      <c r="AB42" s="36">
        <f t="shared" ref="AB42:AB53" si="38">IF(C42&lt;6," ",IF(C42&lt;=9,I42, IF(C42&gt;=10," ")))</f>
        <v>2.25</v>
      </c>
      <c r="AC42" s="36">
        <f t="shared" ref="AC42:AC53" si="39">IF(C42&lt;6," ",IF(C42&lt;=9,M42, IF(C42&gt;=10," ")))</f>
        <v>0.16800000000000001</v>
      </c>
      <c r="AD42" s="36">
        <f t="shared" ref="AD42:AD53" si="40">IF(C42&lt;6," ",IF(C42&lt;=9,L42, IF(C42&gt;=10," ")))</f>
        <v>0.28520000000000001</v>
      </c>
      <c r="AE42" s="8">
        <f t="shared" ref="AE42:AE53" si="41">IF(V42=" "," ",IF(V42&gt;0,SUM(AC42:AD42)))</f>
        <v>0.45320000000000005</v>
      </c>
      <c r="AF42" s="36">
        <f t="shared" ref="AF42:AF53" si="42">IF(C42&lt;6," ",IF(C42&lt;=9,J42, IF(C42&gt;=10," ")))</f>
        <v>3.71</v>
      </c>
      <c r="AG42" s="36">
        <f t="shared" ref="AG42:AG53" si="43">IF(C42&lt;6," ",IF(C42&lt;=9,K42, IF(C42&gt;=10," ")))</f>
        <v>1</v>
      </c>
      <c r="AH42" s="8">
        <f t="shared" ref="AH42:AH53" si="44">IF(V42=" ", " ", IF(V42&gt;0, SUM(AF42:AG42)))</f>
        <v>4.71</v>
      </c>
      <c r="AI42" s="37">
        <f t="shared" ref="AI42:AI53" si="45">IF(C42&lt;6," ",IF(C42&lt;=9,P42, IF(C42&gt;=10," ")))</f>
        <v>18.991599999999998</v>
      </c>
      <c r="AJ42" s="38">
        <f t="shared" ref="AJ42:AJ53" si="46">IF(V42=" ", " ", IF(V42&gt;0, AI42-AE42))</f>
        <v>18.538399999999999</v>
      </c>
      <c r="AK42" s="27"/>
      <c r="AL42" s="27"/>
      <c r="AM42" s="27"/>
      <c r="AN42" s="27"/>
      <c r="AO42" s="27"/>
      <c r="AP42" s="27"/>
      <c r="AQ42" s="27"/>
      <c r="AR42" s="27"/>
      <c r="AS42" s="27"/>
      <c r="AT42" s="27"/>
      <c r="AU42" s="27"/>
      <c r="AV42" s="27"/>
      <c r="AW42" s="27"/>
      <c r="AX42" s="27"/>
      <c r="AY42" s="27"/>
    </row>
    <row r="43" spans="1:52" ht="16" x14ac:dyDescent="0.2">
      <c r="A43" s="172">
        <v>9</v>
      </c>
      <c r="B43" s="173">
        <v>2018</v>
      </c>
      <c r="C43" s="173">
        <v>6</v>
      </c>
      <c r="D43" s="173">
        <v>29</v>
      </c>
      <c r="E43" s="176">
        <v>21.1</v>
      </c>
      <c r="F43" s="176">
        <v>29.5</v>
      </c>
      <c r="G43" s="176">
        <v>64.8</v>
      </c>
      <c r="H43" s="173">
        <v>4.82</v>
      </c>
      <c r="I43" s="177">
        <v>1.1399999999999999</v>
      </c>
      <c r="J43" s="177">
        <v>3.3</v>
      </c>
      <c r="K43" s="177">
        <v>1.77</v>
      </c>
      <c r="L43" s="176">
        <v>4.0877999999999997</v>
      </c>
      <c r="M43" s="177">
        <v>0.30199999999999999</v>
      </c>
      <c r="N43" s="177">
        <v>15.893000000000001</v>
      </c>
      <c r="O43" s="177">
        <v>0.312</v>
      </c>
      <c r="P43" s="177">
        <v>25.1966</v>
      </c>
      <c r="Q43" s="177">
        <v>21.745000000000001</v>
      </c>
      <c r="R43" s="177"/>
      <c r="S43" s="177">
        <v>3.4516</v>
      </c>
      <c r="T43" s="177">
        <v>58.642600000000002</v>
      </c>
      <c r="U43" s="27"/>
      <c r="V43" s="27">
        <f t="shared" si="32"/>
        <v>21.1</v>
      </c>
      <c r="W43" s="8">
        <f t="shared" si="33"/>
        <v>294.25</v>
      </c>
      <c r="X43" s="27">
        <f t="shared" si="34"/>
        <v>29.5</v>
      </c>
      <c r="Y43" s="27">
        <f t="shared" si="35"/>
        <v>4.82</v>
      </c>
      <c r="Z43" s="35">
        <f t="shared" si="36"/>
        <v>7.4639497028390789</v>
      </c>
      <c r="AA43" s="8">
        <f t="shared" si="37"/>
        <v>0.64577069673534992</v>
      </c>
      <c r="AB43" s="36">
        <f t="shared" si="38"/>
        <v>1.1399999999999999</v>
      </c>
      <c r="AC43" s="36">
        <f t="shared" si="39"/>
        <v>0.30199999999999999</v>
      </c>
      <c r="AD43" s="36">
        <f t="shared" si="40"/>
        <v>4.0877999999999997</v>
      </c>
      <c r="AE43" s="8">
        <f t="shared" si="41"/>
        <v>4.3897999999999993</v>
      </c>
      <c r="AF43" s="36">
        <f t="shared" si="42"/>
        <v>3.3</v>
      </c>
      <c r="AG43" s="36">
        <f t="shared" si="43"/>
        <v>1.77</v>
      </c>
      <c r="AH43" s="8">
        <f t="shared" si="44"/>
        <v>5.07</v>
      </c>
      <c r="AI43" s="37">
        <f t="shared" si="45"/>
        <v>25.1966</v>
      </c>
      <c r="AJ43" s="38">
        <f t="shared" si="46"/>
        <v>20.806800000000003</v>
      </c>
      <c r="AL43" s="27"/>
      <c r="AM43" s="27"/>
      <c r="AN43" s="27"/>
      <c r="AO43" s="27"/>
      <c r="AP43" s="27"/>
      <c r="AQ43" s="39" t="s">
        <v>221</v>
      </c>
      <c r="AR43" s="40"/>
      <c r="AS43" s="40"/>
      <c r="AT43" s="40"/>
      <c r="AU43" s="40"/>
      <c r="AV43" s="40"/>
      <c r="AW43" s="40"/>
      <c r="AX43" s="40"/>
      <c r="AY43" s="40"/>
      <c r="AZ43" s="19"/>
    </row>
    <row r="44" spans="1:52" ht="16" x14ac:dyDescent="0.2">
      <c r="A44" s="172">
        <v>9</v>
      </c>
      <c r="B44" s="173">
        <v>2018</v>
      </c>
      <c r="C44" s="173">
        <v>7</v>
      </c>
      <c r="D44" s="173">
        <v>13</v>
      </c>
      <c r="E44" s="176">
        <v>23.2</v>
      </c>
      <c r="F44" s="176">
        <v>31.3</v>
      </c>
      <c r="G44" s="176">
        <v>94.3</v>
      </c>
      <c r="H44" s="173">
        <v>6.75</v>
      </c>
      <c r="I44" s="177">
        <v>1.34</v>
      </c>
      <c r="J44" s="177">
        <v>2.48</v>
      </c>
      <c r="K44" s="177">
        <v>1.32</v>
      </c>
      <c r="L44" s="176">
        <v>0.48599999999999999</v>
      </c>
      <c r="M44" s="177">
        <v>0.16600000000000001</v>
      </c>
      <c r="N44" s="177">
        <v>4.3019999999999996</v>
      </c>
      <c r="O44" s="177">
        <v>0.20499999999999999</v>
      </c>
      <c r="P44" s="177">
        <v>19.924299999999999</v>
      </c>
      <c r="Q44" s="177">
        <v>17.678000000000001</v>
      </c>
      <c r="R44" s="177"/>
      <c r="S44" s="177">
        <v>2.2463000000000002</v>
      </c>
      <c r="T44" s="177">
        <v>35.294600000000003</v>
      </c>
      <c r="U44" s="27"/>
      <c r="V44" s="27">
        <f t="shared" si="32"/>
        <v>23.2</v>
      </c>
      <c r="W44" s="8">
        <f t="shared" si="33"/>
        <v>296.34999999999997</v>
      </c>
      <c r="X44" s="27">
        <f t="shared" si="34"/>
        <v>31.3</v>
      </c>
      <c r="Y44" s="27">
        <f t="shared" si="35"/>
        <v>6.75</v>
      </c>
      <c r="Z44" s="35">
        <f t="shared" si="36"/>
        <v>7.1115306635871525</v>
      </c>
      <c r="AA44" s="8">
        <f t="shared" si="37"/>
        <v>0.94916274980880255</v>
      </c>
      <c r="AB44" s="36">
        <f t="shared" si="38"/>
        <v>1.34</v>
      </c>
      <c r="AC44" s="36">
        <f t="shared" si="39"/>
        <v>0.16600000000000001</v>
      </c>
      <c r="AD44" s="36">
        <f t="shared" si="40"/>
        <v>0.48599999999999999</v>
      </c>
      <c r="AE44" s="8">
        <f t="shared" si="41"/>
        <v>0.65200000000000002</v>
      </c>
      <c r="AF44" s="36">
        <f t="shared" si="42"/>
        <v>2.48</v>
      </c>
      <c r="AG44" s="36">
        <f t="shared" si="43"/>
        <v>1.32</v>
      </c>
      <c r="AH44" s="8">
        <f t="shared" si="44"/>
        <v>3.8</v>
      </c>
      <c r="AI44" s="37">
        <f t="shared" si="45"/>
        <v>19.924299999999999</v>
      </c>
      <c r="AJ44" s="38">
        <f t="shared" si="46"/>
        <v>19.272299999999998</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9</v>
      </c>
      <c r="B45" s="173">
        <v>2018</v>
      </c>
      <c r="C45" s="173">
        <v>7</v>
      </c>
      <c r="D45" s="173">
        <v>27</v>
      </c>
      <c r="E45" s="176">
        <v>25</v>
      </c>
      <c r="F45" s="176">
        <v>31.1</v>
      </c>
      <c r="G45" s="176">
        <v>82</v>
      </c>
      <c r="H45" s="173">
        <v>5.7</v>
      </c>
      <c r="I45" s="177">
        <v>4.28</v>
      </c>
      <c r="J45" s="177">
        <v>3.41</v>
      </c>
      <c r="K45" s="177">
        <v>1.28</v>
      </c>
      <c r="L45" s="176">
        <v>0.84279999999999999</v>
      </c>
      <c r="M45" s="177">
        <v>0.19700000000000001</v>
      </c>
      <c r="N45" s="177">
        <v>4.5830000000000002</v>
      </c>
      <c r="O45" s="177">
        <v>0.45200000000000001</v>
      </c>
      <c r="P45" s="177">
        <v>22.1249</v>
      </c>
      <c r="Q45" s="177">
        <v>16.481999999999999</v>
      </c>
      <c r="R45" s="177"/>
      <c r="S45" s="177">
        <v>5.6429</v>
      </c>
      <c r="T45" s="177">
        <v>62.035299999999999</v>
      </c>
      <c r="U45" s="27"/>
      <c r="V45" s="27">
        <f t="shared" si="32"/>
        <v>25</v>
      </c>
      <c r="W45" s="8">
        <f t="shared" si="33"/>
        <v>298.14999999999998</v>
      </c>
      <c r="X45" s="27">
        <f t="shared" si="34"/>
        <v>31.1</v>
      </c>
      <c r="Y45" s="27">
        <f t="shared" si="35"/>
        <v>5.7</v>
      </c>
      <c r="Z45" s="35">
        <f t="shared" si="36"/>
        <v>6.8992091418113555</v>
      </c>
      <c r="AA45" s="8">
        <f t="shared" si="37"/>
        <v>0.82618165109044539</v>
      </c>
      <c r="AB45" s="36">
        <f t="shared" si="38"/>
        <v>4.28</v>
      </c>
      <c r="AC45" s="36">
        <f t="shared" si="39"/>
        <v>0.19700000000000001</v>
      </c>
      <c r="AD45" s="36">
        <f t="shared" si="40"/>
        <v>0.84279999999999999</v>
      </c>
      <c r="AE45" s="8">
        <f t="shared" si="41"/>
        <v>1.0398000000000001</v>
      </c>
      <c r="AF45" s="36">
        <f t="shared" si="42"/>
        <v>3.41</v>
      </c>
      <c r="AG45" s="36">
        <f t="shared" si="43"/>
        <v>1.28</v>
      </c>
      <c r="AH45" s="8">
        <f t="shared" si="44"/>
        <v>4.6900000000000004</v>
      </c>
      <c r="AI45" s="37">
        <f t="shared" si="45"/>
        <v>22.1249</v>
      </c>
      <c r="AJ45" s="38">
        <f t="shared" si="46"/>
        <v>21.085100000000001</v>
      </c>
      <c r="AL45" s="43" t="s">
        <v>222</v>
      </c>
      <c r="AQ45" s="44" t="s">
        <v>1</v>
      </c>
      <c r="AR45" s="41"/>
      <c r="AS45" s="41"/>
      <c r="AT45" s="41"/>
      <c r="AU45" s="41"/>
      <c r="AV45" s="41"/>
      <c r="AW45" s="45"/>
      <c r="AX45" s="40"/>
      <c r="AY45" s="40"/>
      <c r="AZ45" s="19"/>
    </row>
    <row r="46" spans="1:52" ht="18" x14ac:dyDescent="0.25">
      <c r="A46" s="172">
        <v>9</v>
      </c>
      <c r="B46" s="173">
        <v>2018</v>
      </c>
      <c r="C46" s="173">
        <v>8</v>
      </c>
      <c r="D46" s="173">
        <v>10</v>
      </c>
      <c r="E46" s="176">
        <v>26.3</v>
      </c>
      <c r="F46" s="176">
        <v>28.6</v>
      </c>
      <c r="G46" s="176">
        <v>98.1</v>
      </c>
      <c r="H46" s="173">
        <v>7.01</v>
      </c>
      <c r="I46" s="177">
        <v>0.94</v>
      </c>
      <c r="J46" s="177">
        <v>3.25</v>
      </c>
      <c r="K46" s="177">
        <v>1.3</v>
      </c>
      <c r="L46" s="176">
        <v>1.5098</v>
      </c>
      <c r="M46" s="177">
        <v>0.16600000000000001</v>
      </c>
      <c r="N46" s="177">
        <v>3.1869999999999998</v>
      </c>
      <c r="O46" s="177">
        <v>0.72399999999999998</v>
      </c>
      <c r="P46" s="177">
        <v>28.0824</v>
      </c>
      <c r="Q46" s="177">
        <v>23.704999999999998</v>
      </c>
      <c r="R46" s="177"/>
      <c r="S46" s="177">
        <v>4.3773999999999997</v>
      </c>
      <c r="T46" s="177">
        <v>66.301199999999994</v>
      </c>
      <c r="U46" s="27"/>
      <c r="V46" s="27">
        <f t="shared" si="32"/>
        <v>26.3</v>
      </c>
      <c r="W46" s="8">
        <f t="shared" si="33"/>
        <v>299.45</v>
      </c>
      <c r="X46" s="27">
        <f t="shared" si="34"/>
        <v>28.6</v>
      </c>
      <c r="Y46" s="27">
        <f t="shared" si="35"/>
        <v>7.01</v>
      </c>
      <c r="Z46" s="35">
        <f t="shared" si="36"/>
        <v>6.843598779909132</v>
      </c>
      <c r="AA46" s="8">
        <f t="shared" si="37"/>
        <v>1.0243148707927434</v>
      </c>
      <c r="AB46" s="36">
        <f t="shared" si="38"/>
        <v>0.94</v>
      </c>
      <c r="AC46" s="36">
        <f t="shared" si="39"/>
        <v>0.16600000000000001</v>
      </c>
      <c r="AD46" s="36">
        <f t="shared" si="40"/>
        <v>1.5098</v>
      </c>
      <c r="AE46" s="8">
        <f t="shared" si="41"/>
        <v>1.6758</v>
      </c>
      <c r="AF46" s="36">
        <f t="shared" si="42"/>
        <v>3.25</v>
      </c>
      <c r="AG46" s="36">
        <f t="shared" si="43"/>
        <v>1.3</v>
      </c>
      <c r="AH46" s="8">
        <f t="shared" si="44"/>
        <v>4.55</v>
      </c>
      <c r="AI46" s="37">
        <f t="shared" si="45"/>
        <v>28.0824</v>
      </c>
      <c r="AJ46" s="38">
        <f t="shared" si="46"/>
        <v>26.406600000000001</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9</v>
      </c>
      <c r="B47" s="173">
        <v>2018</v>
      </c>
      <c r="C47" s="173">
        <v>9</v>
      </c>
      <c r="D47" s="173">
        <v>14</v>
      </c>
      <c r="E47" s="176">
        <v>21.5</v>
      </c>
      <c r="F47" s="176">
        <v>29.9</v>
      </c>
      <c r="G47" s="176">
        <v>92.3</v>
      </c>
      <c r="H47" s="173">
        <v>6.79</v>
      </c>
      <c r="I47" s="177">
        <v>1.28</v>
      </c>
      <c r="J47" s="177">
        <v>3.23</v>
      </c>
      <c r="K47" s="177">
        <v>1.42</v>
      </c>
      <c r="L47" s="176">
        <v>1.6596</v>
      </c>
      <c r="M47" s="177">
        <v>0.47599999999999998</v>
      </c>
      <c r="N47" s="177">
        <v>9.2360000000000007</v>
      </c>
      <c r="O47" s="177">
        <v>0.51100000000000001</v>
      </c>
      <c r="P47" s="177">
        <v>26.293399999999998</v>
      </c>
      <c r="Q47" s="177">
        <v>21.289000000000001</v>
      </c>
      <c r="R47" s="177"/>
      <c r="S47" s="177">
        <v>5.0044000000000004</v>
      </c>
      <c r="T47" s="177">
        <v>60.766599999999997</v>
      </c>
      <c r="U47" s="27"/>
      <c r="V47" s="27">
        <f t="shared" si="32"/>
        <v>21.5</v>
      </c>
      <c r="W47" s="8">
        <f t="shared" si="33"/>
        <v>294.64999999999998</v>
      </c>
      <c r="X47" s="27">
        <f t="shared" si="34"/>
        <v>29.9</v>
      </c>
      <c r="Y47" s="27">
        <f t="shared" si="35"/>
        <v>6.79</v>
      </c>
      <c r="Z47" s="35">
        <f t="shared" si="36"/>
        <v>7.3921311541781236</v>
      </c>
      <c r="AA47" s="8">
        <f t="shared" si="37"/>
        <v>0.91854430858713976</v>
      </c>
      <c r="AB47" s="36">
        <f t="shared" si="38"/>
        <v>1.28</v>
      </c>
      <c r="AC47" s="36">
        <f t="shared" si="39"/>
        <v>0.47599999999999998</v>
      </c>
      <c r="AD47" s="36">
        <f t="shared" si="40"/>
        <v>1.6596</v>
      </c>
      <c r="AE47" s="8">
        <f t="shared" si="41"/>
        <v>2.1356000000000002</v>
      </c>
      <c r="AF47" s="36">
        <f t="shared" si="42"/>
        <v>3.23</v>
      </c>
      <c r="AG47" s="36">
        <f t="shared" si="43"/>
        <v>1.42</v>
      </c>
      <c r="AH47" s="8">
        <f t="shared" si="44"/>
        <v>4.6500000000000004</v>
      </c>
      <c r="AI47" s="37">
        <f t="shared" si="45"/>
        <v>26.293399999999998</v>
      </c>
      <c r="AJ47" s="38">
        <f t="shared" si="46"/>
        <v>24.157799999999998</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9</v>
      </c>
      <c r="B48" s="173">
        <v>2018</v>
      </c>
      <c r="C48" s="173">
        <v>9</v>
      </c>
      <c r="D48" s="173">
        <v>28</v>
      </c>
      <c r="E48" s="176">
        <v>19.399999999999999</v>
      </c>
      <c r="F48" s="176">
        <v>29.9</v>
      </c>
      <c r="G48" s="176">
        <v>91.4</v>
      </c>
      <c r="H48" s="173">
        <v>7.02</v>
      </c>
      <c r="I48" s="177">
        <v>0.6</v>
      </c>
      <c r="J48" s="177">
        <v>1.61</v>
      </c>
      <c r="K48" s="177">
        <v>1.05</v>
      </c>
      <c r="L48" s="176">
        <v>0.9042</v>
      </c>
      <c r="M48" s="177">
        <v>0.22900000000000001</v>
      </c>
      <c r="N48" s="177">
        <v>5.82</v>
      </c>
      <c r="O48" s="177">
        <v>0.37</v>
      </c>
      <c r="P48" s="177">
        <v>17.120699999999999</v>
      </c>
      <c r="Q48" s="177">
        <v>13.936999999999999</v>
      </c>
      <c r="R48" s="177"/>
      <c r="S48" s="177">
        <v>3.1837</v>
      </c>
      <c r="T48" s="177">
        <v>39.491300000000003</v>
      </c>
      <c r="U48" s="27"/>
      <c r="V48" s="27">
        <f t="shared" si="32"/>
        <v>19.399999999999999</v>
      </c>
      <c r="W48" s="8">
        <f t="shared" si="33"/>
        <v>292.54999999999995</v>
      </c>
      <c r="X48" s="27">
        <f t="shared" si="34"/>
        <v>29.9</v>
      </c>
      <c r="Y48" s="27">
        <f t="shared" si="35"/>
        <v>7.02</v>
      </c>
      <c r="Z48" s="35">
        <f t="shared" si="36"/>
        <v>7.6860427697216069</v>
      </c>
      <c r="AA48" s="8">
        <f t="shared" si="37"/>
        <v>0.91334386371808707</v>
      </c>
      <c r="AB48" s="36">
        <f t="shared" si="38"/>
        <v>0.6</v>
      </c>
      <c r="AC48" s="36">
        <f t="shared" si="39"/>
        <v>0.22900000000000001</v>
      </c>
      <c r="AD48" s="36">
        <f t="shared" si="40"/>
        <v>0.9042</v>
      </c>
      <c r="AE48" s="8">
        <f t="shared" si="41"/>
        <v>1.1332</v>
      </c>
      <c r="AF48" s="36">
        <f t="shared" si="42"/>
        <v>1.61</v>
      </c>
      <c r="AG48" s="36">
        <f t="shared" si="43"/>
        <v>1.05</v>
      </c>
      <c r="AH48" s="8">
        <f t="shared" si="44"/>
        <v>2.66</v>
      </c>
      <c r="AI48" s="37">
        <f t="shared" si="45"/>
        <v>17.120699999999999</v>
      </c>
      <c r="AJ48" s="38">
        <f t="shared" si="46"/>
        <v>15.987499999999999</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9</v>
      </c>
      <c r="B49" s="173">
        <v>2018</v>
      </c>
      <c r="C49" s="173">
        <v>10</v>
      </c>
      <c r="D49" s="173">
        <v>13</v>
      </c>
      <c r="E49" s="176">
        <v>17.8</v>
      </c>
      <c r="F49" s="176">
        <v>27.3</v>
      </c>
      <c r="G49" s="176">
        <v>64.7</v>
      </c>
      <c r="H49" s="173">
        <v>5.21</v>
      </c>
      <c r="I49" s="177">
        <v>0.75</v>
      </c>
      <c r="J49" s="177">
        <v>1.23</v>
      </c>
      <c r="K49" s="177">
        <v>0.7</v>
      </c>
      <c r="L49" s="176">
        <v>1.8668</v>
      </c>
      <c r="M49" s="177">
        <v>0.58599999999999997</v>
      </c>
      <c r="N49" s="177">
        <v>10.664</v>
      </c>
      <c r="O49" s="177">
        <v>0.70299999999999996</v>
      </c>
      <c r="P49" s="177">
        <v>21.321400000000001</v>
      </c>
      <c r="Q49" s="177">
        <v>18.378</v>
      </c>
      <c r="R49" s="177"/>
      <c r="S49" s="177">
        <v>2.9434</v>
      </c>
      <c r="T49" s="177">
        <v>44.162500000000001</v>
      </c>
      <c r="U49" s="27"/>
      <c r="V49" s="27" t="str">
        <f t="shared" si="32"/>
        <v xml:space="preserve"> </v>
      </c>
      <c r="W49" s="8" t="str">
        <f t="shared" si="33"/>
        <v xml:space="preserve"> </v>
      </c>
      <c r="X49" s="27" t="str">
        <f t="shared" si="34"/>
        <v xml:space="preserve"> </v>
      </c>
      <c r="Y49" s="27" t="str">
        <f t="shared" si="35"/>
        <v xml:space="preserve"> </v>
      </c>
      <c r="Z49" s="35" t="str">
        <f t="shared" si="36"/>
        <v xml:space="preserve"> </v>
      </c>
      <c r="AA49" s="8" t="str">
        <f t="shared" si="37"/>
        <v xml:space="preserve"> </v>
      </c>
      <c r="AB49" s="36" t="str">
        <f t="shared" si="38"/>
        <v xml:space="preserve"> </v>
      </c>
      <c r="AC49" s="36" t="str">
        <f t="shared" si="39"/>
        <v xml:space="preserve"> </v>
      </c>
      <c r="AD49" s="36" t="str">
        <f t="shared" si="40"/>
        <v xml:space="preserve"> </v>
      </c>
      <c r="AE49" s="8" t="str">
        <f t="shared" si="41"/>
        <v xml:space="preserve"> </v>
      </c>
      <c r="AF49" s="36" t="str">
        <f t="shared" si="42"/>
        <v xml:space="preserve"> </v>
      </c>
      <c r="AG49" s="36" t="str">
        <f t="shared" si="43"/>
        <v xml:space="preserve"> </v>
      </c>
      <c r="AH49" s="8" t="str">
        <f t="shared" si="44"/>
        <v xml:space="preserve"> </v>
      </c>
      <c r="AI49" s="37" t="str">
        <f t="shared" si="45"/>
        <v xml:space="preserve"> </v>
      </c>
      <c r="AJ49" s="38" t="str">
        <f t="shared" si="46"/>
        <v xml:space="preserve"> </v>
      </c>
      <c r="AL49">
        <f>AA54</f>
        <v>0.87425507630856558</v>
      </c>
      <c r="AM49">
        <f>AB54</f>
        <v>1.6899999999999997</v>
      </c>
      <c r="AN49">
        <f>AE54</f>
        <v>1.6399142857142857</v>
      </c>
      <c r="AO49">
        <f>AH54</f>
        <v>4.3042857142857152</v>
      </c>
      <c r="AP49" s="11">
        <f>AJ54</f>
        <v>20.8935</v>
      </c>
      <c r="AQ49" s="45"/>
      <c r="AR49" s="41" t="s">
        <v>77</v>
      </c>
      <c r="AS49" s="41" t="s">
        <v>77</v>
      </c>
      <c r="AT49" s="41" t="s">
        <v>77</v>
      </c>
      <c r="AU49" s="41" t="s">
        <v>77</v>
      </c>
      <c r="AV49" s="41" t="s">
        <v>77</v>
      </c>
      <c r="AW49" s="42" t="s">
        <v>78</v>
      </c>
      <c r="AX49" s="23"/>
      <c r="AY49" s="23"/>
      <c r="AZ49" s="19"/>
    </row>
    <row r="50" spans="1:52" ht="16" x14ac:dyDescent="0.2">
      <c r="A50" s="27"/>
      <c r="B50" s="27"/>
      <c r="C50" s="27"/>
      <c r="D50" s="50"/>
      <c r="E50" s="51"/>
      <c r="F50" s="52"/>
      <c r="G50" s="27"/>
      <c r="H50" s="27"/>
      <c r="I50" s="27"/>
      <c r="J50" s="27"/>
      <c r="K50" s="27"/>
      <c r="L50" s="27"/>
      <c r="M50" s="27"/>
      <c r="N50" s="27"/>
      <c r="O50" s="27"/>
      <c r="P50" s="27"/>
      <c r="Q50" s="27"/>
      <c r="R50" s="27"/>
      <c r="S50" s="27"/>
      <c r="T50" s="27"/>
      <c r="U50" s="27"/>
      <c r="V50" s="27" t="str">
        <f t="shared" si="32"/>
        <v xml:space="preserve"> </v>
      </c>
      <c r="W50" s="8" t="str">
        <f t="shared" si="33"/>
        <v xml:space="preserve"> </v>
      </c>
      <c r="X50" s="27" t="str">
        <f t="shared" si="34"/>
        <v xml:space="preserve"> </v>
      </c>
      <c r="Y50" s="27" t="str">
        <f t="shared" si="35"/>
        <v xml:space="preserve"> </v>
      </c>
      <c r="Z50" s="35" t="str">
        <f t="shared" si="36"/>
        <v xml:space="preserve"> </v>
      </c>
      <c r="AA50" s="8" t="str">
        <f t="shared" si="37"/>
        <v xml:space="preserve"> </v>
      </c>
      <c r="AB50" s="36" t="str">
        <f t="shared" si="38"/>
        <v xml:space="preserve"> </v>
      </c>
      <c r="AC50" s="36" t="str">
        <f t="shared" si="39"/>
        <v xml:space="preserve"> </v>
      </c>
      <c r="AD50" s="36" t="str">
        <f t="shared" si="40"/>
        <v xml:space="preserve"> </v>
      </c>
      <c r="AE50" s="8" t="str">
        <f t="shared" si="41"/>
        <v xml:space="preserve"> </v>
      </c>
      <c r="AF50" s="36" t="str">
        <f t="shared" si="42"/>
        <v xml:space="preserve"> </v>
      </c>
      <c r="AG50" s="36" t="str">
        <f t="shared" si="43"/>
        <v xml:space="preserve"> </v>
      </c>
      <c r="AH50" s="8" t="str">
        <f t="shared" si="44"/>
        <v xml:space="preserve"> </v>
      </c>
      <c r="AI50" s="37" t="str">
        <f t="shared" si="45"/>
        <v xml:space="preserve"> </v>
      </c>
      <c r="AJ50" s="38" t="str">
        <f t="shared" si="46"/>
        <v xml:space="preserve"> </v>
      </c>
      <c r="AK50" s="27"/>
      <c r="AO50" s="27"/>
      <c r="AR50" s="41">
        <f>((LN(AL49)-LN(0.4))/(LN(0.9)-LN(0.4))*100)</f>
        <v>96.421075408853568</v>
      </c>
      <c r="AS50" s="57">
        <f>((LN(AM49)-LN(17))/(LN(0.5)-LN(17))*100)</f>
        <v>65.463664279548084</v>
      </c>
      <c r="AT50" s="41">
        <f>((LN(AN49)-LN(10))/(LN(1)-LN(10))*100)</f>
        <v>78.517885086335397</v>
      </c>
      <c r="AU50" s="41">
        <f>((LN(AO49)-LN(10))/(LN(3)-LN(10))*100)</f>
        <v>70.01602410605129</v>
      </c>
      <c r="AV50" s="41">
        <f>((LN(AP49)-LN(43))/(LN(20)-LN(43))*100)</f>
        <v>94.290311120333314</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si="32"/>
        <v xml:space="preserve"> </v>
      </c>
      <c r="W51" s="8" t="str">
        <f t="shared" si="33"/>
        <v xml:space="preserve"> </v>
      </c>
      <c r="X51" s="27" t="str">
        <f t="shared" si="34"/>
        <v xml:space="preserve"> </v>
      </c>
      <c r="Y51" s="27" t="str">
        <f t="shared" si="35"/>
        <v xml:space="preserve"> </v>
      </c>
      <c r="Z51" s="35" t="str">
        <f t="shared" si="36"/>
        <v xml:space="preserve"> </v>
      </c>
      <c r="AA51" s="8" t="str">
        <f t="shared" si="37"/>
        <v xml:space="preserve"> </v>
      </c>
      <c r="AB51" s="36" t="str">
        <f t="shared" si="38"/>
        <v xml:space="preserve"> </v>
      </c>
      <c r="AC51" s="36" t="str">
        <f t="shared" si="39"/>
        <v xml:space="preserve"> </v>
      </c>
      <c r="AD51" s="36" t="str">
        <f t="shared" si="40"/>
        <v xml:space="preserve"> </v>
      </c>
      <c r="AE51" s="8" t="str">
        <f t="shared" si="41"/>
        <v xml:space="preserve"> </v>
      </c>
      <c r="AF51" s="36" t="str">
        <f t="shared" si="42"/>
        <v xml:space="preserve"> </v>
      </c>
      <c r="AG51" s="36" t="str">
        <f t="shared" si="43"/>
        <v xml:space="preserve"> </v>
      </c>
      <c r="AH51" s="8" t="str">
        <f t="shared" si="44"/>
        <v xml:space="preserve"> </v>
      </c>
      <c r="AI51" s="37" t="str">
        <f t="shared" si="45"/>
        <v xml:space="preserve"> </v>
      </c>
      <c r="AJ51" s="38" t="str">
        <f t="shared" si="46"/>
        <v xml:space="preserve"> </v>
      </c>
      <c r="AK51" s="27"/>
      <c r="AL51" s="27"/>
      <c r="AM51" s="27"/>
      <c r="AN51" s="27"/>
      <c r="AO51" s="58" t="s">
        <v>228</v>
      </c>
      <c r="AP51" s="27"/>
      <c r="AR51">
        <f>IF(AR50&gt;100, 100, IF(AR50&lt;0, 0, AR50))</f>
        <v>96.421075408853568</v>
      </c>
      <c r="AS51">
        <f t="shared" ref="AS51:AV51" si="47">IF(AS50&gt;100, 100, IF(AS50&lt;0, 0, AS50))</f>
        <v>65.463664279548084</v>
      </c>
      <c r="AT51">
        <f t="shared" si="47"/>
        <v>78.517885086335397</v>
      </c>
      <c r="AU51">
        <f t="shared" si="47"/>
        <v>70.01602410605129</v>
      </c>
      <c r="AV51">
        <f t="shared" si="47"/>
        <v>94.290311120333314</v>
      </c>
      <c r="AW51" s="59">
        <f>AVERAGE(AR51:AV51)</f>
        <v>80.941792000224339</v>
      </c>
      <c r="AX51" s="43"/>
      <c r="AY51" s="43" t="str">
        <f>IF(AW51&lt;35, "Poor", IF(AW51&lt;65, "Fair", IF(AW51&gt;65, "Excellent")))</f>
        <v>Excellent</v>
      </c>
      <c r="AZ51" s="43" t="str">
        <f>IF(AY51="Excellent", "Acceptable; Ongoing Protection is Required", "Unacceptable; Immediate Restoration is Required")</f>
        <v>Acceptable; Ongoing Protection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A54" s="43">
        <f>_xlfn.AGGREGATE(1, 6,AA41:AA53)</f>
        <v>0.87425507630856558</v>
      </c>
      <c r="AB54" s="43">
        <f>_xlfn.AGGREGATE(1, 6,AB41:AB53)</f>
        <v>1.6899999999999997</v>
      </c>
      <c r="AE54" s="43">
        <f>_xlfn.AGGREGATE(1, 6,AE41:AE53)</f>
        <v>1.6399142857142857</v>
      </c>
      <c r="AH54" s="43">
        <f>_xlfn.AGGREGATE(1, 6,AH41:AH53)</f>
        <v>4.3042857142857152</v>
      </c>
      <c r="AJ54" s="43">
        <f>_xlfn.AGGREGATE(1, 6,AJ41:AJ53)</f>
        <v>20.8935</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9</v>
      </c>
      <c r="B58" s="173">
        <v>2019</v>
      </c>
      <c r="C58" s="173">
        <v>5</v>
      </c>
      <c r="D58" s="173">
        <v>24</v>
      </c>
      <c r="E58" s="176">
        <v>16.100000000000001</v>
      </c>
      <c r="F58" s="176">
        <v>27.8</v>
      </c>
      <c r="G58" s="176">
        <v>88.9</v>
      </c>
      <c r="H58" s="173">
        <v>7.47</v>
      </c>
      <c r="I58" s="177">
        <v>1.28</v>
      </c>
      <c r="J58" s="177">
        <v>1.48</v>
      </c>
      <c r="K58" s="177">
        <v>0.83</v>
      </c>
      <c r="L58" s="176">
        <v>0.50449999999999995</v>
      </c>
      <c r="M58" s="177">
        <v>0.13400000000000001</v>
      </c>
      <c r="N58" s="177">
        <v>4.7450000000000001</v>
      </c>
      <c r="O58" s="177">
        <v>0.112</v>
      </c>
      <c r="P58" s="177">
        <v>18.296099999999999</v>
      </c>
      <c r="Q58" s="177">
        <v>12.6</v>
      </c>
      <c r="R58" s="177"/>
      <c r="S58" s="177">
        <v>5.6961000000000004</v>
      </c>
      <c r="T58" s="177">
        <v>52.698</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9</v>
      </c>
      <c r="B59" s="173">
        <v>2019</v>
      </c>
      <c r="C59" s="173">
        <v>6</v>
      </c>
      <c r="D59" s="173">
        <v>8</v>
      </c>
      <c r="E59" s="176">
        <v>18.600000000000001</v>
      </c>
      <c r="F59" t="s">
        <v>0</v>
      </c>
      <c r="G59" s="176">
        <v>94.3</v>
      </c>
      <c r="H59" s="173">
        <v>8.7799999999999994</v>
      </c>
      <c r="I59" s="177">
        <v>1.44</v>
      </c>
      <c r="J59" s="177">
        <v>3.52</v>
      </c>
      <c r="K59" s="177">
        <v>1.75</v>
      </c>
      <c r="L59" s="176">
        <v>0.66710000000000003</v>
      </c>
      <c r="M59" s="177">
        <v>0.17100000000000001</v>
      </c>
      <c r="N59" s="177">
        <v>7.17</v>
      </c>
      <c r="O59" s="177">
        <v>0.02</v>
      </c>
      <c r="P59" s="177">
        <v>52.9405</v>
      </c>
      <c r="Q59" s="177">
        <v>18.600000000000001</v>
      </c>
      <c r="R59" s="177"/>
      <c r="S59" s="177">
        <v>6.9405000000000001</v>
      </c>
      <c r="T59" s="177">
        <v>68.1828</v>
      </c>
      <c r="U59" s="27"/>
      <c r="V59" s="27">
        <f t="shared" ref="V59:V70" si="48">IF(C59&lt;6," ",IF(C59&lt;=9,E59, IF(C59&gt;=10," ")))</f>
        <v>18.600000000000001</v>
      </c>
      <c r="W59" s="8">
        <f t="shared" ref="W59:W70" si="49">IF(V59=" ", " ", IF(V59&gt;0, V59+273.15))</f>
        <v>291.75</v>
      </c>
      <c r="X59" s="27" t="str">
        <f t="shared" ref="X59:X70" si="50">IF(C59&lt;6," ",IF(C59&lt;=9,F59, IF(C59&gt;=10," ")))</f>
        <v xml:space="preserve"> </v>
      </c>
      <c r="Y59" s="27">
        <f t="shared" ref="Y59:Y70" si="51">IF(C59&lt;6," ",IF(C59&lt;=9,H59, IF(C59&gt;=10," ")))</f>
        <v>8.7799999999999994</v>
      </c>
      <c r="Z59" s="35" t="e">
        <f t="shared" ref="Z59:Z70" si="52">IF(V59=" "," ",IF(V59&gt;0,EXP(-173.4292+249.6339*100/W59+143.3483*LN(+W59/100)-21.8492*W59/100+X59*(-0.033096+0.014259*W59/100-0.0017*(W59/100)^2))*1.4276))</f>
        <v>#VALUE!</v>
      </c>
      <c r="AA59" s="8" t="e">
        <f t="shared" ref="AA59:AA70" si="53">IF(V59=" "," ",IF(V59&gt;0,Y59/Z59))</f>
        <v>#VALUE!</v>
      </c>
      <c r="AB59" s="36">
        <f t="shared" ref="AB59:AB70" si="54">IF(C59&lt;6," ",IF(C59&lt;=9,I59, IF(C59&gt;=10," ")))</f>
        <v>1.44</v>
      </c>
      <c r="AC59" s="36">
        <f t="shared" ref="AC59:AC70" si="55">IF(C59&lt;6," ",IF(C59&lt;=9,M59, IF(C59&gt;=10," ")))</f>
        <v>0.17100000000000001</v>
      </c>
      <c r="AD59" s="36">
        <f t="shared" ref="AD59:AD70" si="56">IF(C59&lt;6," ",IF(C59&lt;=9,L59, IF(C59&gt;=10," ")))</f>
        <v>0.66710000000000003</v>
      </c>
      <c r="AE59" s="8">
        <f t="shared" ref="AE59:AE70" si="57">IF(V59=" "," ",IF(V59&gt;0,SUM(AC59:AD59)))</f>
        <v>0.83810000000000007</v>
      </c>
      <c r="AF59" s="36">
        <f t="shared" ref="AF59:AF70" si="58">IF(C59&lt;6," ",IF(C59&lt;=9,J59, IF(C59&gt;=10," ")))</f>
        <v>3.52</v>
      </c>
      <c r="AG59" s="36">
        <f t="shared" ref="AG59:AG70" si="59">IF(C59&lt;6," ",IF(C59&lt;=9,K59, IF(C59&gt;=10," ")))</f>
        <v>1.75</v>
      </c>
      <c r="AH59" s="8">
        <f t="shared" ref="AH59:AH70" si="60">IF(V59=" ", " ", IF(V59&gt;0, SUM(AF59:AG59)))</f>
        <v>5.27</v>
      </c>
      <c r="AI59" s="37">
        <f t="shared" ref="AI59:AI70" si="61">IF(C59&lt;6," ",IF(C59&lt;=9,P59, IF(C59&gt;=10," ")))</f>
        <v>52.9405</v>
      </c>
      <c r="AJ59" s="38">
        <f t="shared" ref="AJ59:AJ70" si="62">IF(V59=" ", " ", IF(V59&gt;0, AI59-AE59))</f>
        <v>52.102400000000003</v>
      </c>
      <c r="AK59" s="27"/>
      <c r="AL59" s="27"/>
      <c r="AM59" s="27"/>
      <c r="AN59" s="27"/>
      <c r="AO59" s="27"/>
      <c r="AP59" s="27"/>
      <c r="AQ59" s="27"/>
      <c r="AR59" s="27"/>
      <c r="AS59" s="27"/>
      <c r="AT59" s="27"/>
      <c r="AU59" s="27"/>
      <c r="AV59" s="27"/>
      <c r="AW59" s="27"/>
      <c r="AX59" s="27"/>
      <c r="AY59" s="27"/>
    </row>
    <row r="60" spans="1:52" ht="16" x14ac:dyDescent="0.2">
      <c r="A60" s="172">
        <v>9</v>
      </c>
      <c r="B60" s="173">
        <v>2019</v>
      </c>
      <c r="C60" s="173">
        <v>6</v>
      </c>
      <c r="D60" s="173">
        <v>20</v>
      </c>
      <c r="E60" s="176">
        <v>20.3</v>
      </c>
      <c r="F60" s="176">
        <v>29.9</v>
      </c>
      <c r="G60" s="176">
        <v>84.3</v>
      </c>
      <c r="H60" s="173">
        <v>6.25</v>
      </c>
      <c r="I60" s="177">
        <v>1.35</v>
      </c>
      <c r="J60" s="177">
        <v>10.51</v>
      </c>
      <c r="K60" s="177">
        <v>1.21</v>
      </c>
      <c r="L60" s="176">
        <v>0.25600000000000001</v>
      </c>
      <c r="M60" s="177">
        <v>0.151</v>
      </c>
      <c r="N60" s="177">
        <v>10.18</v>
      </c>
      <c r="O60" s="177">
        <v>0.184</v>
      </c>
      <c r="P60" s="177">
        <v>34.0336</v>
      </c>
      <c r="Q60" s="177">
        <v>13.1</v>
      </c>
      <c r="R60" s="177"/>
      <c r="S60" s="177">
        <v>20.933599999999998</v>
      </c>
      <c r="T60" s="177">
        <v>78.869799999999998</v>
      </c>
      <c r="U60" s="27"/>
      <c r="V60" s="27">
        <f t="shared" si="48"/>
        <v>20.3</v>
      </c>
      <c r="W60" s="8">
        <f t="shared" si="49"/>
        <v>293.45</v>
      </c>
      <c r="X60" s="27">
        <f t="shared" si="50"/>
        <v>29.9</v>
      </c>
      <c r="Y60" s="27">
        <f t="shared" si="51"/>
        <v>6.25</v>
      </c>
      <c r="Z60" s="35">
        <f t="shared" si="52"/>
        <v>7.5574515401023179</v>
      </c>
      <c r="AA60" s="8">
        <f t="shared" si="53"/>
        <v>0.82699835610396566</v>
      </c>
      <c r="AB60" s="36">
        <f t="shared" si="54"/>
        <v>1.35</v>
      </c>
      <c r="AC60" s="36">
        <f t="shared" si="55"/>
        <v>0.151</v>
      </c>
      <c r="AD60" s="36">
        <f t="shared" si="56"/>
        <v>0.25600000000000001</v>
      </c>
      <c r="AE60" s="8">
        <f t="shared" si="57"/>
        <v>0.40700000000000003</v>
      </c>
      <c r="AF60" s="36">
        <f t="shared" si="58"/>
        <v>10.51</v>
      </c>
      <c r="AG60" s="36">
        <f t="shared" si="59"/>
        <v>1.21</v>
      </c>
      <c r="AH60" s="8">
        <f t="shared" si="60"/>
        <v>11.719999999999999</v>
      </c>
      <c r="AI60" s="37">
        <f t="shared" si="61"/>
        <v>34.0336</v>
      </c>
      <c r="AJ60" s="38">
        <f t="shared" si="62"/>
        <v>33.626599999999996</v>
      </c>
      <c r="AL60" s="27"/>
      <c r="AM60" s="27"/>
      <c r="AN60" s="27"/>
      <c r="AO60" s="27"/>
      <c r="AP60" s="27"/>
      <c r="AQ60" s="39" t="s">
        <v>221</v>
      </c>
      <c r="AR60" s="40"/>
      <c r="AS60" s="40"/>
      <c r="AT60" s="40"/>
      <c r="AU60" s="40"/>
      <c r="AV60" s="40"/>
      <c r="AW60" s="40"/>
      <c r="AX60" s="40"/>
      <c r="AY60" s="40"/>
      <c r="AZ60" s="19"/>
    </row>
    <row r="61" spans="1:52" ht="16" x14ac:dyDescent="0.2">
      <c r="A61" s="172">
        <v>9</v>
      </c>
      <c r="B61" s="173">
        <v>2019</v>
      </c>
      <c r="C61" s="173">
        <v>7</v>
      </c>
      <c r="D61" s="173">
        <v>5</v>
      </c>
      <c r="E61" s="176">
        <v>25.1</v>
      </c>
      <c r="F61" s="176">
        <v>29.5</v>
      </c>
      <c r="G61" s="176">
        <v>99.4</v>
      </c>
      <c r="H61" s="173">
        <v>6.89</v>
      </c>
      <c r="I61" s="177">
        <v>1.75</v>
      </c>
      <c r="J61" s="177">
        <v>7.14</v>
      </c>
      <c r="K61" s="177">
        <v>2.39</v>
      </c>
      <c r="L61" s="176">
        <v>0.81559999999999999</v>
      </c>
      <c r="M61" s="177">
        <v>0.186</v>
      </c>
      <c r="N61" s="177">
        <v>12.696999999999999</v>
      </c>
      <c r="O61" s="177">
        <v>0.19600000000000001</v>
      </c>
      <c r="P61" s="177">
        <v>36.607100000000003</v>
      </c>
      <c r="Q61" s="177">
        <v>24.2</v>
      </c>
      <c r="R61" s="177"/>
      <c r="S61" s="177">
        <v>12.4071</v>
      </c>
      <c r="T61" s="177">
        <v>96.3626</v>
      </c>
      <c r="U61" s="27"/>
      <c r="V61" s="27">
        <f t="shared" si="48"/>
        <v>25.1</v>
      </c>
      <c r="W61" s="8">
        <f t="shared" si="49"/>
        <v>298.25</v>
      </c>
      <c r="X61" s="27">
        <f t="shared" si="50"/>
        <v>29.5</v>
      </c>
      <c r="Y61" s="27">
        <f t="shared" si="51"/>
        <v>6.89</v>
      </c>
      <c r="Z61" s="35">
        <f t="shared" si="52"/>
        <v>6.9503279093391974</v>
      </c>
      <c r="AA61" s="8">
        <f t="shared" si="53"/>
        <v>0.99132013480139047</v>
      </c>
      <c r="AB61" s="36">
        <f t="shared" si="54"/>
        <v>1.75</v>
      </c>
      <c r="AC61" s="36">
        <f t="shared" si="55"/>
        <v>0.186</v>
      </c>
      <c r="AD61" s="36">
        <f t="shared" si="56"/>
        <v>0.81559999999999999</v>
      </c>
      <c r="AE61" s="8">
        <f t="shared" si="57"/>
        <v>1.0016</v>
      </c>
      <c r="AF61" s="36">
        <f t="shared" si="58"/>
        <v>7.14</v>
      </c>
      <c r="AG61" s="36">
        <f t="shared" si="59"/>
        <v>2.39</v>
      </c>
      <c r="AH61" s="8">
        <f t="shared" si="60"/>
        <v>9.5299999999999994</v>
      </c>
      <c r="AI61" s="37">
        <f t="shared" si="61"/>
        <v>36.607100000000003</v>
      </c>
      <c r="AJ61" s="38">
        <f t="shared" si="62"/>
        <v>35.605499999999999</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9</v>
      </c>
      <c r="B62" s="173">
        <v>2019</v>
      </c>
      <c r="C62" s="173">
        <v>7</v>
      </c>
      <c r="D62" s="173">
        <v>19</v>
      </c>
      <c r="E62" s="176">
        <v>24.6</v>
      </c>
      <c r="F62" s="176">
        <v>29.1</v>
      </c>
      <c r="G62" s="176">
        <v>69.8</v>
      </c>
      <c r="H62" s="173">
        <v>4.9400000000000004</v>
      </c>
      <c r="I62" s="177">
        <v>1.64</v>
      </c>
      <c r="J62" s="177">
        <v>7.03</v>
      </c>
      <c r="K62" s="177">
        <v>2.85</v>
      </c>
      <c r="L62" s="176">
        <v>1.1806000000000001</v>
      </c>
      <c r="M62" s="177">
        <v>0.182</v>
      </c>
      <c r="N62" s="177">
        <v>14.366</v>
      </c>
      <c r="O62" s="177">
        <v>0.751</v>
      </c>
      <c r="P62" s="177">
        <v>28.818200000000001</v>
      </c>
      <c r="Q62" s="177">
        <v>17.100000000000001</v>
      </c>
      <c r="R62" s="177"/>
      <c r="S62" s="177">
        <v>11.7182</v>
      </c>
      <c r="T62" s="177">
        <v>76.399799999999999</v>
      </c>
      <c r="U62" s="27"/>
      <c r="V62" s="27">
        <f t="shared" si="48"/>
        <v>24.6</v>
      </c>
      <c r="W62" s="8">
        <f t="shared" si="49"/>
        <v>297.75</v>
      </c>
      <c r="X62" s="27">
        <f t="shared" si="50"/>
        <v>29.1</v>
      </c>
      <c r="Y62" s="27">
        <f t="shared" si="51"/>
        <v>4.9400000000000004</v>
      </c>
      <c r="Z62" s="35">
        <f t="shared" si="52"/>
        <v>7.0269070191335388</v>
      </c>
      <c r="AA62" s="8">
        <f t="shared" si="53"/>
        <v>0.70301200607164616</v>
      </c>
      <c r="AB62" s="36">
        <f t="shared" si="54"/>
        <v>1.64</v>
      </c>
      <c r="AC62" s="36">
        <f t="shared" si="55"/>
        <v>0.182</v>
      </c>
      <c r="AD62" s="36">
        <f t="shared" si="56"/>
        <v>1.1806000000000001</v>
      </c>
      <c r="AE62" s="8">
        <f t="shared" si="57"/>
        <v>1.3626</v>
      </c>
      <c r="AF62" s="36">
        <f t="shared" si="58"/>
        <v>7.03</v>
      </c>
      <c r="AG62" s="36">
        <f t="shared" si="59"/>
        <v>2.85</v>
      </c>
      <c r="AH62" s="8">
        <f t="shared" si="60"/>
        <v>9.8800000000000008</v>
      </c>
      <c r="AI62" s="37">
        <f t="shared" si="61"/>
        <v>28.818200000000001</v>
      </c>
      <c r="AJ62" s="38">
        <f t="shared" si="62"/>
        <v>27.4556</v>
      </c>
      <c r="AL62" s="43" t="s">
        <v>222</v>
      </c>
      <c r="AQ62" s="44" t="s">
        <v>1</v>
      </c>
      <c r="AR62" s="41"/>
      <c r="AS62" s="41"/>
      <c r="AT62" s="41"/>
      <c r="AU62" s="41"/>
      <c r="AV62" s="41"/>
      <c r="AW62" s="45"/>
      <c r="AX62" s="40"/>
      <c r="AY62" s="40"/>
      <c r="AZ62" s="19"/>
    </row>
    <row r="63" spans="1:52" ht="18" x14ac:dyDescent="0.25">
      <c r="A63" s="172">
        <v>9</v>
      </c>
      <c r="B63" s="173">
        <v>2019</v>
      </c>
      <c r="C63" s="173">
        <v>8</v>
      </c>
      <c r="D63" s="173">
        <v>3</v>
      </c>
      <c r="E63" s="176">
        <v>26.1</v>
      </c>
      <c r="F63" s="176">
        <v>29.4</v>
      </c>
      <c r="G63" s="176">
        <v>128.69999999999999</v>
      </c>
      <c r="H63" s="173">
        <v>8.83</v>
      </c>
      <c r="I63" s="177">
        <v>1.68</v>
      </c>
      <c r="J63" s="177">
        <v>12.78</v>
      </c>
      <c r="K63" s="177">
        <v>1.49</v>
      </c>
      <c r="L63" s="176">
        <v>1.6171</v>
      </c>
      <c r="M63" s="177">
        <v>0.14099999999999999</v>
      </c>
      <c r="N63" s="177">
        <v>7.84</v>
      </c>
      <c r="O63" s="177">
        <v>8.7999999999999995E-2</v>
      </c>
      <c r="P63" s="177">
        <v>37.730499999999999</v>
      </c>
      <c r="Q63" s="177">
        <v>27.8</v>
      </c>
      <c r="R63" s="177"/>
      <c r="S63" s="177">
        <v>9.9305000000000003</v>
      </c>
      <c r="T63" s="177">
        <v>102.9727</v>
      </c>
      <c r="U63" s="27"/>
      <c r="V63" s="27">
        <f t="shared" si="48"/>
        <v>26.1</v>
      </c>
      <c r="W63" s="8">
        <f t="shared" si="49"/>
        <v>299.25</v>
      </c>
      <c r="X63" s="27">
        <f t="shared" si="50"/>
        <v>29.4</v>
      </c>
      <c r="Y63" s="27">
        <f t="shared" si="51"/>
        <v>8.83</v>
      </c>
      <c r="Z63" s="35">
        <f t="shared" si="52"/>
        <v>6.8359906265005472</v>
      </c>
      <c r="AA63" s="8">
        <f t="shared" si="53"/>
        <v>1.2916928185608438</v>
      </c>
      <c r="AB63" s="36">
        <f t="shared" si="54"/>
        <v>1.68</v>
      </c>
      <c r="AC63" s="36">
        <f t="shared" si="55"/>
        <v>0.14099999999999999</v>
      </c>
      <c r="AD63" s="36">
        <f t="shared" si="56"/>
        <v>1.6171</v>
      </c>
      <c r="AE63" s="8">
        <f t="shared" si="57"/>
        <v>1.7581</v>
      </c>
      <c r="AF63" s="36">
        <f t="shared" si="58"/>
        <v>12.78</v>
      </c>
      <c r="AG63" s="36">
        <f t="shared" si="59"/>
        <v>1.49</v>
      </c>
      <c r="AH63" s="8">
        <f t="shared" si="60"/>
        <v>14.27</v>
      </c>
      <c r="AI63" s="37">
        <f t="shared" si="61"/>
        <v>37.730499999999999</v>
      </c>
      <c r="AJ63" s="38">
        <f t="shared" si="62"/>
        <v>35.9724</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9</v>
      </c>
      <c r="B64" s="173">
        <v>2019</v>
      </c>
      <c r="C64" s="173">
        <v>8</v>
      </c>
      <c r="D64" s="173">
        <v>16</v>
      </c>
      <c r="E64" s="176">
        <v>23.5</v>
      </c>
      <c r="F64" s="176">
        <v>29.4</v>
      </c>
      <c r="G64" s="176">
        <v>86.4</v>
      </c>
      <c r="H64" s="173">
        <v>6.16</v>
      </c>
      <c r="I64" s="177">
        <v>1.31</v>
      </c>
      <c r="J64" s="177">
        <v>4.37</v>
      </c>
      <c r="K64" s="177">
        <v>1.77</v>
      </c>
      <c r="L64" s="176">
        <v>1.0294000000000001</v>
      </c>
      <c r="M64" s="177">
        <v>0.17899999999999999</v>
      </c>
      <c r="N64" s="177">
        <v>14.505000000000001</v>
      </c>
      <c r="O64" s="177">
        <v>0.36799999999999999</v>
      </c>
      <c r="P64" s="177">
        <v>22.893799999999999</v>
      </c>
      <c r="Q64" s="177">
        <v>14.7</v>
      </c>
      <c r="R64" s="177"/>
      <c r="S64" s="177">
        <v>8.1937999999999995</v>
      </c>
      <c r="T64" s="177">
        <v>63.691099999999999</v>
      </c>
      <c r="U64" s="27"/>
      <c r="V64" s="27">
        <f t="shared" si="48"/>
        <v>23.5</v>
      </c>
      <c r="W64" s="8">
        <f t="shared" si="49"/>
        <v>296.64999999999998</v>
      </c>
      <c r="X64" s="27">
        <f t="shared" si="50"/>
        <v>29.4</v>
      </c>
      <c r="Y64" s="27">
        <f t="shared" si="51"/>
        <v>6.16</v>
      </c>
      <c r="Z64" s="35">
        <f t="shared" si="52"/>
        <v>7.1517230663706775</v>
      </c>
      <c r="AA64" s="8">
        <f t="shared" si="53"/>
        <v>0.86133089086824044</v>
      </c>
      <c r="AB64" s="36">
        <f t="shared" si="54"/>
        <v>1.31</v>
      </c>
      <c r="AC64" s="36">
        <f t="shared" si="55"/>
        <v>0.17899999999999999</v>
      </c>
      <c r="AD64" s="36">
        <f t="shared" si="56"/>
        <v>1.0294000000000001</v>
      </c>
      <c r="AE64" s="8">
        <f t="shared" si="57"/>
        <v>1.2084000000000001</v>
      </c>
      <c r="AF64" s="36">
        <f t="shared" si="58"/>
        <v>4.37</v>
      </c>
      <c r="AG64" s="36">
        <f t="shared" si="59"/>
        <v>1.77</v>
      </c>
      <c r="AH64" s="8">
        <f t="shared" si="60"/>
        <v>6.1400000000000006</v>
      </c>
      <c r="AI64" s="37">
        <f t="shared" si="61"/>
        <v>22.893799999999999</v>
      </c>
      <c r="AJ64" s="38">
        <f t="shared" si="62"/>
        <v>21.685399999999998</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9</v>
      </c>
      <c r="B65" s="173">
        <v>2019</v>
      </c>
      <c r="C65" s="173">
        <v>8</v>
      </c>
      <c r="D65" s="173">
        <v>31</v>
      </c>
      <c r="E65" s="176">
        <v>23.1</v>
      </c>
      <c r="F65" s="176">
        <v>29.1</v>
      </c>
      <c r="G65" s="176">
        <v>74.3</v>
      </c>
      <c r="H65" s="173">
        <v>5.38</v>
      </c>
      <c r="I65" s="177">
        <v>0.95</v>
      </c>
      <c r="J65" s="177">
        <v>3.68</v>
      </c>
      <c r="K65" s="177">
        <v>1.46</v>
      </c>
      <c r="L65" s="176">
        <v>0.95989999999999998</v>
      </c>
      <c r="M65" t="s">
        <v>0</v>
      </c>
      <c r="N65" s="177">
        <v>9.6140000000000008</v>
      </c>
      <c r="O65" s="177">
        <v>0.25</v>
      </c>
      <c r="P65" s="177">
        <v>24.701000000000001</v>
      </c>
      <c r="Q65" s="177">
        <v>16.600000000000001</v>
      </c>
      <c r="R65" s="177"/>
      <c r="S65" s="177">
        <v>8.1010000000000009</v>
      </c>
      <c r="T65" s="177">
        <v>62.902900000000002</v>
      </c>
      <c r="U65" s="27"/>
      <c r="V65" s="27">
        <f t="shared" si="48"/>
        <v>23.1</v>
      </c>
      <c r="W65" s="8">
        <f t="shared" si="49"/>
        <v>296.25</v>
      </c>
      <c r="X65" s="27">
        <f t="shared" si="50"/>
        <v>29.1</v>
      </c>
      <c r="Y65" s="27">
        <f t="shared" si="51"/>
        <v>5.38</v>
      </c>
      <c r="Z65" s="35">
        <f t="shared" si="52"/>
        <v>7.2152175980590778</v>
      </c>
      <c r="AA65" s="8">
        <f t="shared" si="53"/>
        <v>0.74564625763292869</v>
      </c>
      <c r="AB65" s="36">
        <f t="shared" si="54"/>
        <v>0.95</v>
      </c>
      <c r="AC65" s="36" t="str">
        <f t="shared" si="55"/>
        <v xml:space="preserve"> </v>
      </c>
      <c r="AD65" s="36">
        <f t="shared" si="56"/>
        <v>0.95989999999999998</v>
      </c>
      <c r="AE65" s="8">
        <f t="shared" si="57"/>
        <v>0.95989999999999998</v>
      </c>
      <c r="AF65" s="36">
        <f t="shared" si="58"/>
        <v>3.68</v>
      </c>
      <c r="AG65" s="36">
        <f t="shared" si="59"/>
        <v>1.46</v>
      </c>
      <c r="AH65" s="8">
        <f t="shared" si="60"/>
        <v>5.1400000000000006</v>
      </c>
      <c r="AI65" s="37">
        <f t="shared" si="61"/>
        <v>24.701000000000001</v>
      </c>
      <c r="AJ65" s="38">
        <f t="shared" si="62"/>
        <v>23.741099999999999</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9</v>
      </c>
      <c r="B66" s="173">
        <v>2019</v>
      </c>
      <c r="C66" s="173">
        <v>9</v>
      </c>
      <c r="D66" s="173">
        <v>13</v>
      </c>
      <c r="E66" s="176">
        <v>20.100000000000001</v>
      </c>
      <c r="F66" s="176">
        <v>30.7</v>
      </c>
      <c r="G66" s="176">
        <v>84.2</v>
      </c>
      <c r="H66" s="173">
        <v>6.35</v>
      </c>
      <c r="I66" s="177">
        <v>0.76</v>
      </c>
      <c r="J66" s="177">
        <v>1.67</v>
      </c>
      <c r="K66" s="177">
        <v>1.5</v>
      </c>
      <c r="L66" s="176">
        <v>1.2102999999999999</v>
      </c>
      <c r="M66" s="177">
        <v>0.246</v>
      </c>
      <c r="N66" s="177">
        <v>3.726</v>
      </c>
      <c r="O66" s="177">
        <v>0.49399999999999999</v>
      </c>
      <c r="P66" s="177">
        <v>18.361499999999999</v>
      </c>
      <c r="Q66" s="177">
        <v>13.6</v>
      </c>
      <c r="R66" s="177"/>
      <c r="S66" s="177">
        <v>4.7614999999999998</v>
      </c>
      <c r="T66" s="177">
        <v>39.092500000000001</v>
      </c>
      <c r="U66" s="27"/>
      <c r="V66" s="27">
        <f t="shared" si="48"/>
        <v>20.100000000000001</v>
      </c>
      <c r="W66" s="8">
        <f t="shared" si="49"/>
        <v>293.25</v>
      </c>
      <c r="X66" s="27">
        <f t="shared" si="50"/>
        <v>30.7</v>
      </c>
      <c r="Y66" s="27">
        <f t="shared" si="51"/>
        <v>6.35</v>
      </c>
      <c r="Z66" s="35">
        <f t="shared" si="52"/>
        <v>7.5499542081625499</v>
      </c>
      <c r="AA66" s="8">
        <f t="shared" si="53"/>
        <v>0.84106470382757648</v>
      </c>
      <c r="AB66" s="36">
        <f t="shared" si="54"/>
        <v>0.76</v>
      </c>
      <c r="AC66" s="36">
        <f t="shared" si="55"/>
        <v>0.246</v>
      </c>
      <c r="AD66" s="36">
        <f t="shared" si="56"/>
        <v>1.2102999999999999</v>
      </c>
      <c r="AE66" s="8">
        <f t="shared" si="57"/>
        <v>1.4562999999999999</v>
      </c>
      <c r="AF66" s="36">
        <f t="shared" si="58"/>
        <v>1.67</v>
      </c>
      <c r="AG66" s="36">
        <f t="shared" si="59"/>
        <v>1.5</v>
      </c>
      <c r="AH66" s="8">
        <f t="shared" si="60"/>
        <v>3.17</v>
      </c>
      <c r="AI66" s="37">
        <f t="shared" si="61"/>
        <v>18.361499999999999</v>
      </c>
      <c r="AJ66" s="38">
        <f t="shared" si="62"/>
        <v>16.905200000000001</v>
      </c>
      <c r="AL66">
        <f>AA71</f>
        <v>0.8983038915851681</v>
      </c>
      <c r="AM66">
        <f>AB71</f>
        <v>1.2988888888888888</v>
      </c>
      <c r="AN66">
        <f>AE71</f>
        <v>1.1548444444444446</v>
      </c>
      <c r="AO66">
        <f>AH71</f>
        <v>7.6111111111111107</v>
      </c>
      <c r="AP66" s="11">
        <f>AJ71</f>
        <v>30.566611111111108</v>
      </c>
      <c r="AQ66" s="45"/>
      <c r="AR66" s="41" t="s">
        <v>77</v>
      </c>
      <c r="AS66" s="41" t="s">
        <v>77</v>
      </c>
      <c r="AT66" s="41" t="s">
        <v>77</v>
      </c>
      <c r="AU66" s="41" t="s">
        <v>77</v>
      </c>
      <c r="AV66" s="41" t="s">
        <v>77</v>
      </c>
      <c r="AW66" s="42" t="s">
        <v>78</v>
      </c>
      <c r="AX66" s="23"/>
      <c r="AY66" s="23"/>
      <c r="AZ66" s="19"/>
    </row>
    <row r="67" spans="1:52" ht="16" x14ac:dyDescent="0.2">
      <c r="A67" s="172">
        <v>9</v>
      </c>
      <c r="B67" s="173">
        <v>2019</v>
      </c>
      <c r="C67" s="173">
        <v>9</v>
      </c>
      <c r="D67" s="173">
        <v>28</v>
      </c>
      <c r="E67" s="176">
        <v>20.100000000000001</v>
      </c>
      <c r="F67" s="176">
        <v>31.1</v>
      </c>
      <c r="G67" s="176">
        <v>92.5</v>
      </c>
      <c r="H67" s="173">
        <v>6.97</v>
      </c>
      <c r="I67" s="177">
        <v>0.81</v>
      </c>
      <c r="J67" s="177">
        <v>1.98</v>
      </c>
      <c r="K67" s="177">
        <v>1.4</v>
      </c>
      <c r="L67" s="176">
        <v>1.1816</v>
      </c>
      <c r="M67" s="177">
        <v>0.22</v>
      </c>
      <c r="N67" s="177">
        <v>3.0859999999999999</v>
      </c>
      <c r="O67" s="177">
        <v>0.56999999999999995</v>
      </c>
      <c r="P67" s="177">
        <v>29.4069</v>
      </c>
      <c r="Q67" s="177">
        <v>24.6</v>
      </c>
      <c r="R67" s="177"/>
      <c r="S67" s="177">
        <v>4.8068999999999997</v>
      </c>
      <c r="T67" s="177">
        <v>47.877000000000002</v>
      </c>
      <c r="U67" s="27"/>
      <c r="V67" s="27">
        <f t="shared" si="48"/>
        <v>20.100000000000001</v>
      </c>
      <c r="W67" s="8">
        <f t="shared" si="49"/>
        <v>293.25</v>
      </c>
      <c r="X67" s="27">
        <f t="shared" si="50"/>
        <v>31.1</v>
      </c>
      <c r="Y67" s="27">
        <f t="shared" si="51"/>
        <v>6.97</v>
      </c>
      <c r="Z67" s="35">
        <f t="shared" si="52"/>
        <v>7.5321551310732611</v>
      </c>
      <c r="AA67" s="8">
        <f t="shared" si="53"/>
        <v>0.92536596481475286</v>
      </c>
      <c r="AB67" s="36">
        <f t="shared" si="54"/>
        <v>0.81</v>
      </c>
      <c r="AC67" s="36">
        <f t="shared" si="55"/>
        <v>0.22</v>
      </c>
      <c r="AD67" s="36">
        <f t="shared" si="56"/>
        <v>1.1816</v>
      </c>
      <c r="AE67" s="8">
        <f t="shared" si="57"/>
        <v>1.4016</v>
      </c>
      <c r="AF67" s="36">
        <f t="shared" si="58"/>
        <v>1.98</v>
      </c>
      <c r="AG67" s="36">
        <f t="shared" si="59"/>
        <v>1.4</v>
      </c>
      <c r="AH67" s="8">
        <f t="shared" si="60"/>
        <v>3.38</v>
      </c>
      <c r="AI67" s="37">
        <f t="shared" si="61"/>
        <v>29.4069</v>
      </c>
      <c r="AJ67" s="38">
        <f t="shared" si="62"/>
        <v>28.005300000000002</v>
      </c>
      <c r="AK67" s="27"/>
      <c r="AO67" s="27"/>
      <c r="AR67" s="41">
        <f>((LN(AL66)-LN(0.4))/(LN(0.9)-LN(0.4))*100)</f>
        <v>99.767385294774954</v>
      </c>
      <c r="AS67" s="57">
        <f>((LN(AM66)-LN(17))/(LN(0.5)-LN(17))*100)</f>
        <v>72.927998369888286</v>
      </c>
      <c r="AT67" s="41">
        <f>((LN(AN66)-LN(10))/(LN(1)-LN(10))*100)</f>
        <v>93.747651055028129</v>
      </c>
      <c r="AU67" s="41">
        <f>((LN(AO66)-LN(10))/(LN(3)-LN(10))*100)</f>
        <v>22.672931156025225</v>
      </c>
      <c r="AV67" s="41">
        <f>((LN(AP66)-LN(43))/(LN(20)-LN(43))*100)</f>
        <v>44.586045792316469</v>
      </c>
    </row>
    <row r="68" spans="1:52" ht="16" x14ac:dyDescent="0.2">
      <c r="A68" s="172">
        <v>9</v>
      </c>
      <c r="B68" s="173">
        <v>2019</v>
      </c>
      <c r="C68" s="173">
        <v>10</v>
      </c>
      <c r="D68" s="173">
        <v>14</v>
      </c>
      <c r="E68" s="176">
        <v>15.2</v>
      </c>
      <c r="F68" s="176">
        <v>31.1</v>
      </c>
      <c r="G68" s="176">
        <v>101.2</v>
      </c>
      <c r="H68" s="173">
        <v>8.4</v>
      </c>
      <c r="I68" s="177">
        <v>0.46</v>
      </c>
      <c r="J68" s="177">
        <v>1.8</v>
      </c>
      <c r="K68" s="177">
        <v>0.86</v>
      </c>
      <c r="L68" s="176">
        <v>0.82840000000000003</v>
      </c>
      <c r="M68" s="177">
        <v>0.379</v>
      </c>
      <c r="N68" s="177">
        <v>2.2040000000000002</v>
      </c>
      <c r="O68" s="177">
        <v>0.41399999999999998</v>
      </c>
      <c r="P68" s="177">
        <v>16.171099999999999</v>
      </c>
      <c r="Q68" s="177">
        <v>13.1</v>
      </c>
      <c r="R68" s="177"/>
      <c r="S68" s="177">
        <v>3.0710999999999999</v>
      </c>
      <c r="T68" s="177">
        <v>40.106499999999997</v>
      </c>
      <c r="U68" s="27"/>
      <c r="V68" s="27" t="str">
        <f t="shared" si="48"/>
        <v xml:space="preserve"> </v>
      </c>
      <c r="W68" s="8" t="str">
        <f t="shared" si="49"/>
        <v xml:space="preserve"> </v>
      </c>
      <c r="X68" s="27" t="str">
        <f t="shared" si="50"/>
        <v xml:space="preserve"> </v>
      </c>
      <c r="Y68" s="27" t="str">
        <f t="shared" si="51"/>
        <v xml:space="preserve"> </v>
      </c>
      <c r="Z68" s="35" t="str">
        <f t="shared" si="52"/>
        <v xml:space="preserve"> </v>
      </c>
      <c r="AA68" s="8" t="str">
        <f t="shared" si="53"/>
        <v xml:space="preserve"> </v>
      </c>
      <c r="AB68" s="36" t="str">
        <f t="shared" si="54"/>
        <v xml:space="preserve"> </v>
      </c>
      <c r="AC68" s="36" t="str">
        <f t="shared" si="55"/>
        <v xml:space="preserve"> </v>
      </c>
      <c r="AD68" s="36" t="str">
        <f t="shared" si="56"/>
        <v xml:space="preserve"> </v>
      </c>
      <c r="AE68" s="8" t="str">
        <f t="shared" si="57"/>
        <v xml:space="preserve"> </v>
      </c>
      <c r="AF68" s="36" t="str">
        <f t="shared" si="58"/>
        <v xml:space="preserve"> </v>
      </c>
      <c r="AG68" s="36" t="str">
        <f t="shared" si="59"/>
        <v xml:space="preserve"> </v>
      </c>
      <c r="AH68" s="8" t="str">
        <f t="shared" si="60"/>
        <v xml:space="preserve"> </v>
      </c>
      <c r="AI68" s="37" t="str">
        <f t="shared" si="61"/>
        <v xml:space="preserve"> </v>
      </c>
      <c r="AJ68" s="38" t="str">
        <f t="shared" si="62"/>
        <v xml:space="preserve"> </v>
      </c>
      <c r="AK68" s="27"/>
      <c r="AL68" s="27"/>
      <c r="AM68" s="27"/>
      <c r="AN68" s="27"/>
      <c r="AO68" s="58" t="s">
        <v>228</v>
      </c>
      <c r="AP68" s="27"/>
      <c r="AR68">
        <f>IF(AR67&gt;100, 100, IF(AR67&lt;0, 0, AR67))</f>
        <v>99.767385294774954</v>
      </c>
      <c r="AS68">
        <f t="shared" ref="AS68:AV68" si="63">IF(AS67&gt;100, 100, IF(AS67&lt;0, 0, AS67))</f>
        <v>72.927998369888286</v>
      </c>
      <c r="AT68">
        <f t="shared" si="63"/>
        <v>93.747651055028129</v>
      </c>
      <c r="AU68">
        <f t="shared" si="63"/>
        <v>22.672931156025225</v>
      </c>
      <c r="AV68">
        <f t="shared" si="63"/>
        <v>44.586045792316469</v>
      </c>
      <c r="AW68" s="59">
        <f>AVERAGE(AR68:AV68)</f>
        <v>66.74040233360661</v>
      </c>
      <c r="AX68" s="43"/>
      <c r="AY68" s="43" t="str">
        <f>IF(AW68&lt;35, "Poor", IF(AW68&lt;65, "Fair", IF(AW68&gt;65, "Excellent")))</f>
        <v>Excellent</v>
      </c>
      <c r="AZ68" s="43" t="str">
        <f>IF(AY68="Excellent", "Acceptable; Ongoing Protection is Required", "Unacceptable; Immediate Restoration is Required")</f>
        <v>Acceptable; Ongoing Protection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48"/>
        <v xml:space="preserve"> </v>
      </c>
      <c r="W69" s="8" t="str">
        <f t="shared" si="49"/>
        <v xml:space="preserve"> </v>
      </c>
      <c r="X69" s="27" t="str">
        <f t="shared" si="50"/>
        <v xml:space="preserve"> </v>
      </c>
      <c r="Y69" s="27" t="str">
        <f t="shared" si="51"/>
        <v xml:space="preserve"> </v>
      </c>
      <c r="Z69" s="35" t="str">
        <f t="shared" si="52"/>
        <v xml:space="preserve"> </v>
      </c>
      <c r="AA69" s="8" t="str">
        <f t="shared" si="53"/>
        <v xml:space="preserve"> </v>
      </c>
      <c r="AB69" s="36" t="str">
        <f t="shared" si="54"/>
        <v xml:space="preserve"> </v>
      </c>
      <c r="AC69" s="36" t="str">
        <f t="shared" si="55"/>
        <v xml:space="preserve"> </v>
      </c>
      <c r="AD69" s="36" t="str">
        <f t="shared" si="56"/>
        <v xml:space="preserve"> </v>
      </c>
      <c r="AE69" s="8" t="str">
        <f t="shared" si="57"/>
        <v xml:space="preserve"> </v>
      </c>
      <c r="AF69" s="36" t="str">
        <f t="shared" si="58"/>
        <v xml:space="preserve"> </v>
      </c>
      <c r="AG69" s="36" t="str">
        <f t="shared" si="59"/>
        <v xml:space="preserve"> </v>
      </c>
      <c r="AH69" s="8" t="str">
        <f t="shared" si="60"/>
        <v xml:space="preserve"> </v>
      </c>
      <c r="AI69" s="37" t="str">
        <f t="shared" si="61"/>
        <v xml:space="preserve"> </v>
      </c>
      <c r="AJ69" s="38" t="str">
        <f t="shared" si="62"/>
        <v xml:space="preserve"> </v>
      </c>
      <c r="AK69" s="27"/>
      <c r="AL69" s="27"/>
      <c r="AM69" s="27"/>
      <c r="AN69" s="27"/>
      <c r="AO69" s="27"/>
      <c r="AP69" s="27"/>
      <c r="AQ69" s="27"/>
      <c r="AR69" s="27"/>
      <c r="AS69" s="27"/>
      <c r="AT69" s="27"/>
      <c r="AU69" s="27"/>
      <c r="AV69" s="27"/>
      <c r="AW69" s="27"/>
      <c r="AX69" s="27"/>
      <c r="AY69" s="27"/>
    </row>
    <row r="70" spans="1:52" ht="16" x14ac:dyDescent="0.2">
      <c r="V70" s="27" t="str">
        <f t="shared" si="48"/>
        <v xml:space="preserve"> </v>
      </c>
      <c r="W70" s="8" t="str">
        <f t="shared" si="49"/>
        <v xml:space="preserve"> </v>
      </c>
      <c r="X70" s="27" t="str">
        <f t="shared" si="50"/>
        <v xml:space="preserve"> </v>
      </c>
      <c r="Y70" s="27" t="str">
        <f t="shared" si="51"/>
        <v xml:space="preserve"> </v>
      </c>
      <c r="Z70" s="35" t="str">
        <f t="shared" si="52"/>
        <v xml:space="preserve"> </v>
      </c>
      <c r="AA70" s="8" t="str">
        <f t="shared" si="53"/>
        <v xml:space="preserve"> </v>
      </c>
      <c r="AB70" s="36" t="str">
        <f t="shared" si="54"/>
        <v xml:space="preserve"> </v>
      </c>
      <c r="AC70" s="36" t="str">
        <f t="shared" si="55"/>
        <v xml:space="preserve"> </v>
      </c>
      <c r="AD70" s="36" t="str">
        <f t="shared" si="56"/>
        <v xml:space="preserve"> </v>
      </c>
      <c r="AE70" s="8" t="str">
        <f t="shared" si="57"/>
        <v xml:space="preserve"> </v>
      </c>
      <c r="AF70" s="36" t="str">
        <f t="shared" si="58"/>
        <v xml:space="preserve"> </v>
      </c>
      <c r="AG70" s="36" t="str">
        <f t="shared" si="59"/>
        <v xml:space="preserve"> </v>
      </c>
      <c r="AH70" s="8" t="str">
        <f t="shared" si="60"/>
        <v xml:space="preserve"> </v>
      </c>
      <c r="AI70" s="37" t="str">
        <f t="shared" si="61"/>
        <v xml:space="preserve"> </v>
      </c>
      <c r="AJ70" s="38" t="str">
        <f t="shared" si="62"/>
        <v xml:space="preserve"> </v>
      </c>
    </row>
    <row r="71" spans="1:52" ht="16" x14ac:dyDescent="0.2">
      <c r="AA71" s="43">
        <f>_xlfn.AGGREGATE(1, 6,AA58:AA70)</f>
        <v>0.8983038915851681</v>
      </c>
      <c r="AB71" s="43">
        <f>_xlfn.AGGREGATE(1, 6,AB58:AB70)</f>
        <v>1.2988888888888888</v>
      </c>
      <c r="AE71" s="43">
        <f>_xlfn.AGGREGATE(1, 6,AE58:AE70)</f>
        <v>1.1548444444444446</v>
      </c>
      <c r="AH71" s="43">
        <f>_xlfn.AGGREGATE(1, 6,AH58:AH70)</f>
        <v>7.6111111111111107</v>
      </c>
      <c r="AJ71" s="43">
        <f>_xlfn.AGGREGATE(1, 6,AJ58:AJ70)</f>
        <v>30.566611111111108</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9</v>
      </c>
      <c r="B75" s="173">
        <v>2020</v>
      </c>
      <c r="C75" s="173">
        <v>5</v>
      </c>
      <c r="D75" s="173">
        <v>24</v>
      </c>
      <c r="E75" s="176">
        <v>14.3</v>
      </c>
      <c r="F75" s="176">
        <v>29.2</v>
      </c>
      <c r="G75" s="176">
        <v>86.5</v>
      </c>
      <c r="H75" s="173">
        <v>7.4</v>
      </c>
      <c r="I75" s="177">
        <v>2.11</v>
      </c>
      <c r="J75" s="177">
        <v>2.62</v>
      </c>
      <c r="K75" s="177">
        <v>1.01</v>
      </c>
      <c r="L75" s="176">
        <v>0.95730000000000004</v>
      </c>
      <c r="M75" s="177">
        <v>0.46600000000000003</v>
      </c>
      <c r="N75" s="177">
        <v>4.6310000000000002</v>
      </c>
      <c r="O75" s="177">
        <v>0.154</v>
      </c>
      <c r="P75" s="177">
        <v>21.297599999999999</v>
      </c>
      <c r="Q75" s="177">
        <v>16.399999999999999</v>
      </c>
      <c r="R75" s="177"/>
      <c r="S75" s="177">
        <v>4.8975999999999997</v>
      </c>
      <c r="T75" s="177">
        <v>37.729599999999998</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9</v>
      </c>
      <c r="B76" s="173">
        <v>2020</v>
      </c>
      <c r="C76" s="173">
        <v>6</v>
      </c>
      <c r="D76" s="173">
        <v>8</v>
      </c>
      <c r="E76" s="176">
        <v>18.600000000000001</v>
      </c>
      <c r="F76" s="176">
        <v>29.6</v>
      </c>
      <c r="G76" s="176">
        <v>99.6</v>
      </c>
      <c r="H76" s="173">
        <v>7.81</v>
      </c>
      <c r="I76" s="177">
        <v>1.32</v>
      </c>
      <c r="J76" s="177">
        <v>2.59</v>
      </c>
      <c r="K76" s="177">
        <v>1.1000000000000001</v>
      </c>
      <c r="L76" s="176">
        <v>0.4753</v>
      </c>
      <c r="M76" s="177">
        <v>5.6000000000000001E-2</v>
      </c>
      <c r="N76" s="177">
        <v>5.92</v>
      </c>
      <c r="O76" s="177">
        <v>7.2999999999999995E-2</v>
      </c>
      <c r="P76" s="177">
        <v>19.8553</v>
      </c>
      <c r="Q76" s="177">
        <v>13.6</v>
      </c>
      <c r="R76" s="177"/>
      <c r="S76" s="177">
        <v>6.2553000000000001</v>
      </c>
      <c r="T76" s="177">
        <v>48.551299999999998</v>
      </c>
      <c r="U76" s="27"/>
      <c r="V76" s="27">
        <f t="shared" ref="V76:V87" si="64">IF(C76&lt;6," ",IF(C76&lt;=9,E76, IF(C76&gt;=10," ")))</f>
        <v>18.600000000000001</v>
      </c>
      <c r="W76" s="8">
        <f t="shared" ref="W76:W87" si="65">IF(V76=" ", " ", IF(V76&gt;0, V76+273.15))</f>
        <v>291.75</v>
      </c>
      <c r="X76" s="27">
        <f t="shared" ref="X76:X87" si="66">IF(C76&lt;6," ",IF(C76&lt;=9,F76, IF(C76&gt;=10," ")))</f>
        <v>29.6</v>
      </c>
      <c r="Y76" s="27">
        <f t="shared" ref="Y76:Y87" si="67">IF(C76&lt;6," ",IF(C76&lt;=9,H76, IF(C76&gt;=10," ")))</f>
        <v>7.81</v>
      </c>
      <c r="Z76" s="35">
        <f t="shared" ref="Z76:Z87" si="68">IF(V76=" "," ",IF(V76&gt;0,EXP(-173.4292+249.6339*100/W76+143.3483*LN(+W76/100)-21.8492*W76/100+X76*(-0.033096+0.014259*W76/100-0.0017*(W76/100)^2))*1.4276))</f>
        <v>7.8177980412599375</v>
      </c>
      <c r="AA76" s="8">
        <f t="shared" ref="AA76:AA87" si="69">IF(V76=" "," ",IF(V76&gt;0,Y76/Z76))</f>
        <v>0.99900252715422144</v>
      </c>
      <c r="AB76" s="36">
        <f t="shared" ref="AB76:AB87" si="70">IF(C76&lt;6," ",IF(C76&lt;=9,I76, IF(C76&gt;=10," ")))</f>
        <v>1.32</v>
      </c>
      <c r="AC76" s="36">
        <f t="shared" ref="AC76:AC87" si="71">IF(C76&lt;6," ",IF(C76&lt;=9,M76, IF(C76&gt;=10," ")))</f>
        <v>5.6000000000000001E-2</v>
      </c>
      <c r="AD76" s="36">
        <f t="shared" ref="AD76:AD87" si="72">IF(C76&lt;6," ",IF(C76&lt;=9,L76, IF(C76&gt;=10," ")))</f>
        <v>0.4753</v>
      </c>
      <c r="AE76" s="8">
        <f t="shared" ref="AE76:AE87" si="73">IF(V76=" "," ",IF(V76&gt;0,SUM(AC76:AD76)))</f>
        <v>0.53129999999999999</v>
      </c>
      <c r="AF76" s="36">
        <f t="shared" ref="AF76:AF87" si="74">IF(C76&lt;6," ",IF(C76&lt;=9,J76, IF(C76&gt;=10," ")))</f>
        <v>2.59</v>
      </c>
      <c r="AG76" s="36">
        <f t="shared" ref="AG76:AG87" si="75">IF(C76&lt;6," ",IF(C76&lt;=9,K76, IF(C76&gt;=10," ")))</f>
        <v>1.1000000000000001</v>
      </c>
      <c r="AH76" s="8">
        <f t="shared" ref="AH76:AH87" si="76">IF(V76=" ", " ", IF(V76&gt;0, SUM(AF76:AG76)))</f>
        <v>3.69</v>
      </c>
      <c r="AI76" s="37">
        <f t="shared" ref="AI76:AI87" si="77">IF(C76&lt;6," ",IF(C76&lt;=9,P76, IF(C76&gt;=10," ")))</f>
        <v>19.8553</v>
      </c>
      <c r="AJ76" s="38">
        <f t="shared" ref="AJ76:AJ87" si="78">IF(V76=" ", " ", IF(V76&gt;0, AI76-AE76))</f>
        <v>19.323999999999998</v>
      </c>
      <c r="AK76" s="27"/>
      <c r="AL76" s="27"/>
      <c r="AM76" s="27"/>
      <c r="AN76" s="27"/>
      <c r="AO76" s="27"/>
      <c r="AP76" s="27"/>
      <c r="AQ76" s="27"/>
      <c r="AR76" s="27"/>
      <c r="AS76" s="27"/>
      <c r="AT76" s="27"/>
      <c r="AU76" s="27"/>
      <c r="AV76" s="27"/>
      <c r="AW76" s="27"/>
      <c r="AX76" s="27"/>
      <c r="AY76" s="27"/>
    </row>
    <row r="77" spans="1:52" ht="16" x14ac:dyDescent="0.2">
      <c r="A77" s="172">
        <v>9</v>
      </c>
      <c r="B77" s="173">
        <v>2020</v>
      </c>
      <c r="C77" s="173">
        <v>6</v>
      </c>
      <c r="D77" s="173">
        <v>22</v>
      </c>
      <c r="E77" s="176">
        <v>24</v>
      </c>
      <c r="F77" s="176">
        <v>30.5</v>
      </c>
      <c r="G77" s="176">
        <v>83.4</v>
      </c>
      <c r="H77" s="173">
        <v>5.88</v>
      </c>
      <c r="I77" s="177">
        <v>3.76</v>
      </c>
      <c r="J77" s="177">
        <v>4.68</v>
      </c>
      <c r="K77" s="177">
        <v>2.37</v>
      </c>
      <c r="L77" s="176">
        <v>0.89970000000000006</v>
      </c>
      <c r="M77" s="177">
        <v>0.14499999999999999</v>
      </c>
      <c r="N77" s="177">
        <v>9.2119999999999997</v>
      </c>
      <c r="O77" s="177">
        <v>0.108</v>
      </c>
      <c r="P77" s="177">
        <v>32.572600000000001</v>
      </c>
      <c r="Q77" s="177">
        <v>21.8</v>
      </c>
      <c r="R77" s="177"/>
      <c r="S77" s="177">
        <v>10.772600000000001</v>
      </c>
      <c r="T77" s="177">
        <v>73.498199999999997</v>
      </c>
      <c r="U77" s="27"/>
      <c r="V77" s="27">
        <f t="shared" si="64"/>
        <v>24</v>
      </c>
      <c r="W77" s="8">
        <f t="shared" si="65"/>
        <v>297.14999999999998</v>
      </c>
      <c r="X77" s="27">
        <f t="shared" si="66"/>
        <v>30.5</v>
      </c>
      <c r="Y77" s="27">
        <f t="shared" si="67"/>
        <v>5.88</v>
      </c>
      <c r="Z77" s="35">
        <f t="shared" si="68"/>
        <v>7.0443187779869429</v>
      </c>
      <c r="AA77" s="8">
        <f t="shared" si="69"/>
        <v>0.83471520601461613</v>
      </c>
      <c r="AB77" s="36">
        <f t="shared" si="70"/>
        <v>3.76</v>
      </c>
      <c r="AC77" s="36">
        <f t="shared" si="71"/>
        <v>0.14499999999999999</v>
      </c>
      <c r="AD77" s="36">
        <f t="shared" si="72"/>
        <v>0.89970000000000006</v>
      </c>
      <c r="AE77" s="8">
        <f t="shared" si="73"/>
        <v>1.0447</v>
      </c>
      <c r="AF77" s="36">
        <f t="shared" si="74"/>
        <v>4.68</v>
      </c>
      <c r="AG77" s="36">
        <f t="shared" si="75"/>
        <v>2.37</v>
      </c>
      <c r="AH77" s="8">
        <f t="shared" si="76"/>
        <v>7.05</v>
      </c>
      <c r="AI77" s="37">
        <f t="shared" si="77"/>
        <v>32.572600000000001</v>
      </c>
      <c r="AJ77" s="38">
        <f t="shared" si="78"/>
        <v>31.527900000000002</v>
      </c>
      <c r="AL77" s="27"/>
      <c r="AM77" s="27"/>
      <c r="AN77" s="27"/>
      <c r="AO77" s="27"/>
      <c r="AP77" s="27"/>
      <c r="AQ77" s="39" t="s">
        <v>221</v>
      </c>
      <c r="AR77" s="40"/>
      <c r="AS77" s="40"/>
      <c r="AT77" s="40"/>
      <c r="AU77" s="40"/>
      <c r="AV77" s="40"/>
      <c r="AW77" s="40"/>
      <c r="AX77" s="40"/>
      <c r="AY77" s="40"/>
      <c r="AZ77" s="19"/>
    </row>
    <row r="78" spans="1:52" ht="16" x14ac:dyDescent="0.2">
      <c r="A78" s="172">
        <v>9</v>
      </c>
      <c r="B78" s="173">
        <v>2020</v>
      </c>
      <c r="C78" s="173">
        <v>7</v>
      </c>
      <c r="D78" s="173">
        <v>9</v>
      </c>
      <c r="E78" s="176">
        <v>23.9</v>
      </c>
      <c r="F78" s="176">
        <v>30.9</v>
      </c>
      <c r="G78" s="176">
        <v>96.1</v>
      </c>
      <c r="H78" s="173">
        <v>6.79</v>
      </c>
      <c r="I78" s="177">
        <v>1.74</v>
      </c>
      <c r="J78" s="177">
        <v>3.03</v>
      </c>
      <c r="K78" s="177">
        <v>1.64</v>
      </c>
      <c r="L78" s="176">
        <v>0.503</v>
      </c>
      <c r="M78" s="177">
        <v>0.05</v>
      </c>
      <c r="N78" s="177">
        <v>7.2889999999999997</v>
      </c>
      <c r="O78" s="177">
        <v>0.29899999999999999</v>
      </c>
      <c r="P78" s="177">
        <v>23.695799999999998</v>
      </c>
      <c r="Q78" s="177">
        <v>16.2</v>
      </c>
      <c r="R78" s="177"/>
      <c r="S78" s="177">
        <v>7.4958</v>
      </c>
      <c r="T78" s="177">
        <v>52.786900000000003</v>
      </c>
      <c r="U78" s="27"/>
      <c r="V78" s="27">
        <f t="shared" si="64"/>
        <v>23.9</v>
      </c>
      <c r="W78" s="8">
        <f t="shared" si="65"/>
        <v>297.04999999999995</v>
      </c>
      <c r="X78" s="27">
        <f t="shared" si="66"/>
        <v>30.9</v>
      </c>
      <c r="Y78" s="27">
        <f t="shared" si="67"/>
        <v>6.79</v>
      </c>
      <c r="Z78" s="35">
        <f t="shared" si="68"/>
        <v>7.0405043114445327</v>
      </c>
      <c r="AA78" s="8">
        <f t="shared" si="69"/>
        <v>0.96441955002607826</v>
      </c>
      <c r="AB78" s="36">
        <f t="shared" si="70"/>
        <v>1.74</v>
      </c>
      <c r="AC78" s="36">
        <f t="shared" si="71"/>
        <v>0.05</v>
      </c>
      <c r="AD78" s="36">
        <f t="shared" si="72"/>
        <v>0.503</v>
      </c>
      <c r="AE78" s="8">
        <f t="shared" si="73"/>
        <v>0.55300000000000005</v>
      </c>
      <c r="AF78" s="36">
        <f t="shared" si="74"/>
        <v>3.03</v>
      </c>
      <c r="AG78" s="36">
        <f t="shared" si="75"/>
        <v>1.64</v>
      </c>
      <c r="AH78" s="8">
        <f t="shared" si="76"/>
        <v>4.67</v>
      </c>
      <c r="AI78" s="37">
        <f t="shared" si="77"/>
        <v>23.695799999999998</v>
      </c>
      <c r="AJ78" s="38">
        <f t="shared" si="78"/>
        <v>23.142799999999998</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9</v>
      </c>
      <c r="B79" s="173">
        <v>2020</v>
      </c>
      <c r="C79" s="173">
        <v>7</v>
      </c>
      <c r="D79" s="173">
        <v>24</v>
      </c>
      <c r="E79" s="176">
        <v>26.1</v>
      </c>
      <c r="F79" s="176">
        <v>30.4</v>
      </c>
      <c r="G79" s="176">
        <v>97.2</v>
      </c>
      <c r="H79" s="173">
        <v>6.62</v>
      </c>
      <c r="I79" s="177">
        <v>1.34</v>
      </c>
      <c r="J79" s="177">
        <v>8.31</v>
      </c>
      <c r="K79" s="177">
        <v>1.98</v>
      </c>
      <c r="L79" s="176">
        <v>0.30409999999999998</v>
      </c>
      <c r="M79" s="177">
        <v>0.185</v>
      </c>
      <c r="N79" s="177">
        <v>2.82</v>
      </c>
      <c r="O79" s="177">
        <v>0.20300000000000001</v>
      </c>
      <c r="P79" s="177">
        <v>27.6264</v>
      </c>
      <c r="Q79" s="177">
        <v>18.8</v>
      </c>
      <c r="R79" s="177"/>
      <c r="S79" s="177">
        <v>8.8263999999999996</v>
      </c>
      <c r="T79" s="177">
        <v>83.256600000000006</v>
      </c>
      <c r="U79" s="27"/>
      <c r="V79" s="27">
        <f t="shared" si="64"/>
        <v>26.1</v>
      </c>
      <c r="W79" s="8">
        <f t="shared" si="65"/>
        <v>299.25</v>
      </c>
      <c r="X79" s="27">
        <f t="shared" si="66"/>
        <v>30.4</v>
      </c>
      <c r="Y79" s="27">
        <f t="shared" si="67"/>
        <v>6.62</v>
      </c>
      <c r="Z79" s="35">
        <f t="shared" si="68"/>
        <v>6.7974793247988732</v>
      </c>
      <c r="AA79" s="8">
        <f t="shared" si="69"/>
        <v>0.973890420798871</v>
      </c>
      <c r="AB79" s="36">
        <f t="shared" si="70"/>
        <v>1.34</v>
      </c>
      <c r="AC79" s="36">
        <f t="shared" si="71"/>
        <v>0.185</v>
      </c>
      <c r="AD79" s="36">
        <f t="shared" si="72"/>
        <v>0.30409999999999998</v>
      </c>
      <c r="AE79" s="8">
        <f t="shared" si="73"/>
        <v>0.48909999999999998</v>
      </c>
      <c r="AF79" s="36">
        <f t="shared" si="74"/>
        <v>8.31</v>
      </c>
      <c r="AG79" s="36">
        <f t="shared" si="75"/>
        <v>1.98</v>
      </c>
      <c r="AH79" s="8">
        <f t="shared" si="76"/>
        <v>10.290000000000001</v>
      </c>
      <c r="AI79" s="37">
        <f t="shared" si="77"/>
        <v>27.6264</v>
      </c>
      <c r="AJ79" s="38">
        <f t="shared" si="78"/>
        <v>27.1373</v>
      </c>
      <c r="AL79" s="43" t="s">
        <v>222</v>
      </c>
      <c r="AQ79" s="44" t="s">
        <v>1</v>
      </c>
      <c r="AR79" s="41"/>
      <c r="AS79" s="41"/>
      <c r="AT79" s="41"/>
      <c r="AU79" s="41"/>
      <c r="AV79" s="41"/>
      <c r="AW79" s="45"/>
      <c r="AX79" s="40"/>
      <c r="AY79" s="40"/>
      <c r="AZ79" s="19"/>
    </row>
    <row r="80" spans="1:52" ht="18" x14ac:dyDescent="0.25">
      <c r="A80" s="172">
        <v>9</v>
      </c>
      <c r="B80" s="173">
        <v>2020</v>
      </c>
      <c r="C80" s="173">
        <v>8</v>
      </c>
      <c r="D80" s="173">
        <v>8</v>
      </c>
      <c r="E80" s="176">
        <v>24.6</v>
      </c>
      <c r="F80" s="176">
        <v>30.7</v>
      </c>
      <c r="G80" s="176">
        <v>98.9</v>
      </c>
      <c r="H80" s="173">
        <v>6.94</v>
      </c>
      <c r="I80" s="177">
        <v>1.74</v>
      </c>
      <c r="J80" s="177">
        <v>4.8899999999999997</v>
      </c>
      <c r="K80" s="177">
        <v>2.7</v>
      </c>
      <c r="L80" s="176">
        <v>0.25390000000000001</v>
      </c>
      <c r="M80" s="177">
        <v>0.17</v>
      </c>
      <c r="N80" s="177">
        <v>17.481000000000002</v>
      </c>
      <c r="O80" s="177">
        <v>0.34899999999999998</v>
      </c>
      <c r="P80" s="177">
        <v>28.420999999999999</v>
      </c>
      <c r="Q80" s="177">
        <v>19.899999999999999</v>
      </c>
      <c r="R80" s="177"/>
      <c r="S80" s="177">
        <v>8.5210000000000008</v>
      </c>
      <c r="T80" s="177">
        <v>58.891500000000001</v>
      </c>
      <c r="U80" s="27"/>
      <c r="V80" s="27">
        <f t="shared" si="64"/>
        <v>24.6</v>
      </c>
      <c r="W80" s="8">
        <f t="shared" si="65"/>
        <v>297.75</v>
      </c>
      <c r="X80" s="27">
        <f t="shared" si="66"/>
        <v>30.7</v>
      </c>
      <c r="Y80" s="27">
        <f t="shared" si="67"/>
        <v>6.94</v>
      </c>
      <c r="Z80" s="35">
        <f t="shared" si="68"/>
        <v>6.9629883245814659</v>
      </c>
      <c r="AA80" s="8">
        <f t="shared" si="69"/>
        <v>0.99669849732473204</v>
      </c>
      <c r="AB80" s="36">
        <f t="shared" si="70"/>
        <v>1.74</v>
      </c>
      <c r="AC80" s="36">
        <f t="shared" si="71"/>
        <v>0.17</v>
      </c>
      <c r="AD80" s="36">
        <f t="shared" si="72"/>
        <v>0.25390000000000001</v>
      </c>
      <c r="AE80" s="8">
        <f t="shared" si="73"/>
        <v>0.42390000000000005</v>
      </c>
      <c r="AF80" s="36">
        <f t="shared" si="74"/>
        <v>4.8899999999999997</v>
      </c>
      <c r="AG80" s="36">
        <f t="shared" si="75"/>
        <v>2.7</v>
      </c>
      <c r="AH80" s="8">
        <f t="shared" si="76"/>
        <v>7.59</v>
      </c>
      <c r="AI80" s="37">
        <f t="shared" si="77"/>
        <v>28.420999999999999</v>
      </c>
      <c r="AJ80" s="38">
        <f t="shared" si="78"/>
        <v>27.9971</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9</v>
      </c>
      <c r="B81" s="173">
        <v>2020</v>
      </c>
      <c r="C81" s="173">
        <v>8</v>
      </c>
      <c r="D81" s="173">
        <v>21</v>
      </c>
      <c r="E81" s="176">
        <v>22.8</v>
      </c>
      <c r="F81" s="176">
        <v>30.9</v>
      </c>
      <c r="G81" s="176">
        <v>93.2</v>
      </c>
      <c r="H81" s="173">
        <v>6.65</v>
      </c>
      <c r="I81" s="177">
        <v>2.89</v>
      </c>
      <c r="J81" s="177">
        <v>6.85</v>
      </c>
      <c r="K81" s="177">
        <v>2.9</v>
      </c>
      <c r="L81" s="176">
        <v>0.44779999999999998</v>
      </c>
      <c r="M81" s="177">
        <v>0.34799999999999998</v>
      </c>
      <c r="N81" s="177">
        <v>20.518999999999998</v>
      </c>
      <c r="O81" s="177">
        <v>0.19400000000000001</v>
      </c>
      <c r="P81" s="177">
        <v>38.455599999999997</v>
      </c>
      <c r="Q81" s="177">
        <v>21.8</v>
      </c>
      <c r="R81" s="177"/>
      <c r="S81" s="177">
        <v>16.6556</v>
      </c>
      <c r="T81" s="177">
        <v>129.62260000000001</v>
      </c>
      <c r="U81" s="27"/>
      <c r="V81" s="27">
        <f t="shared" si="64"/>
        <v>22.8</v>
      </c>
      <c r="W81" s="8">
        <f t="shared" si="65"/>
        <v>295.95</v>
      </c>
      <c r="X81" s="27">
        <f t="shared" si="66"/>
        <v>30.9</v>
      </c>
      <c r="Y81" s="27">
        <f t="shared" si="67"/>
        <v>6.65</v>
      </c>
      <c r="Z81" s="35">
        <f t="shared" si="68"/>
        <v>7.1788576293773856</v>
      </c>
      <c r="AA81" s="8">
        <f t="shared" si="69"/>
        <v>0.92633122751826291</v>
      </c>
      <c r="AB81" s="36">
        <f t="shared" si="70"/>
        <v>2.89</v>
      </c>
      <c r="AC81" s="36">
        <f t="shared" si="71"/>
        <v>0.34799999999999998</v>
      </c>
      <c r="AD81" s="36">
        <f t="shared" si="72"/>
        <v>0.44779999999999998</v>
      </c>
      <c r="AE81" s="8">
        <f t="shared" si="73"/>
        <v>0.79579999999999995</v>
      </c>
      <c r="AF81" s="36">
        <f t="shared" si="74"/>
        <v>6.85</v>
      </c>
      <c r="AG81" s="36">
        <f t="shared" si="75"/>
        <v>2.9</v>
      </c>
      <c r="AH81" s="8">
        <f t="shared" si="76"/>
        <v>9.75</v>
      </c>
      <c r="AI81" s="37">
        <f t="shared" si="77"/>
        <v>38.455599999999997</v>
      </c>
      <c r="AJ81" s="38">
        <f t="shared" si="78"/>
        <v>37.659799999999997</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9</v>
      </c>
      <c r="B82" s="173">
        <v>2020</v>
      </c>
      <c r="C82" s="173">
        <v>9</v>
      </c>
      <c r="D82" s="173">
        <v>5</v>
      </c>
      <c r="E82" s="176">
        <v>22.4</v>
      </c>
      <c r="F82" s="176">
        <v>30.8</v>
      </c>
      <c r="G82" s="176">
        <v>102.4</v>
      </c>
      <c r="H82" s="173">
        <v>7.57</v>
      </c>
      <c r="I82" s="177">
        <v>0.96</v>
      </c>
      <c r="J82" s="177">
        <v>3.07</v>
      </c>
      <c r="K82" s="177">
        <v>1.97</v>
      </c>
      <c r="L82" s="176">
        <v>0.46879999999999999</v>
      </c>
      <c r="M82" s="177">
        <v>0.16800000000000001</v>
      </c>
      <c r="N82" s="177">
        <v>9.375</v>
      </c>
      <c r="O82" s="177">
        <v>0.432</v>
      </c>
      <c r="P82" s="177">
        <v>27.7636</v>
      </c>
      <c r="Q82" s="177">
        <v>22.7</v>
      </c>
      <c r="R82" s="177"/>
      <c r="S82" s="177">
        <v>5.0636000000000001</v>
      </c>
      <c r="T82" s="177">
        <v>40.097099999999998</v>
      </c>
      <c r="U82" s="27"/>
      <c r="V82" s="27">
        <f t="shared" si="64"/>
        <v>22.4</v>
      </c>
      <c r="W82" s="8">
        <f t="shared" si="65"/>
        <v>295.54999999999995</v>
      </c>
      <c r="X82" s="27">
        <f t="shared" si="66"/>
        <v>30.8</v>
      </c>
      <c r="Y82" s="27">
        <f t="shared" si="67"/>
        <v>7.57</v>
      </c>
      <c r="Z82" s="35">
        <f t="shared" si="68"/>
        <v>7.2346370346909143</v>
      </c>
      <c r="AA82" s="8">
        <f t="shared" si="69"/>
        <v>1.0463551887539047</v>
      </c>
      <c r="AB82" s="36">
        <f t="shared" si="70"/>
        <v>0.96</v>
      </c>
      <c r="AC82" s="36">
        <f t="shared" si="71"/>
        <v>0.16800000000000001</v>
      </c>
      <c r="AD82" s="36">
        <f t="shared" si="72"/>
        <v>0.46879999999999999</v>
      </c>
      <c r="AE82" s="8">
        <f t="shared" si="73"/>
        <v>0.63680000000000003</v>
      </c>
      <c r="AF82" s="36">
        <f t="shared" si="74"/>
        <v>3.07</v>
      </c>
      <c r="AG82" s="36">
        <f t="shared" si="75"/>
        <v>1.97</v>
      </c>
      <c r="AH82" s="8">
        <f t="shared" si="76"/>
        <v>5.04</v>
      </c>
      <c r="AI82" s="37">
        <f t="shared" si="77"/>
        <v>27.7636</v>
      </c>
      <c r="AJ82" s="38">
        <f t="shared" si="78"/>
        <v>27.126799999999999</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9</v>
      </c>
      <c r="B83" s="173">
        <v>2020</v>
      </c>
      <c r="C83" s="173">
        <v>9</v>
      </c>
      <c r="D83" s="173">
        <v>19</v>
      </c>
      <c r="E83" s="176">
        <v>17.600000000000001</v>
      </c>
      <c r="F83" s="176">
        <v>31.5</v>
      </c>
      <c r="G83" s="176">
        <v>92.9</v>
      </c>
      <c r="H83" s="173">
        <v>7.33</v>
      </c>
      <c r="I83" s="177">
        <v>0.88</v>
      </c>
      <c r="J83" s="177">
        <v>3</v>
      </c>
      <c r="K83" s="177">
        <v>1.54</v>
      </c>
      <c r="L83" s="176">
        <v>0.38030000000000003</v>
      </c>
      <c r="M83" s="177">
        <v>0.14799999999999999</v>
      </c>
      <c r="N83" s="177">
        <v>3.2330000000000001</v>
      </c>
      <c r="O83" s="177">
        <v>0.37</v>
      </c>
      <c r="P83" s="177">
        <v>28.558800000000002</v>
      </c>
      <c r="Q83" s="177">
        <v>17.8</v>
      </c>
      <c r="R83" s="177"/>
      <c r="S83" s="177">
        <v>10.758800000000001</v>
      </c>
      <c r="T83" s="177">
        <v>42.031599999999997</v>
      </c>
      <c r="U83" s="27"/>
      <c r="V83" s="27">
        <f t="shared" si="64"/>
        <v>17.600000000000001</v>
      </c>
      <c r="W83" s="8">
        <f t="shared" si="65"/>
        <v>290.75</v>
      </c>
      <c r="X83" s="27">
        <f t="shared" si="66"/>
        <v>31.5</v>
      </c>
      <c r="Y83" s="27">
        <f t="shared" si="67"/>
        <v>7.33</v>
      </c>
      <c r="Z83" s="35">
        <f t="shared" si="68"/>
        <v>7.8797257614628009</v>
      </c>
      <c r="AA83" s="8">
        <f t="shared" si="69"/>
        <v>0.93023541959400002</v>
      </c>
      <c r="AB83" s="36">
        <f t="shared" si="70"/>
        <v>0.88</v>
      </c>
      <c r="AC83" s="36">
        <f t="shared" si="71"/>
        <v>0.14799999999999999</v>
      </c>
      <c r="AD83" s="36">
        <f t="shared" si="72"/>
        <v>0.38030000000000003</v>
      </c>
      <c r="AE83" s="8">
        <f t="shared" si="73"/>
        <v>0.52829999999999999</v>
      </c>
      <c r="AF83" s="36">
        <f t="shared" si="74"/>
        <v>3</v>
      </c>
      <c r="AG83" s="36">
        <f t="shared" si="75"/>
        <v>1.54</v>
      </c>
      <c r="AH83" s="8">
        <f t="shared" si="76"/>
        <v>4.54</v>
      </c>
      <c r="AI83" s="37">
        <f t="shared" si="77"/>
        <v>28.558800000000002</v>
      </c>
      <c r="AJ83" s="38">
        <f t="shared" si="78"/>
        <v>28.0305</v>
      </c>
      <c r="AL83">
        <f>AA88</f>
        <v>0.95895600464808584</v>
      </c>
      <c r="AM83">
        <f>AB88</f>
        <v>1.8287500000000001</v>
      </c>
      <c r="AN83">
        <f>AE88</f>
        <v>0.62536250000000004</v>
      </c>
      <c r="AO83">
        <f>AH88</f>
        <v>6.5775000000000006</v>
      </c>
      <c r="AP83" s="11">
        <f>AJ88</f>
        <v>27.743274999999997</v>
      </c>
      <c r="AQ83" s="45"/>
      <c r="AR83" s="41" t="s">
        <v>77</v>
      </c>
      <c r="AS83" s="41" t="s">
        <v>77</v>
      </c>
      <c r="AT83" s="41" t="s">
        <v>77</v>
      </c>
      <c r="AU83" s="41" t="s">
        <v>77</v>
      </c>
      <c r="AV83" s="41" t="s">
        <v>77</v>
      </c>
      <c r="AW83" s="42" t="s">
        <v>78</v>
      </c>
      <c r="AX83" s="23"/>
      <c r="AY83" s="23"/>
      <c r="AZ83" s="19"/>
    </row>
    <row r="84" spans="1:52" ht="16" x14ac:dyDescent="0.2">
      <c r="A84" s="172">
        <v>9</v>
      </c>
      <c r="B84" s="173">
        <v>2020</v>
      </c>
      <c r="C84" s="173">
        <v>10</v>
      </c>
      <c r="D84" s="173">
        <v>18</v>
      </c>
      <c r="E84" s="176">
        <v>14.3</v>
      </c>
      <c r="F84" s="176">
        <v>30.6</v>
      </c>
      <c r="G84" s="176">
        <v>88.1</v>
      </c>
      <c r="H84" s="173">
        <v>8.33</v>
      </c>
      <c r="I84" s="177">
        <v>0.53</v>
      </c>
      <c r="J84" s="177">
        <v>2.76</v>
      </c>
      <c r="K84" s="177">
        <v>1.04</v>
      </c>
      <c r="L84" s="176">
        <v>0.66590000000000005</v>
      </c>
      <c r="M84" s="177">
        <v>0.34399999999999997</v>
      </c>
      <c r="N84" s="177">
        <v>4.1790000000000003</v>
      </c>
      <c r="O84" s="177">
        <v>0.33200000000000002</v>
      </c>
      <c r="P84" s="177">
        <v>16.767700000000001</v>
      </c>
      <c r="Q84" s="177">
        <v>12.3</v>
      </c>
      <c r="R84" s="177"/>
      <c r="S84" s="177">
        <v>4.4676999999999998</v>
      </c>
      <c r="T84" s="177">
        <v>38.215699999999998</v>
      </c>
      <c r="U84" s="27"/>
      <c r="V84" s="27" t="str">
        <f t="shared" si="64"/>
        <v xml:space="preserve"> </v>
      </c>
      <c r="W84" s="8" t="str">
        <f t="shared" si="65"/>
        <v xml:space="preserve"> </v>
      </c>
      <c r="X84" s="27" t="str">
        <f t="shared" si="66"/>
        <v xml:space="preserve"> </v>
      </c>
      <c r="Y84" s="27" t="str">
        <f t="shared" si="67"/>
        <v xml:space="preserve"> </v>
      </c>
      <c r="Z84" s="35" t="str">
        <f t="shared" si="68"/>
        <v xml:space="preserve"> </v>
      </c>
      <c r="AA84" s="8" t="str">
        <f t="shared" si="69"/>
        <v xml:space="preserve"> </v>
      </c>
      <c r="AB84" s="36" t="str">
        <f t="shared" si="70"/>
        <v xml:space="preserve"> </v>
      </c>
      <c r="AC84" s="36" t="str">
        <f t="shared" si="71"/>
        <v xml:space="preserve"> </v>
      </c>
      <c r="AD84" s="36" t="str">
        <f t="shared" si="72"/>
        <v xml:space="preserve"> </v>
      </c>
      <c r="AE84" s="8" t="str">
        <f t="shared" si="73"/>
        <v xml:space="preserve"> </v>
      </c>
      <c r="AF84" s="36" t="str">
        <f t="shared" si="74"/>
        <v xml:space="preserve"> </v>
      </c>
      <c r="AG84" s="36" t="str">
        <f t="shared" si="75"/>
        <v xml:space="preserve"> </v>
      </c>
      <c r="AH84" s="8" t="str">
        <f t="shared" si="76"/>
        <v xml:space="preserve"> </v>
      </c>
      <c r="AI84" s="37" t="str">
        <f t="shared" si="77"/>
        <v xml:space="preserve"> </v>
      </c>
      <c r="AJ84" s="38" t="str">
        <f t="shared" si="78"/>
        <v xml:space="preserve"> </v>
      </c>
      <c r="AK84" s="27"/>
      <c r="AO84" s="27"/>
      <c r="AR84" s="41">
        <f>((LN(AL83)-LN(0.4))/(LN(0.9)-LN(0.4))*100)</f>
        <v>107.82440128121753</v>
      </c>
      <c r="AS84" s="57">
        <f>((LN(AM83)-LN(17))/(LN(0.5)-LN(17))*100)</f>
        <v>63.226112450504615</v>
      </c>
      <c r="AT84" s="41">
        <f>((LN(AN83)-LN(10))/(LN(1)-LN(10))*100)</f>
        <v>120.38681648765194</v>
      </c>
      <c r="AU84" s="41">
        <f>((LN(AO83)-LN(10))/(LN(3)-LN(10))*100)</f>
        <v>34.79566627721961</v>
      </c>
      <c r="AV84" s="41">
        <f>((LN(AP83)-LN(43))/(LN(20)-LN(43))*100)</f>
        <v>57.246904845574335</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64"/>
        <v xml:space="preserve"> </v>
      </c>
      <c r="W85" s="8" t="str">
        <f t="shared" si="65"/>
        <v xml:space="preserve"> </v>
      </c>
      <c r="X85" s="27" t="str">
        <f t="shared" si="66"/>
        <v xml:space="preserve"> </v>
      </c>
      <c r="Y85" s="27" t="str">
        <f t="shared" si="67"/>
        <v xml:space="preserve"> </v>
      </c>
      <c r="Z85" s="35" t="str">
        <f t="shared" si="68"/>
        <v xml:space="preserve"> </v>
      </c>
      <c r="AA85" s="8" t="str">
        <f t="shared" si="69"/>
        <v xml:space="preserve"> </v>
      </c>
      <c r="AB85" s="36" t="str">
        <f t="shared" si="70"/>
        <v xml:space="preserve"> </v>
      </c>
      <c r="AC85" s="36" t="str">
        <f t="shared" si="71"/>
        <v xml:space="preserve"> </v>
      </c>
      <c r="AD85" s="36" t="str">
        <f t="shared" si="72"/>
        <v xml:space="preserve"> </v>
      </c>
      <c r="AE85" s="8" t="str">
        <f t="shared" si="73"/>
        <v xml:space="preserve"> </v>
      </c>
      <c r="AF85" s="36" t="str">
        <f t="shared" si="74"/>
        <v xml:space="preserve"> </v>
      </c>
      <c r="AG85" s="36" t="str">
        <f t="shared" si="75"/>
        <v xml:space="preserve"> </v>
      </c>
      <c r="AH85" s="8" t="str">
        <f t="shared" si="76"/>
        <v xml:space="preserve"> </v>
      </c>
      <c r="AI85" s="37" t="str">
        <f t="shared" si="77"/>
        <v xml:space="preserve"> </v>
      </c>
      <c r="AJ85" s="38" t="str">
        <f t="shared" si="78"/>
        <v xml:space="preserve"> </v>
      </c>
      <c r="AK85" s="27"/>
      <c r="AL85" s="27"/>
      <c r="AM85" s="27"/>
      <c r="AN85" s="27"/>
      <c r="AO85" s="58" t="s">
        <v>228</v>
      </c>
      <c r="AP85" s="27"/>
      <c r="AR85">
        <f>IF(AR84&gt;100, 100, IF(AR84&lt;0, 0, AR84))</f>
        <v>100</v>
      </c>
      <c r="AS85">
        <f t="shared" ref="AS85:AV85" si="79">IF(AS84&gt;100, 100, IF(AS84&lt;0, 0, AS84))</f>
        <v>63.226112450504615</v>
      </c>
      <c r="AT85">
        <f t="shared" si="79"/>
        <v>100</v>
      </c>
      <c r="AU85">
        <f t="shared" si="79"/>
        <v>34.79566627721961</v>
      </c>
      <c r="AV85">
        <f t="shared" si="79"/>
        <v>57.246904845574335</v>
      </c>
      <c r="AW85" s="59">
        <f>AVERAGE(AR85:AV85)</f>
        <v>71.053736714659706</v>
      </c>
      <c r="AX85" s="43"/>
      <c r="AY85" s="43" t="str">
        <f>IF(AW85&lt;35, "Poor", IF(AW85&lt;65, "Fair", IF(AW85&gt;65, "Excellent")))</f>
        <v>Excellent</v>
      </c>
      <c r="AZ85" s="43" t="str">
        <f>IF(AY85="Excellent", "Acceptable; Ongoing Protection is Required", "Unacceptable; Immediate Restoration is Required")</f>
        <v>Acceptable; Ongoing Protection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64"/>
        <v xml:space="preserve"> </v>
      </c>
      <c r="W86" s="8" t="str">
        <f t="shared" si="65"/>
        <v xml:space="preserve"> </v>
      </c>
      <c r="X86" s="27" t="str">
        <f t="shared" si="66"/>
        <v xml:space="preserve"> </v>
      </c>
      <c r="Y86" s="27" t="str">
        <f t="shared" si="67"/>
        <v xml:space="preserve"> </v>
      </c>
      <c r="Z86" s="35" t="str">
        <f t="shared" si="68"/>
        <v xml:space="preserve"> </v>
      </c>
      <c r="AA86" s="8" t="str">
        <f t="shared" si="69"/>
        <v xml:space="preserve"> </v>
      </c>
      <c r="AB86" s="36" t="str">
        <f t="shared" si="70"/>
        <v xml:space="preserve"> </v>
      </c>
      <c r="AC86" s="36" t="str">
        <f t="shared" si="71"/>
        <v xml:space="preserve"> </v>
      </c>
      <c r="AD86" s="36" t="str">
        <f t="shared" si="72"/>
        <v xml:space="preserve"> </v>
      </c>
      <c r="AE86" s="8" t="str">
        <f t="shared" si="73"/>
        <v xml:space="preserve"> </v>
      </c>
      <c r="AF86" s="36" t="str">
        <f t="shared" si="74"/>
        <v xml:space="preserve"> </v>
      </c>
      <c r="AG86" s="36" t="str">
        <f t="shared" si="75"/>
        <v xml:space="preserve"> </v>
      </c>
      <c r="AH86" s="8" t="str">
        <f t="shared" si="76"/>
        <v xml:space="preserve"> </v>
      </c>
      <c r="AI86" s="37" t="str">
        <f t="shared" si="77"/>
        <v xml:space="preserve"> </v>
      </c>
      <c r="AJ86" s="38" t="str">
        <f t="shared" si="78"/>
        <v xml:space="preserve"> </v>
      </c>
      <c r="AK86" s="27"/>
      <c r="AL86" s="27"/>
      <c r="AM86" s="27"/>
      <c r="AN86" s="27"/>
      <c r="AO86" s="27"/>
      <c r="AP86" s="27"/>
      <c r="AQ86" s="27"/>
      <c r="AR86" s="27"/>
      <c r="AS86" s="27"/>
      <c r="AT86" s="27"/>
      <c r="AU86" s="27"/>
      <c r="AV86" s="27"/>
      <c r="AW86" s="27"/>
      <c r="AX86" s="27"/>
      <c r="AY86" s="27"/>
    </row>
    <row r="87" spans="1:52" ht="16" x14ac:dyDescent="0.2">
      <c r="V87" s="27" t="str">
        <f t="shared" si="64"/>
        <v xml:space="preserve"> </v>
      </c>
      <c r="W87" s="8" t="str">
        <f t="shared" si="65"/>
        <v xml:space="preserve"> </v>
      </c>
      <c r="X87" s="27" t="str">
        <f t="shared" si="66"/>
        <v xml:space="preserve"> </v>
      </c>
      <c r="Y87" s="27" t="str">
        <f t="shared" si="67"/>
        <v xml:space="preserve"> </v>
      </c>
      <c r="Z87" s="35" t="str">
        <f t="shared" si="68"/>
        <v xml:space="preserve"> </v>
      </c>
      <c r="AA87" s="8" t="str">
        <f t="shared" si="69"/>
        <v xml:space="preserve"> </v>
      </c>
      <c r="AB87" s="36" t="str">
        <f t="shared" si="70"/>
        <v xml:space="preserve"> </v>
      </c>
      <c r="AC87" s="36" t="str">
        <f t="shared" si="71"/>
        <v xml:space="preserve"> </v>
      </c>
      <c r="AD87" s="36" t="str">
        <f t="shared" si="72"/>
        <v xml:space="preserve"> </v>
      </c>
      <c r="AE87" s="8" t="str">
        <f t="shared" si="73"/>
        <v xml:space="preserve"> </v>
      </c>
      <c r="AF87" s="36" t="str">
        <f t="shared" si="74"/>
        <v xml:space="preserve"> </v>
      </c>
      <c r="AG87" s="36" t="str">
        <f t="shared" si="75"/>
        <v xml:space="preserve"> </v>
      </c>
      <c r="AH87" s="8" t="str">
        <f t="shared" si="76"/>
        <v xml:space="preserve"> </v>
      </c>
      <c r="AI87" s="37" t="str">
        <f t="shared" si="77"/>
        <v xml:space="preserve"> </v>
      </c>
      <c r="AJ87" s="38" t="str">
        <f t="shared" si="78"/>
        <v xml:space="preserve"> </v>
      </c>
    </row>
    <row r="88" spans="1:52" ht="16" x14ac:dyDescent="0.2">
      <c r="AA88" s="43">
        <f>_xlfn.AGGREGATE(1, 6,AA75:AA87)</f>
        <v>0.95895600464808584</v>
      </c>
      <c r="AB88" s="43">
        <f>_xlfn.AGGREGATE(1, 6,AB75:AB87)</f>
        <v>1.8287500000000001</v>
      </c>
      <c r="AE88" s="43">
        <f>_xlfn.AGGREGATE(1, 6,AE75:AE87)</f>
        <v>0.62536250000000004</v>
      </c>
      <c r="AH88" s="43">
        <f>_xlfn.AGGREGATE(1, 6,AH75:AH87)</f>
        <v>6.5775000000000006</v>
      </c>
      <c r="AJ88" s="43">
        <f>_xlfn.AGGREGATE(1, 6,AJ75:AJ87)</f>
        <v>27.743274999999997</v>
      </c>
    </row>
    <row r="91" spans="1:52" ht="16" x14ac:dyDescent="0.2">
      <c r="AR91" s="43" t="s">
        <v>233</v>
      </c>
      <c r="AU91" s="43" t="s">
        <v>143</v>
      </c>
      <c r="AV91" s="43" t="s">
        <v>227</v>
      </c>
      <c r="AW91" s="43" t="s">
        <v>234</v>
      </c>
      <c r="AX91" s="43" t="s">
        <v>235</v>
      </c>
    </row>
    <row r="92" spans="1:52" x14ac:dyDescent="0.2">
      <c r="AS92" s="9">
        <f>B7</f>
        <v>2016</v>
      </c>
      <c r="AT92" s="12">
        <f>AW17</f>
        <v>85.783951526414882</v>
      </c>
    </row>
    <row r="93" spans="1:52" x14ac:dyDescent="0.2">
      <c r="AS93" s="9">
        <v>2017</v>
      </c>
      <c r="AT93" s="12">
        <f>AW34</f>
        <v>70.688809380108097</v>
      </c>
    </row>
    <row r="94" spans="1:52" x14ac:dyDescent="0.2">
      <c r="AS94" s="9">
        <v>2018</v>
      </c>
      <c r="AT94" s="12">
        <f>AW51</f>
        <v>80.941792000224339</v>
      </c>
    </row>
    <row r="95" spans="1:52" x14ac:dyDescent="0.2">
      <c r="AS95" s="9">
        <v>2019</v>
      </c>
      <c r="AT95" s="12">
        <f>AW68</f>
        <v>66.74040233360661</v>
      </c>
    </row>
    <row r="96" spans="1:52" x14ac:dyDescent="0.2">
      <c r="AS96" s="9">
        <v>2020</v>
      </c>
      <c r="AT96" s="12">
        <f>AW85</f>
        <v>71.053736714659706</v>
      </c>
    </row>
    <row r="97" spans="44:51" ht="16" x14ac:dyDescent="0.2">
      <c r="AR97" s="56" t="s">
        <v>236</v>
      </c>
      <c r="AS97" s="56"/>
      <c r="AT97" s="61">
        <f>_xlfn.AGGREGATE(1, 6, AT92:AT96)</f>
        <v>75.041738391002724</v>
      </c>
      <c r="AU97" s="56" t="str">
        <f>IF(AT97&lt;35, "Poor", IF(AT97&lt;65, "Fair", IF(AT97&gt;65, "Excellent")))</f>
        <v>Excellent</v>
      </c>
      <c r="AV97" s="56" t="str">
        <f>IF(AU97="Excellent", "Acceptable; Ongoing Protection is Required", "Unacceptable; Immediate Restoration is Required")</f>
        <v>Acceptable; Ongoing Protection is Required</v>
      </c>
      <c r="AW97" s="56">
        <f>COUNT(AT92:AT96)</f>
        <v>5</v>
      </c>
      <c r="AX97" s="56" t="str">
        <f>_xlfn.TEXTJOIN("-",,AS92,AS96)</f>
        <v>2016-2020</v>
      </c>
      <c r="AY97" t="s">
        <v>146</v>
      </c>
    </row>
  </sheetData>
  <conditionalFormatting sqref="A20:AJ21 A37:AJ38 A54:AJ55 A71:AJ72 A88:AJ89 A17:U19 A24:U36 A41:U53 A58:U70 A75:U87 U7:U16">
    <cfRule type="expression" dxfId="11" priority="10">
      <formula>_xlfn.NUMBERVALUE($V7)&gt;0</formula>
    </cfRule>
  </conditionalFormatting>
  <conditionalFormatting sqref="V7:AJ19">
    <cfRule type="expression" dxfId="10" priority="9">
      <formula>_xlfn.NUMBERVALUE($V7)&gt;0</formula>
    </cfRule>
  </conditionalFormatting>
  <conditionalFormatting sqref="V24:AJ36">
    <cfRule type="expression" dxfId="9" priority="4">
      <formula>_xlfn.NUMBERVALUE($V24)&gt;0</formula>
    </cfRule>
  </conditionalFormatting>
  <conditionalFormatting sqref="V41:AJ53">
    <cfRule type="expression" dxfId="8" priority="3">
      <formula>_xlfn.NUMBERVALUE($V41)&gt;0</formula>
    </cfRule>
  </conditionalFormatting>
  <conditionalFormatting sqref="V58:AJ70">
    <cfRule type="expression" dxfId="7" priority="2">
      <formula>_xlfn.NUMBERVALUE($V58)&gt;0</formula>
    </cfRule>
  </conditionalFormatting>
  <conditionalFormatting sqref="V75:AJ87">
    <cfRule type="expression" dxfId="6" priority="1">
      <formula>_xlfn.NUMBERVALUE($V75)&gt;0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A816-E0F4-1B40-9435-9CF318492535}">
  <dimension ref="A1:AZ97"/>
  <sheetViews>
    <sheetView topLeftCell="AG69" zoomScale="82" workbookViewId="0">
      <selection activeCell="AU98" sqref="AU98"/>
    </sheetView>
  </sheetViews>
  <sheetFormatPr baseColWidth="10" defaultColWidth="9.33203125" defaultRowHeight="15" x14ac:dyDescent="0.2"/>
  <cols>
    <col min="6" max="6" width="14.6640625" customWidth="1"/>
    <col min="12" max="19" width="9.6640625" bestFit="1" customWidth="1"/>
    <col min="22" max="25" width="9.6640625" bestFit="1" customWidth="1"/>
    <col min="26" max="26" width="12.6640625" bestFit="1" customWidth="1"/>
    <col min="27" max="29" width="9.6640625" bestFit="1" customWidth="1"/>
    <col min="34" max="34" width="10.83203125" customWidth="1"/>
  </cols>
  <sheetData>
    <row r="1" spans="1:52" ht="16" x14ac:dyDescent="0.2">
      <c r="AW1" s="3"/>
      <c r="AX1" s="3"/>
    </row>
    <row r="2" spans="1:52" ht="16" x14ac:dyDescent="0.2">
      <c r="AW2" s="4"/>
      <c r="AX2" s="4"/>
    </row>
    <row r="3" spans="1:52" ht="16" x14ac:dyDescent="0.2">
      <c r="AW3" s="4"/>
      <c r="AX3" s="4"/>
    </row>
    <row r="4" spans="1:52" ht="16" x14ac:dyDescent="0.2">
      <c r="AW4" s="4"/>
      <c r="AX4" s="4"/>
    </row>
    <row r="5" spans="1:52" ht="17" thickBot="1" x14ac:dyDescent="0.25">
      <c r="W5" s="2">
        <v>273.14999999999998</v>
      </c>
      <c r="AW5" s="4"/>
      <c r="AX5" s="4"/>
    </row>
    <row r="6" spans="1:52" ht="69" thickTop="1" x14ac:dyDescent="0.2">
      <c r="A6" s="8" t="s">
        <v>195</v>
      </c>
      <c r="B6" s="27" t="s">
        <v>196</v>
      </c>
      <c r="C6" s="27" t="s">
        <v>197</v>
      </c>
      <c r="D6" s="27" t="s">
        <v>198</v>
      </c>
      <c r="E6" s="27" t="s">
        <v>199</v>
      </c>
      <c r="F6" s="27" t="s">
        <v>200</v>
      </c>
      <c r="G6" s="27" t="s">
        <v>201</v>
      </c>
      <c r="H6" s="27" t="s">
        <v>202</v>
      </c>
      <c r="I6" s="27" t="s">
        <v>203</v>
      </c>
      <c r="J6" s="27" t="s">
        <v>204</v>
      </c>
      <c r="K6" s="27" t="s">
        <v>205</v>
      </c>
      <c r="L6" s="27" t="s">
        <v>206</v>
      </c>
      <c r="M6" s="27" t="s">
        <v>207</v>
      </c>
      <c r="N6" s="27" t="s">
        <v>208</v>
      </c>
      <c r="O6" s="27" t="s">
        <v>209</v>
      </c>
      <c r="P6" s="27" t="s">
        <v>210</v>
      </c>
      <c r="Q6" s="27" t="s">
        <v>211</v>
      </c>
      <c r="R6" s="28" t="s">
        <v>7</v>
      </c>
      <c r="S6" s="28" t="s">
        <v>212</v>
      </c>
      <c r="T6" s="28" t="s">
        <v>213</v>
      </c>
      <c r="V6" s="29" t="s">
        <v>32</v>
      </c>
      <c r="W6" s="30" t="s">
        <v>214</v>
      </c>
      <c r="X6" s="31" t="s">
        <v>215</v>
      </c>
      <c r="Y6" s="31" t="s">
        <v>202</v>
      </c>
      <c r="Z6" s="32" t="s">
        <v>216</v>
      </c>
      <c r="AA6" s="32" t="s">
        <v>217</v>
      </c>
      <c r="AB6" s="33" t="s">
        <v>92</v>
      </c>
      <c r="AC6" s="31" t="s">
        <v>218</v>
      </c>
      <c r="AD6" s="31" t="s">
        <v>206</v>
      </c>
      <c r="AE6" s="34" t="s">
        <v>7</v>
      </c>
      <c r="AF6" s="31" t="s">
        <v>219</v>
      </c>
      <c r="AG6" s="31" t="s">
        <v>220</v>
      </c>
      <c r="AH6" s="34" t="s">
        <v>6</v>
      </c>
      <c r="AI6" s="31" t="s">
        <v>210</v>
      </c>
      <c r="AJ6" s="34" t="s">
        <v>8</v>
      </c>
      <c r="AW6" s="4"/>
      <c r="AX6" s="4"/>
      <c r="AY6" s="4"/>
    </row>
    <row r="7" spans="1:52" ht="16" x14ac:dyDescent="0.2">
      <c r="A7" s="172">
        <v>10</v>
      </c>
      <c r="B7" s="173">
        <v>2016</v>
      </c>
      <c r="C7" s="173">
        <v>5</v>
      </c>
      <c r="D7" s="173">
        <v>27</v>
      </c>
      <c r="E7" s="176">
        <v>20.5</v>
      </c>
      <c r="F7" s="176">
        <v>27.7</v>
      </c>
      <c r="G7" s="176">
        <v>95.5</v>
      </c>
      <c r="H7" s="173">
        <v>7.29</v>
      </c>
      <c r="I7" s="177">
        <v>1.1599999999999999</v>
      </c>
      <c r="J7" s="177">
        <v>4.21</v>
      </c>
      <c r="K7" s="177">
        <v>1.91</v>
      </c>
      <c r="L7" s="176">
        <v>0.05</v>
      </c>
      <c r="M7" s="177">
        <v>0.05</v>
      </c>
      <c r="N7" s="177">
        <v>10.339</v>
      </c>
      <c r="O7" s="177">
        <v>7.5999999999999998E-2</v>
      </c>
      <c r="P7" s="177">
        <v>21.91</v>
      </c>
      <c r="U7" s="27"/>
      <c r="V7" s="27" t="str">
        <f>IF(C7&lt;6," ",IF(C7&lt;=9,E7, IF(C7&gt;=10," ")))</f>
        <v xml:space="preserve"> </v>
      </c>
      <c r="W7" s="8" t="str">
        <f>IF(V7=" ", " ", IF(V7&gt;0, V7+273.15))</f>
        <v xml:space="preserve"> </v>
      </c>
      <c r="X7" s="27" t="str">
        <f>IF(C7&lt;6," ",IF(C7&lt;=9,F7, IF(C7&gt;=10," ")))</f>
        <v xml:space="preserve"> </v>
      </c>
      <c r="Y7" s="27" t="str">
        <f>IF(C7&lt;6," ",IF(C7&lt;=9,H7, IF(C7&gt;=10," ")))</f>
        <v xml:space="preserve"> </v>
      </c>
      <c r="Z7" s="35" t="str">
        <f>IF(V7=" "," ",IF(V7&gt;0,EXP(-173.4292+249.6339*100/W7+143.3483*LN(+W7/100)-21.8492*W7/100+X7*(-0.033096+0.014259*W7/100-0.0017*(W7/100)^2))*1.4276))</f>
        <v xml:space="preserve"> </v>
      </c>
      <c r="AA7" s="8" t="str">
        <f>IF(V7=" "," ",IF(V7&gt;0,Y7/Z7))</f>
        <v xml:space="preserve"> </v>
      </c>
      <c r="AB7" s="36" t="str">
        <f>IF(C7&lt;6," ",IF(C7&lt;=9,I7, IF(C7&gt;=10," ")))</f>
        <v xml:space="preserve"> </v>
      </c>
      <c r="AC7" s="36" t="str">
        <f>IF(C7&lt;6," ",IF(C7&lt;=9,M7, IF(C7&gt;=10," ")))</f>
        <v xml:space="preserve"> </v>
      </c>
      <c r="AD7" s="36" t="str">
        <f>IF(C7&lt;6," ",IF(C7&lt;=9,L7, IF(C7&gt;=10," ")))</f>
        <v xml:space="preserve"> </v>
      </c>
      <c r="AE7" s="8" t="str">
        <f>IF(V7=" "," ",IF(V7&gt;0,SUM(AC7:AD7)))</f>
        <v xml:space="preserve"> </v>
      </c>
      <c r="AF7" s="36" t="str">
        <f>IF(C7&lt;6," ",IF(C7&lt;=9,J7, IF(C7&gt;=10," ")))</f>
        <v xml:space="preserve"> </v>
      </c>
      <c r="AG7" s="36" t="str">
        <f>IF(C7&lt;6," ",IF(C7&lt;=9,K7, IF(C7&gt;=10," ")))</f>
        <v xml:space="preserve"> </v>
      </c>
      <c r="AH7" s="8" t="str">
        <f>IF(V7=" ", " ", IF(V7&gt;0, SUM(AF7:AG7)))</f>
        <v xml:space="preserve"> </v>
      </c>
      <c r="AI7" s="37" t="str">
        <f>IF(C7&lt;6," ",IF(C7&lt;=9,P7, IF(C7&gt;=10," ")))</f>
        <v xml:space="preserve"> </v>
      </c>
      <c r="AJ7" s="38" t="str">
        <f>IF(V7=" ", " ", IF(V7&gt;0, AI7-AE7))</f>
        <v xml:space="preserve"> </v>
      </c>
      <c r="AK7" s="27"/>
      <c r="AL7" s="27"/>
      <c r="AM7" s="27"/>
      <c r="AN7" s="27"/>
      <c r="AO7" s="27"/>
      <c r="AP7" s="27"/>
      <c r="AQ7" s="27"/>
      <c r="AR7" s="27"/>
      <c r="AS7" s="27"/>
      <c r="AT7" s="27"/>
      <c r="AU7" s="27"/>
      <c r="AV7" s="27"/>
      <c r="AW7" s="27"/>
      <c r="AX7" s="27"/>
      <c r="AY7" s="27"/>
    </row>
    <row r="8" spans="1:52" ht="16" x14ac:dyDescent="0.2">
      <c r="A8" s="172">
        <v>10</v>
      </c>
      <c r="B8" s="173">
        <v>2016</v>
      </c>
      <c r="C8" s="173">
        <v>6</v>
      </c>
      <c r="D8" s="173">
        <v>11</v>
      </c>
      <c r="E8" s="176">
        <v>19.100000000000001</v>
      </c>
      <c r="F8" s="176">
        <v>29.1</v>
      </c>
      <c r="G8" s="176">
        <v>81.2</v>
      </c>
      <c r="H8" s="173">
        <v>6.3</v>
      </c>
      <c r="I8" s="177">
        <v>1.33</v>
      </c>
      <c r="J8" s="177">
        <v>2.56</v>
      </c>
      <c r="K8" s="177">
        <v>1.76</v>
      </c>
      <c r="L8" s="176">
        <v>0.22869999999999999</v>
      </c>
      <c r="M8" s="177">
        <v>0.05</v>
      </c>
      <c r="N8" s="177">
        <v>12.544</v>
      </c>
      <c r="O8" s="177">
        <v>0.42299999999999999</v>
      </c>
      <c r="P8" s="177">
        <v>21.047999999999998</v>
      </c>
      <c r="U8" s="27"/>
      <c r="V8" s="27">
        <f t="shared" ref="V8:V19" si="0">IF(C8&lt;6," ",IF(C8&lt;=9,E8, IF(C8&gt;=10," ")))</f>
        <v>19.100000000000001</v>
      </c>
      <c r="W8" s="8">
        <f t="shared" ref="W8:W19" si="1">IF(V8=" ", " ", IF(V8&gt;0, V8+273.15))</f>
        <v>292.25</v>
      </c>
      <c r="X8" s="27">
        <f t="shared" ref="X8:X19" si="2">IF(C8&lt;6," ",IF(C8&lt;=9,F8, IF(C8&gt;=10," ")))</f>
        <v>29.1</v>
      </c>
      <c r="Y8" s="27">
        <f t="shared" ref="Y8:Y19" si="3">IF(C8&lt;6," ",IF(C8&lt;=9,H8, IF(C8&gt;=10," ")))</f>
        <v>6.3</v>
      </c>
      <c r="Z8" s="35">
        <f t="shared" ref="Z8:Z19" si="4">IF(V8=" "," ",IF(V8&gt;0,EXP(-173.4292+249.6339*100/W8+143.3483*LN(+W8/100)-21.8492*W8/100+X8*(-0.033096+0.014259*W8/100-0.0017*(W8/100)^2))*1.4276))</f>
        <v>7.7666612956823338</v>
      </c>
      <c r="AA8" s="8">
        <f t="shared" ref="AA8:AA19" si="5">IF(V8=" "," ",IF(V8&gt;0,Y8/Z8))</f>
        <v>0.81115935923487681</v>
      </c>
      <c r="AB8" s="36">
        <f t="shared" ref="AB8:AB19" si="6">IF(C8&lt;6," ",IF(C8&lt;=9,I8, IF(C8&gt;=10," ")))</f>
        <v>1.33</v>
      </c>
      <c r="AC8" s="36">
        <f t="shared" ref="AC8:AC19" si="7">IF(C8&lt;6," ",IF(C8&lt;=9,M8, IF(C8&gt;=10," ")))</f>
        <v>0.05</v>
      </c>
      <c r="AD8" s="36">
        <f t="shared" ref="AD8:AD19" si="8">IF(C8&lt;6," ",IF(C8&lt;=9,L8, IF(C8&gt;=10," ")))</f>
        <v>0.22869999999999999</v>
      </c>
      <c r="AE8" s="8">
        <f t="shared" ref="AE8:AE19" si="9">IF(V8=" "," ",IF(V8&gt;0,SUM(AC8:AD8)))</f>
        <v>0.2787</v>
      </c>
      <c r="AF8" s="36">
        <f t="shared" ref="AF8:AF19" si="10">IF(C8&lt;6," ",IF(C8&lt;=9,J8, IF(C8&gt;=10," ")))</f>
        <v>2.56</v>
      </c>
      <c r="AG8" s="36">
        <f t="shared" ref="AG8:AG19" si="11">IF(C8&lt;6," ",IF(C8&lt;=9,K8, IF(C8&gt;=10," ")))</f>
        <v>1.76</v>
      </c>
      <c r="AH8" s="8">
        <f t="shared" ref="AH8:AH19" si="12">IF(V8=" ", " ", IF(V8&gt;0, SUM(AF8:AG8)))</f>
        <v>4.32</v>
      </c>
      <c r="AI8" s="37">
        <f t="shared" ref="AI8:AI19" si="13">IF(C8&lt;6," ",IF(C8&lt;=9,P8, IF(C8&gt;=10," ")))</f>
        <v>21.047999999999998</v>
      </c>
      <c r="AJ8" s="38">
        <f t="shared" ref="AJ8:AJ19" si="14">IF(V8=" ", " ", IF(V8&gt;0, AI8-AE8))</f>
        <v>20.769299999999998</v>
      </c>
      <c r="AK8" s="27"/>
      <c r="AL8" s="27"/>
      <c r="AM8" s="27"/>
      <c r="AN8" s="27"/>
      <c r="AO8" s="27"/>
      <c r="AP8" s="27"/>
      <c r="AQ8" s="27"/>
      <c r="AR8" s="27"/>
      <c r="AS8" s="27"/>
      <c r="AT8" s="27"/>
      <c r="AU8" s="27"/>
      <c r="AV8" s="27"/>
      <c r="AW8" s="27"/>
      <c r="AX8" s="27"/>
      <c r="AY8" s="27"/>
    </row>
    <row r="9" spans="1:52" ht="16" x14ac:dyDescent="0.2">
      <c r="A9" s="172">
        <v>10</v>
      </c>
      <c r="B9" s="173">
        <v>2016</v>
      </c>
      <c r="C9" s="173">
        <v>6</v>
      </c>
      <c r="D9" s="173">
        <v>24</v>
      </c>
      <c r="E9" s="176">
        <v>23.6</v>
      </c>
      <c r="F9" s="176">
        <v>23.5</v>
      </c>
      <c r="G9" s="176">
        <v>86.4</v>
      </c>
      <c r="H9" s="173">
        <v>7.3</v>
      </c>
      <c r="I9" s="177">
        <v>1.89</v>
      </c>
      <c r="J9" s="177">
        <v>5.82</v>
      </c>
      <c r="K9" s="177">
        <v>3.27</v>
      </c>
      <c r="L9" s="176">
        <v>0.27300000000000002</v>
      </c>
      <c r="M9" s="177">
        <v>0.128</v>
      </c>
      <c r="N9" s="177">
        <v>20.995000000000001</v>
      </c>
      <c r="O9" s="177">
        <v>0.90900000000000003</v>
      </c>
      <c r="P9" s="177">
        <v>33.859000000000002</v>
      </c>
      <c r="U9" s="27"/>
      <c r="V9" s="27">
        <f t="shared" si="0"/>
        <v>23.6</v>
      </c>
      <c r="W9" s="8">
        <f t="shared" si="1"/>
        <v>296.75</v>
      </c>
      <c r="X9" s="27">
        <f t="shared" si="2"/>
        <v>23.5</v>
      </c>
      <c r="Y9" s="27">
        <f t="shared" si="3"/>
        <v>7.3</v>
      </c>
      <c r="Z9" s="35">
        <f t="shared" si="4"/>
        <v>7.385543031528365</v>
      </c>
      <c r="AA9" s="8">
        <f t="shared" si="5"/>
        <v>0.98841750279387885</v>
      </c>
      <c r="AB9" s="36">
        <f t="shared" si="6"/>
        <v>1.89</v>
      </c>
      <c r="AC9" s="36">
        <f t="shared" si="7"/>
        <v>0.128</v>
      </c>
      <c r="AD9" s="36">
        <f t="shared" si="8"/>
        <v>0.27300000000000002</v>
      </c>
      <c r="AE9" s="8">
        <f t="shared" si="9"/>
        <v>0.40100000000000002</v>
      </c>
      <c r="AF9" s="36">
        <f t="shared" si="10"/>
        <v>5.82</v>
      </c>
      <c r="AG9" s="36">
        <f t="shared" si="11"/>
        <v>3.27</v>
      </c>
      <c r="AH9" s="8">
        <f t="shared" si="12"/>
        <v>9.09</v>
      </c>
      <c r="AI9" s="37">
        <f t="shared" si="13"/>
        <v>33.859000000000002</v>
      </c>
      <c r="AJ9" s="38">
        <f t="shared" si="14"/>
        <v>33.457999999999998</v>
      </c>
      <c r="AL9" s="27"/>
      <c r="AM9" s="27"/>
      <c r="AN9" s="27"/>
      <c r="AO9" s="27"/>
      <c r="AP9" s="27"/>
      <c r="AQ9" s="39" t="s">
        <v>221</v>
      </c>
      <c r="AR9" s="40"/>
      <c r="AS9" s="40"/>
      <c r="AT9" s="40"/>
      <c r="AU9" s="40"/>
      <c r="AV9" s="40"/>
      <c r="AW9" s="40"/>
      <c r="AX9" s="40"/>
      <c r="AY9" s="40"/>
      <c r="AZ9" s="19"/>
    </row>
    <row r="10" spans="1:52" ht="16" x14ac:dyDescent="0.2">
      <c r="A10" s="172">
        <v>10</v>
      </c>
      <c r="B10" s="173">
        <v>2016</v>
      </c>
      <c r="C10" s="173">
        <v>7</v>
      </c>
      <c r="D10" s="173">
        <v>7</v>
      </c>
      <c r="E10" s="176">
        <v>25.4</v>
      </c>
      <c r="F10" s="176">
        <v>23.6</v>
      </c>
      <c r="G10" s="176">
        <v>92.4</v>
      </c>
      <c r="H10" s="173">
        <v>7.04</v>
      </c>
      <c r="I10" s="177">
        <v>1.45</v>
      </c>
      <c r="J10" s="177">
        <v>3.63</v>
      </c>
      <c r="K10" s="177">
        <v>2.69</v>
      </c>
      <c r="L10" s="176">
        <v>0.56999999999999995</v>
      </c>
      <c r="M10" s="177">
        <v>0.05</v>
      </c>
      <c r="N10" s="177">
        <v>20.568000000000001</v>
      </c>
      <c r="O10" s="177">
        <v>0.33600000000000002</v>
      </c>
      <c r="P10" s="177">
        <v>31.228000000000002</v>
      </c>
      <c r="U10" s="27"/>
      <c r="V10" s="27">
        <f t="shared" si="0"/>
        <v>25.4</v>
      </c>
      <c r="W10" s="8">
        <f t="shared" si="1"/>
        <v>298.54999999999995</v>
      </c>
      <c r="X10" s="27">
        <f t="shared" si="2"/>
        <v>23.6</v>
      </c>
      <c r="Y10" s="27">
        <f t="shared" si="3"/>
        <v>7.04</v>
      </c>
      <c r="Z10" s="35">
        <f t="shared" si="4"/>
        <v>7.1500375437738235</v>
      </c>
      <c r="AA10" s="8">
        <f t="shared" si="5"/>
        <v>0.98461021454780429</v>
      </c>
      <c r="AB10" s="36">
        <f t="shared" si="6"/>
        <v>1.45</v>
      </c>
      <c r="AC10" s="36">
        <f t="shared" si="7"/>
        <v>0.05</v>
      </c>
      <c r="AD10" s="36">
        <f t="shared" si="8"/>
        <v>0.56999999999999995</v>
      </c>
      <c r="AE10" s="8">
        <f t="shared" si="9"/>
        <v>0.62</v>
      </c>
      <c r="AF10" s="36">
        <f t="shared" si="10"/>
        <v>3.63</v>
      </c>
      <c r="AG10" s="36">
        <f t="shared" si="11"/>
        <v>2.69</v>
      </c>
      <c r="AH10" s="8">
        <f t="shared" si="12"/>
        <v>6.32</v>
      </c>
      <c r="AI10" s="37">
        <f t="shared" si="13"/>
        <v>31.228000000000002</v>
      </c>
      <c r="AJ10" s="38">
        <f t="shared" si="14"/>
        <v>30.608000000000001</v>
      </c>
      <c r="AL10" s="27"/>
      <c r="AM10" s="27"/>
      <c r="AN10" s="27"/>
      <c r="AO10" s="27"/>
      <c r="AP10" s="27"/>
      <c r="AQ10" s="41"/>
      <c r="AR10" s="42" t="s">
        <v>68</v>
      </c>
      <c r="AS10" s="42" t="s">
        <v>92</v>
      </c>
      <c r="AT10" s="42" t="s">
        <v>7</v>
      </c>
      <c r="AU10" s="42" t="s">
        <v>93</v>
      </c>
      <c r="AV10" s="42" t="s">
        <v>8</v>
      </c>
      <c r="AW10" s="42"/>
      <c r="AX10" s="40"/>
      <c r="AY10" s="40"/>
      <c r="AZ10" s="19"/>
    </row>
    <row r="11" spans="1:52" ht="16" x14ac:dyDescent="0.2">
      <c r="A11" s="172">
        <v>10</v>
      </c>
      <c r="B11" s="173">
        <v>2016</v>
      </c>
      <c r="C11" s="173">
        <v>7</v>
      </c>
      <c r="D11" s="173">
        <v>23</v>
      </c>
      <c r="E11" s="176">
        <v>25.5</v>
      </c>
      <c r="F11" s="176">
        <v>27.9</v>
      </c>
      <c r="G11" s="176">
        <v>78</v>
      </c>
      <c r="H11" s="173">
        <v>5.43</v>
      </c>
      <c r="I11" s="177">
        <v>1.72</v>
      </c>
      <c r="J11" s="177">
        <v>5.32</v>
      </c>
      <c r="K11" s="177">
        <v>3.05</v>
      </c>
      <c r="L11" s="176">
        <v>2.04</v>
      </c>
      <c r="M11" s="177">
        <v>0.26300000000000001</v>
      </c>
      <c r="N11" s="177">
        <v>6.782</v>
      </c>
      <c r="O11" s="177">
        <v>0.312</v>
      </c>
      <c r="P11" s="177">
        <v>54.912999999999997</v>
      </c>
      <c r="U11" s="27"/>
      <c r="V11" s="27">
        <f t="shared" si="0"/>
        <v>25.5</v>
      </c>
      <c r="W11" s="8">
        <f t="shared" si="1"/>
        <v>298.64999999999998</v>
      </c>
      <c r="X11" s="27">
        <f t="shared" si="2"/>
        <v>27.9</v>
      </c>
      <c r="Y11" s="27">
        <f t="shared" si="3"/>
        <v>5.43</v>
      </c>
      <c r="Z11" s="35">
        <f t="shared" si="4"/>
        <v>6.9655436663350958</v>
      </c>
      <c r="AA11" s="8">
        <f t="shared" si="5"/>
        <v>0.7795514980752366</v>
      </c>
      <c r="AB11" s="36">
        <f t="shared" si="6"/>
        <v>1.72</v>
      </c>
      <c r="AC11" s="36">
        <f t="shared" si="7"/>
        <v>0.26300000000000001</v>
      </c>
      <c r="AD11" s="36">
        <f t="shared" si="8"/>
        <v>2.04</v>
      </c>
      <c r="AE11" s="8">
        <f t="shared" si="9"/>
        <v>2.3029999999999999</v>
      </c>
      <c r="AF11" s="36">
        <f t="shared" si="10"/>
        <v>5.32</v>
      </c>
      <c r="AG11" s="36">
        <f t="shared" si="11"/>
        <v>3.05</v>
      </c>
      <c r="AH11" s="8">
        <f t="shared" si="12"/>
        <v>8.370000000000001</v>
      </c>
      <c r="AI11" s="37">
        <f t="shared" si="13"/>
        <v>54.912999999999997</v>
      </c>
      <c r="AJ11" s="38">
        <f t="shared" si="14"/>
        <v>52.61</v>
      </c>
      <c r="AL11" s="43" t="s">
        <v>222</v>
      </c>
      <c r="AQ11" s="44" t="s">
        <v>1</v>
      </c>
      <c r="AR11" s="41"/>
      <c r="AS11" s="41"/>
      <c r="AT11" s="41"/>
      <c r="AU11" s="41"/>
      <c r="AV11" s="41"/>
      <c r="AW11" s="45"/>
      <c r="AX11" s="40"/>
      <c r="AY11" s="40"/>
      <c r="AZ11" s="19"/>
    </row>
    <row r="12" spans="1:52" ht="18" x14ac:dyDescent="0.25">
      <c r="A12" s="172">
        <v>10</v>
      </c>
      <c r="B12" s="173">
        <v>2016</v>
      </c>
      <c r="C12" s="173">
        <v>8</v>
      </c>
      <c r="D12" s="173">
        <v>6</v>
      </c>
      <c r="E12" s="176">
        <v>24.7</v>
      </c>
      <c r="F12" s="176">
        <v>28</v>
      </c>
      <c r="G12" s="176">
        <v>77.5</v>
      </c>
      <c r="H12" s="173">
        <v>5.45</v>
      </c>
      <c r="I12" s="177">
        <v>2.42</v>
      </c>
      <c r="J12" s="177">
        <v>10.039999999999999</v>
      </c>
      <c r="K12" s="177">
        <v>3.69</v>
      </c>
      <c r="L12" s="176">
        <v>0.83299999999999996</v>
      </c>
      <c r="M12" s="177">
        <v>0.19400000000000001</v>
      </c>
      <c r="N12" s="177">
        <v>17.655999999999999</v>
      </c>
      <c r="O12" s="177">
        <v>0.47799999999999998</v>
      </c>
      <c r="P12" s="177">
        <v>35.944000000000003</v>
      </c>
      <c r="U12" s="27"/>
      <c r="V12" s="27">
        <f t="shared" si="0"/>
        <v>24.7</v>
      </c>
      <c r="W12" s="8">
        <f t="shared" si="1"/>
        <v>297.84999999999997</v>
      </c>
      <c r="X12" s="27">
        <f t="shared" si="2"/>
        <v>28</v>
      </c>
      <c r="Y12" s="27">
        <f t="shared" si="3"/>
        <v>5.45</v>
      </c>
      <c r="Z12" s="35">
        <f t="shared" si="4"/>
        <v>7.0588547776778849</v>
      </c>
      <c r="AA12" s="8">
        <f t="shared" si="5"/>
        <v>0.77207991546085586</v>
      </c>
      <c r="AB12" s="36">
        <f t="shared" si="6"/>
        <v>2.42</v>
      </c>
      <c r="AC12" s="36">
        <f t="shared" si="7"/>
        <v>0.19400000000000001</v>
      </c>
      <c r="AD12" s="36">
        <f t="shared" si="8"/>
        <v>0.83299999999999996</v>
      </c>
      <c r="AE12" s="8">
        <f t="shared" si="9"/>
        <v>1.0269999999999999</v>
      </c>
      <c r="AF12" s="36">
        <f t="shared" si="10"/>
        <v>10.039999999999999</v>
      </c>
      <c r="AG12" s="36">
        <f t="shared" si="11"/>
        <v>3.69</v>
      </c>
      <c r="AH12" s="8">
        <f t="shared" si="12"/>
        <v>13.729999999999999</v>
      </c>
      <c r="AI12" s="37">
        <f t="shared" si="13"/>
        <v>35.944000000000003</v>
      </c>
      <c r="AJ12" s="38">
        <f t="shared" si="14"/>
        <v>34.917000000000002</v>
      </c>
      <c r="AL12" s="46" t="s">
        <v>59</v>
      </c>
      <c r="AM12" s="4" t="s">
        <v>92</v>
      </c>
      <c r="AN12" s="47" t="s">
        <v>61</v>
      </c>
      <c r="AO12" s="47" t="s">
        <v>62</v>
      </c>
      <c r="AP12" s="47" t="s">
        <v>63</v>
      </c>
      <c r="AQ12" s="45" t="s">
        <v>58</v>
      </c>
      <c r="AR12" s="41">
        <v>0.4</v>
      </c>
      <c r="AS12" s="45">
        <v>17</v>
      </c>
      <c r="AT12" s="48">
        <v>10</v>
      </c>
      <c r="AU12" s="41">
        <v>10</v>
      </c>
      <c r="AV12" s="49">
        <v>43</v>
      </c>
      <c r="AW12" s="45"/>
      <c r="AX12" s="40"/>
      <c r="AY12" s="40"/>
      <c r="AZ12" s="19"/>
    </row>
    <row r="13" spans="1:52" ht="16" x14ac:dyDescent="0.2">
      <c r="A13" s="172">
        <v>10</v>
      </c>
      <c r="B13" s="173">
        <v>2016</v>
      </c>
      <c r="C13" s="173">
        <v>8</v>
      </c>
      <c r="D13" s="173">
        <v>19</v>
      </c>
      <c r="E13" s="176">
        <v>26.2</v>
      </c>
      <c r="F13" s="176">
        <v>27.5</v>
      </c>
      <c r="G13" s="176">
        <v>70.900000000000006</v>
      </c>
      <c r="H13" s="173">
        <v>5.44</v>
      </c>
      <c r="I13" s="177">
        <v>2</v>
      </c>
      <c r="J13" s="177">
        <v>7.58</v>
      </c>
      <c r="K13" s="177">
        <v>3.43</v>
      </c>
      <c r="L13" s="176">
        <v>0.31890000000000002</v>
      </c>
      <c r="M13" s="177">
        <v>0.14499999999999999</v>
      </c>
      <c r="N13" s="177">
        <v>17.856000000000002</v>
      </c>
      <c r="O13" s="177">
        <v>0.35599999999999998</v>
      </c>
      <c r="P13" s="177">
        <v>22.504000000000001</v>
      </c>
      <c r="U13" s="27"/>
      <c r="V13" s="27">
        <f t="shared" si="0"/>
        <v>26.2</v>
      </c>
      <c r="W13" s="8">
        <f t="shared" si="1"/>
        <v>299.34999999999997</v>
      </c>
      <c r="X13" s="27">
        <f t="shared" si="2"/>
        <v>27.5</v>
      </c>
      <c r="Y13" s="27">
        <f t="shared" si="3"/>
        <v>5.44</v>
      </c>
      <c r="Z13" s="35">
        <f t="shared" si="4"/>
        <v>6.8979627849876266</v>
      </c>
      <c r="AA13" s="8">
        <f t="shared" si="5"/>
        <v>0.78863864151881746</v>
      </c>
      <c r="AB13" s="36">
        <f t="shared" si="6"/>
        <v>2</v>
      </c>
      <c r="AC13" s="36">
        <f t="shared" si="7"/>
        <v>0.14499999999999999</v>
      </c>
      <c r="AD13" s="36">
        <f t="shared" si="8"/>
        <v>0.31890000000000002</v>
      </c>
      <c r="AE13" s="8">
        <f t="shared" si="9"/>
        <v>0.46389999999999998</v>
      </c>
      <c r="AF13" s="36">
        <f t="shared" si="10"/>
        <v>7.58</v>
      </c>
      <c r="AG13" s="36">
        <f t="shared" si="11"/>
        <v>3.43</v>
      </c>
      <c r="AH13" s="8">
        <f t="shared" si="12"/>
        <v>11.01</v>
      </c>
      <c r="AI13" s="37">
        <f t="shared" si="13"/>
        <v>22.504000000000001</v>
      </c>
      <c r="AJ13" s="38">
        <f t="shared" si="14"/>
        <v>22.040100000000002</v>
      </c>
      <c r="AL13" s="53" t="s">
        <v>61</v>
      </c>
      <c r="AM13" s="54" t="s">
        <v>61</v>
      </c>
      <c r="AN13" s="54" t="s">
        <v>7</v>
      </c>
      <c r="AO13" s="54" t="s">
        <v>223</v>
      </c>
      <c r="AP13" s="54"/>
      <c r="AQ13" s="45" t="s">
        <v>64</v>
      </c>
      <c r="AR13" s="41">
        <v>0.9</v>
      </c>
      <c r="AS13" s="45">
        <v>0.5</v>
      </c>
      <c r="AT13" s="48">
        <v>1</v>
      </c>
      <c r="AU13" s="41">
        <v>3</v>
      </c>
      <c r="AV13" s="49">
        <v>20</v>
      </c>
      <c r="AW13" s="45"/>
      <c r="AX13" s="40"/>
      <c r="AY13" s="40"/>
      <c r="AZ13" s="19"/>
    </row>
    <row r="14" spans="1:52" ht="16" x14ac:dyDescent="0.2">
      <c r="A14" s="172">
        <v>10</v>
      </c>
      <c r="B14" s="173">
        <v>2016</v>
      </c>
      <c r="C14" s="173">
        <v>9</v>
      </c>
      <c r="D14" s="173">
        <v>3</v>
      </c>
      <c r="E14" s="176">
        <v>23.2</v>
      </c>
      <c r="F14" s="176">
        <v>30.5</v>
      </c>
      <c r="G14" s="176">
        <v>75.099999999999994</v>
      </c>
      <c r="H14" s="173">
        <v>5.38</v>
      </c>
      <c r="I14" s="177">
        <v>1.1200000000000001</v>
      </c>
      <c r="J14" s="177">
        <v>3.34</v>
      </c>
      <c r="K14" s="177">
        <v>2.69</v>
      </c>
      <c r="L14" s="176">
        <v>1.2272000000000001</v>
      </c>
      <c r="M14" s="177">
        <v>0.19700000000000001</v>
      </c>
      <c r="N14" s="177">
        <v>14.984</v>
      </c>
      <c r="O14" s="177">
        <v>0.60499999999999998</v>
      </c>
      <c r="P14" s="177">
        <v>20.146000000000001</v>
      </c>
      <c r="U14" s="27"/>
      <c r="V14" s="27">
        <f t="shared" si="0"/>
        <v>23.2</v>
      </c>
      <c r="W14" s="8">
        <f t="shared" si="1"/>
        <v>296.34999999999997</v>
      </c>
      <c r="X14" s="27">
        <f t="shared" si="2"/>
        <v>30.5</v>
      </c>
      <c r="Y14" s="27">
        <f t="shared" si="3"/>
        <v>5.38</v>
      </c>
      <c r="Z14" s="35">
        <f t="shared" si="4"/>
        <v>7.1444300455644489</v>
      </c>
      <c r="AA14" s="8">
        <f t="shared" si="5"/>
        <v>0.75303417707058684</v>
      </c>
      <c r="AB14" s="36">
        <f t="shared" si="6"/>
        <v>1.1200000000000001</v>
      </c>
      <c r="AC14" s="36">
        <f t="shared" si="7"/>
        <v>0.19700000000000001</v>
      </c>
      <c r="AD14" s="36">
        <f t="shared" si="8"/>
        <v>1.2272000000000001</v>
      </c>
      <c r="AE14" s="8">
        <f t="shared" si="9"/>
        <v>1.4242000000000001</v>
      </c>
      <c r="AF14" s="36">
        <f t="shared" si="10"/>
        <v>3.34</v>
      </c>
      <c r="AG14" s="36">
        <f t="shared" si="11"/>
        <v>2.69</v>
      </c>
      <c r="AH14" s="8">
        <f t="shared" si="12"/>
        <v>6.0299999999999994</v>
      </c>
      <c r="AI14" s="37">
        <f t="shared" si="13"/>
        <v>20.146000000000001</v>
      </c>
      <c r="AJ14" s="38">
        <f t="shared" si="14"/>
        <v>18.721800000000002</v>
      </c>
      <c r="AL14" s="53" t="s">
        <v>224</v>
      </c>
      <c r="AM14" s="55" t="s">
        <v>225</v>
      </c>
      <c r="AN14" s="55" t="s">
        <v>74</v>
      </c>
      <c r="AO14" s="55" t="s">
        <v>75</v>
      </c>
      <c r="AP14" s="55" t="s">
        <v>74</v>
      </c>
      <c r="AQ14" s="45"/>
      <c r="AR14" s="41" t="s">
        <v>68</v>
      </c>
      <c r="AS14" s="41" t="s">
        <v>92</v>
      </c>
      <c r="AT14" s="41" t="s">
        <v>7</v>
      </c>
      <c r="AU14" s="41" t="s">
        <v>69</v>
      </c>
      <c r="AV14" s="41" t="s">
        <v>8</v>
      </c>
      <c r="AW14" s="42" t="s">
        <v>70</v>
      </c>
      <c r="AX14" s="23"/>
      <c r="AY14" s="23" t="s">
        <v>226</v>
      </c>
      <c r="AZ14" s="56" t="s">
        <v>227</v>
      </c>
    </row>
    <row r="15" spans="1:52" ht="16" x14ac:dyDescent="0.2">
      <c r="A15" s="172">
        <v>10</v>
      </c>
      <c r="B15" s="173">
        <v>2016</v>
      </c>
      <c r="C15" s="173">
        <v>9</v>
      </c>
      <c r="D15" s="173">
        <v>16</v>
      </c>
      <c r="E15" s="176">
        <v>20.8</v>
      </c>
      <c r="F15" s="176">
        <v>30.3</v>
      </c>
      <c r="G15" s="176">
        <v>74.599999999999994</v>
      </c>
      <c r="H15" s="173">
        <v>6.13</v>
      </c>
      <c r="I15" s="177">
        <v>1.28</v>
      </c>
      <c r="J15" s="177">
        <v>3.01</v>
      </c>
      <c r="K15" s="177">
        <v>2.02</v>
      </c>
      <c r="L15" s="176">
        <v>0.89159999999999995</v>
      </c>
      <c r="M15" s="177">
        <v>0.155</v>
      </c>
      <c r="N15" s="177">
        <v>15.287000000000001</v>
      </c>
      <c r="O15" s="177">
        <v>0.23899999999999999</v>
      </c>
      <c r="P15" s="177">
        <v>20.161000000000001</v>
      </c>
      <c r="U15" s="27"/>
      <c r="V15" s="27">
        <f t="shared" si="0"/>
        <v>20.8</v>
      </c>
      <c r="W15" s="8">
        <f t="shared" si="1"/>
        <v>293.95</v>
      </c>
      <c r="X15" s="27">
        <f t="shared" si="2"/>
        <v>30.3</v>
      </c>
      <c r="Y15" s="27">
        <f t="shared" si="3"/>
        <v>6.13</v>
      </c>
      <c r="Z15" s="35">
        <f t="shared" si="4"/>
        <v>7.4701726652563503</v>
      </c>
      <c r="AA15" s="8">
        <f t="shared" si="5"/>
        <v>0.82059682884045348</v>
      </c>
      <c r="AB15" s="36">
        <f t="shared" si="6"/>
        <v>1.28</v>
      </c>
      <c r="AC15" s="36">
        <f t="shared" si="7"/>
        <v>0.155</v>
      </c>
      <c r="AD15" s="36">
        <f t="shared" si="8"/>
        <v>0.89159999999999995</v>
      </c>
      <c r="AE15" s="8">
        <f t="shared" si="9"/>
        <v>1.0466</v>
      </c>
      <c r="AF15" s="36">
        <f t="shared" si="10"/>
        <v>3.01</v>
      </c>
      <c r="AG15" s="36">
        <f t="shared" si="11"/>
        <v>2.02</v>
      </c>
      <c r="AH15" s="8">
        <f t="shared" si="12"/>
        <v>5.0299999999999994</v>
      </c>
      <c r="AI15" s="37">
        <f t="shared" si="13"/>
        <v>20.161000000000001</v>
      </c>
      <c r="AJ15" s="38">
        <f t="shared" si="14"/>
        <v>19.1144</v>
      </c>
      <c r="AL15">
        <f>AA20</f>
        <v>0.83726101719281376</v>
      </c>
      <c r="AM15">
        <f>AB20</f>
        <v>1.6512499999999999</v>
      </c>
      <c r="AN15">
        <f>AE20</f>
        <v>0.94554999999999989</v>
      </c>
      <c r="AO15">
        <f>AH20</f>
        <v>7.9874999999999998</v>
      </c>
      <c r="AP15" s="11">
        <f>AJ20</f>
        <v>29.029824999999999</v>
      </c>
      <c r="AQ15" s="45"/>
      <c r="AR15" s="41" t="s">
        <v>77</v>
      </c>
      <c r="AS15" s="41" t="s">
        <v>77</v>
      </c>
      <c r="AT15" s="41" t="s">
        <v>77</v>
      </c>
      <c r="AU15" s="41" t="s">
        <v>77</v>
      </c>
      <c r="AV15" s="41" t="s">
        <v>77</v>
      </c>
      <c r="AW15" s="42" t="s">
        <v>78</v>
      </c>
      <c r="AX15" s="23"/>
      <c r="AY15" s="23"/>
      <c r="AZ15" s="19"/>
    </row>
    <row r="16" spans="1:52" ht="16" x14ac:dyDescent="0.2">
      <c r="A16" s="172">
        <v>10</v>
      </c>
      <c r="B16" s="173">
        <v>2016</v>
      </c>
      <c r="C16" s="173">
        <v>10</v>
      </c>
      <c r="D16" s="173">
        <v>8</v>
      </c>
      <c r="E16" s="176">
        <v>17.7</v>
      </c>
      <c r="F16" s="176">
        <v>29.4</v>
      </c>
      <c r="G16" s="176">
        <v>107.4</v>
      </c>
      <c r="H16" s="173">
        <v>8.6</v>
      </c>
      <c r="I16" s="177">
        <v>0.67</v>
      </c>
      <c r="J16" s="177">
        <v>2.79</v>
      </c>
      <c r="K16" s="177">
        <v>1.65</v>
      </c>
      <c r="L16" s="176">
        <v>0.4158</v>
      </c>
      <c r="M16" s="177">
        <v>0.22</v>
      </c>
      <c r="N16" s="177">
        <v>12.217000000000001</v>
      </c>
      <c r="O16" s="177">
        <v>0.33</v>
      </c>
      <c r="P16" s="177">
        <v>18.199000000000002</v>
      </c>
      <c r="U16" s="27"/>
      <c r="V16" s="27" t="str">
        <f t="shared" si="0"/>
        <v xml:space="preserve"> </v>
      </c>
      <c r="W16" s="8" t="str">
        <f t="shared" si="1"/>
        <v xml:space="preserve"> </v>
      </c>
      <c r="X16" s="27" t="str">
        <f t="shared" si="2"/>
        <v xml:space="preserve"> </v>
      </c>
      <c r="Y16" s="27" t="str">
        <f t="shared" si="3"/>
        <v xml:space="preserve"> </v>
      </c>
      <c r="Z16" s="35" t="str">
        <f t="shared" si="4"/>
        <v xml:space="preserve"> </v>
      </c>
      <c r="AA16" s="8" t="str">
        <f t="shared" si="5"/>
        <v xml:space="preserve"> </v>
      </c>
      <c r="AB16" s="36" t="str">
        <f t="shared" si="6"/>
        <v xml:space="preserve"> </v>
      </c>
      <c r="AC16" s="36" t="str">
        <f t="shared" si="7"/>
        <v xml:space="preserve"> </v>
      </c>
      <c r="AD16" s="36" t="str">
        <f t="shared" si="8"/>
        <v xml:space="preserve"> </v>
      </c>
      <c r="AE16" s="8" t="str">
        <f t="shared" si="9"/>
        <v xml:space="preserve"> </v>
      </c>
      <c r="AF16" s="36" t="str">
        <f t="shared" si="10"/>
        <v xml:space="preserve"> </v>
      </c>
      <c r="AG16" s="36" t="str">
        <f t="shared" si="11"/>
        <v xml:space="preserve"> </v>
      </c>
      <c r="AH16" s="8" t="str">
        <f t="shared" si="12"/>
        <v xml:space="preserve"> </v>
      </c>
      <c r="AI16" s="37" t="str">
        <f t="shared" si="13"/>
        <v xml:space="preserve"> </v>
      </c>
      <c r="AJ16" s="38" t="str">
        <f t="shared" si="14"/>
        <v xml:space="preserve"> </v>
      </c>
      <c r="AK16" s="27"/>
      <c r="AO16" s="27"/>
      <c r="AR16" s="41">
        <f>((LN(AL15)-LN(0.4))/(LN(0.9)-LN(0.4))*100)</f>
        <v>91.089382106313082</v>
      </c>
      <c r="AS16" s="57">
        <f>((LN(AM15)-LN(17))/(LN(0.5)-LN(17))*100)</f>
        <v>66.121451590818765</v>
      </c>
      <c r="AT16" s="41">
        <f>((LN(AN15)-LN(10))/(LN(1)-LN(10))*100)</f>
        <v>102.43155010336898</v>
      </c>
      <c r="AU16" s="41">
        <f>((LN(AO15)-LN(10))/(LN(3)-LN(10))*100)</f>
        <v>18.663816365536476</v>
      </c>
      <c r="AV16" s="41">
        <f>((LN(AP15)-LN(43))/(LN(20)-LN(43))*100)</f>
        <v>51.324999470088805</v>
      </c>
    </row>
    <row r="17" spans="1:52" ht="16" x14ac:dyDescent="0.2">
      <c r="A17" s="27"/>
      <c r="B17" s="27"/>
      <c r="C17" s="27"/>
      <c r="D17" s="50"/>
      <c r="E17" s="51"/>
      <c r="F17" s="52"/>
      <c r="G17" s="27"/>
      <c r="H17" s="27"/>
      <c r="I17" s="27"/>
      <c r="J17" s="27"/>
      <c r="K17" s="27"/>
      <c r="L17" s="27"/>
      <c r="M17" s="27"/>
      <c r="N17" s="27"/>
      <c r="O17" s="27"/>
      <c r="P17" s="27"/>
      <c r="Q17" s="27"/>
      <c r="R17" s="27"/>
      <c r="S17" s="27"/>
      <c r="T17" s="27"/>
      <c r="U17" s="27"/>
      <c r="V17" s="27" t="str">
        <f t="shared" si="0"/>
        <v xml:space="preserve"> </v>
      </c>
      <c r="W17" s="8" t="str">
        <f t="shared" si="1"/>
        <v xml:space="preserve"> </v>
      </c>
      <c r="X17" s="27" t="str">
        <f t="shared" si="2"/>
        <v xml:space="preserve"> </v>
      </c>
      <c r="Y17" s="27" t="str">
        <f t="shared" si="3"/>
        <v xml:space="preserve"> </v>
      </c>
      <c r="Z17" s="35" t="str">
        <f t="shared" si="4"/>
        <v xml:space="preserve"> </v>
      </c>
      <c r="AA17" s="8" t="str">
        <f t="shared" si="5"/>
        <v xml:space="preserve"> </v>
      </c>
      <c r="AB17" s="36" t="str">
        <f t="shared" si="6"/>
        <v xml:space="preserve"> </v>
      </c>
      <c r="AC17" s="36" t="str">
        <f t="shared" si="7"/>
        <v xml:space="preserve"> </v>
      </c>
      <c r="AD17" s="36" t="str">
        <f t="shared" si="8"/>
        <v xml:space="preserve"> </v>
      </c>
      <c r="AE17" s="8" t="str">
        <f t="shared" si="9"/>
        <v xml:space="preserve"> </v>
      </c>
      <c r="AF17" s="36" t="str">
        <f t="shared" si="10"/>
        <v xml:space="preserve"> </v>
      </c>
      <c r="AG17" s="36" t="str">
        <f t="shared" si="11"/>
        <v xml:space="preserve"> </v>
      </c>
      <c r="AH17" s="8" t="str">
        <f t="shared" si="12"/>
        <v xml:space="preserve"> </v>
      </c>
      <c r="AI17" s="37" t="str">
        <f t="shared" si="13"/>
        <v xml:space="preserve"> </v>
      </c>
      <c r="AJ17" s="38" t="str">
        <f t="shared" si="14"/>
        <v xml:space="preserve"> </v>
      </c>
      <c r="AK17" s="27"/>
      <c r="AL17" s="27"/>
      <c r="AM17" s="27"/>
      <c r="AN17" s="27"/>
      <c r="AO17" s="58" t="s">
        <v>228</v>
      </c>
      <c r="AP17" s="27"/>
      <c r="AR17">
        <f>IF(AR16&gt;100, 100, IF(AR16&lt;0, 0, AR16))</f>
        <v>91.089382106313082</v>
      </c>
      <c r="AS17">
        <f t="shared" ref="AS17:AV17" si="15">IF(AS16&gt;100, 100, IF(AS16&lt;0, 0, AS16))</f>
        <v>66.121451590818765</v>
      </c>
      <c r="AT17">
        <f t="shared" si="15"/>
        <v>100</v>
      </c>
      <c r="AU17">
        <f t="shared" si="15"/>
        <v>18.663816365536476</v>
      </c>
      <c r="AV17">
        <f t="shared" si="15"/>
        <v>51.324999470088805</v>
      </c>
      <c r="AW17" s="59">
        <f>AVERAGE(AR17:AV17)</f>
        <v>65.439929906551441</v>
      </c>
      <c r="AX17" s="43"/>
      <c r="AY17" s="43" t="str">
        <f>IF(AW17&lt;35, "Poor", IF(AW17&lt;65, "Fair", IF(AW17&gt;65, "Excellent")))</f>
        <v>Excellent</v>
      </c>
      <c r="AZ17" s="43" t="str">
        <f>IF(AY17="Excellent", "Acceptable; Ongoing Protection is Required", "Unacceptable; Immediate Restoration is Required")</f>
        <v>Acceptable; Ongoing Protection is Required</v>
      </c>
    </row>
    <row r="18" spans="1:52" ht="16" x14ac:dyDescent="0.2">
      <c r="A18" s="27"/>
      <c r="B18" s="27"/>
      <c r="C18" s="27"/>
      <c r="D18" s="50"/>
      <c r="E18" s="51"/>
      <c r="F18" s="52"/>
      <c r="G18" s="27"/>
      <c r="H18" s="27"/>
      <c r="I18" s="27"/>
      <c r="J18" s="27"/>
      <c r="K18" s="27"/>
      <c r="L18" s="27"/>
      <c r="M18" s="27"/>
      <c r="N18" s="27"/>
      <c r="O18" s="27"/>
      <c r="P18" s="27"/>
      <c r="Q18" s="27"/>
      <c r="R18" s="27"/>
      <c r="S18" s="27"/>
      <c r="T18" s="27"/>
      <c r="U18" s="27"/>
      <c r="V18" s="27" t="str">
        <f t="shared" si="0"/>
        <v xml:space="preserve"> </v>
      </c>
      <c r="W18" s="8" t="str">
        <f t="shared" si="1"/>
        <v xml:space="preserve"> </v>
      </c>
      <c r="X18" s="27" t="str">
        <f t="shared" si="2"/>
        <v xml:space="preserve"> </v>
      </c>
      <c r="Y18" s="27" t="str">
        <f t="shared" si="3"/>
        <v xml:space="preserve"> </v>
      </c>
      <c r="Z18" s="35" t="str">
        <f t="shared" si="4"/>
        <v xml:space="preserve"> </v>
      </c>
      <c r="AA18" s="8" t="str">
        <f t="shared" si="5"/>
        <v xml:space="preserve"> </v>
      </c>
      <c r="AB18" s="36" t="str">
        <f t="shared" si="6"/>
        <v xml:space="preserve"> </v>
      </c>
      <c r="AC18" s="36" t="str">
        <f t="shared" si="7"/>
        <v xml:space="preserve"> </v>
      </c>
      <c r="AD18" s="36" t="str">
        <f t="shared" si="8"/>
        <v xml:space="preserve"> </v>
      </c>
      <c r="AE18" s="8" t="str">
        <f t="shared" si="9"/>
        <v xml:space="preserve"> </v>
      </c>
      <c r="AF18" s="36" t="str">
        <f t="shared" si="10"/>
        <v xml:space="preserve"> </v>
      </c>
      <c r="AG18" s="36" t="str">
        <f t="shared" si="11"/>
        <v xml:space="preserve"> </v>
      </c>
      <c r="AH18" s="8" t="str">
        <f t="shared" si="12"/>
        <v xml:space="preserve"> </v>
      </c>
      <c r="AI18" s="37" t="str">
        <f t="shared" si="13"/>
        <v xml:space="preserve"> </v>
      </c>
      <c r="AJ18" s="38" t="str">
        <f t="shared" si="14"/>
        <v xml:space="preserve"> </v>
      </c>
      <c r="AK18" s="25" t="s">
        <v>229</v>
      </c>
      <c r="AL18" s="5" t="s">
        <v>230</v>
      </c>
      <c r="AM18" s="60">
        <v>0.4</v>
      </c>
      <c r="AN18" s="60">
        <v>17</v>
      </c>
      <c r="AO18" s="60">
        <v>10</v>
      </c>
      <c r="AP18" s="60">
        <v>10</v>
      </c>
      <c r="AQ18" s="60">
        <v>43</v>
      </c>
      <c r="AR18" s="5">
        <f>((LN(AM18)-LN(0.4))/(LN(0.9)-LN(0.4))*100)</f>
        <v>0</v>
      </c>
      <c r="AS18" s="5">
        <f>((LN(AN18)-LN(17))/(LN(0.5)-LN(17))*100)</f>
        <v>0</v>
      </c>
      <c r="AT18" s="5">
        <f>((LN(AO18)-LN(10))/(LN(1)-LN(10))*100)</f>
        <v>0</v>
      </c>
      <c r="AU18" s="5">
        <f>((LN(AP18)-LN(10))/(LN(3)-LN(10))*100)</f>
        <v>0</v>
      </c>
      <c r="AV18" s="5">
        <f>((LN(AQ18)-LN(43))/(LN(20)-LN(43))*100)</f>
        <v>0</v>
      </c>
      <c r="AW18" s="5"/>
      <c r="AX18" s="5"/>
      <c r="AY18" s="14"/>
      <c r="AZ18" s="43"/>
    </row>
    <row r="19" spans="1:52" ht="16" x14ac:dyDescent="0.2">
      <c r="V19" s="27" t="str">
        <f t="shared" si="0"/>
        <v xml:space="preserve"> </v>
      </c>
      <c r="W19" s="8" t="str">
        <f t="shared" si="1"/>
        <v xml:space="preserve"> </v>
      </c>
      <c r="X19" s="27" t="str">
        <f t="shared" si="2"/>
        <v xml:space="preserve"> </v>
      </c>
      <c r="Y19" s="27" t="str">
        <f t="shared" si="3"/>
        <v xml:space="preserve"> </v>
      </c>
      <c r="Z19" s="35" t="str">
        <f t="shared" si="4"/>
        <v xml:space="preserve"> </v>
      </c>
      <c r="AA19" s="8" t="str">
        <f t="shared" si="5"/>
        <v xml:space="preserve"> </v>
      </c>
      <c r="AB19" s="36" t="str">
        <f t="shared" si="6"/>
        <v xml:space="preserve"> </v>
      </c>
      <c r="AC19" s="36" t="str">
        <f t="shared" si="7"/>
        <v xml:space="preserve"> </v>
      </c>
      <c r="AD19" s="36" t="str">
        <f t="shared" si="8"/>
        <v xml:space="preserve"> </v>
      </c>
      <c r="AE19" s="8" t="str">
        <f t="shared" si="9"/>
        <v xml:space="preserve"> </v>
      </c>
      <c r="AF19" s="36" t="str">
        <f t="shared" si="10"/>
        <v xml:space="preserve"> </v>
      </c>
      <c r="AG19" s="36" t="str">
        <f t="shared" si="11"/>
        <v xml:space="preserve"> </v>
      </c>
      <c r="AH19" s="8" t="str">
        <f t="shared" si="12"/>
        <v xml:space="preserve"> </v>
      </c>
      <c r="AI19" s="37" t="str">
        <f t="shared" si="13"/>
        <v xml:space="preserve"> </v>
      </c>
      <c r="AJ19" s="38" t="str">
        <f t="shared" si="14"/>
        <v xml:space="preserve"> </v>
      </c>
      <c r="AK19" s="14"/>
      <c r="AL19" s="5" t="s">
        <v>231</v>
      </c>
      <c r="AM19" s="7">
        <v>0.9</v>
      </c>
      <c r="AN19" s="7">
        <v>0.5</v>
      </c>
      <c r="AO19" s="7">
        <v>1</v>
      </c>
      <c r="AP19" s="7">
        <v>3</v>
      </c>
      <c r="AQ19" s="7">
        <v>20</v>
      </c>
      <c r="AR19" s="5">
        <f>((LN(AM19)-LN(0.4))/(LN(0.9)-LN(0.4))*100)</f>
        <v>100</v>
      </c>
      <c r="AS19" s="5">
        <f>((LN(AN19)-LN(17))/(LN(0.5)-LN(17))*100)</f>
        <v>100</v>
      </c>
      <c r="AT19" s="5">
        <f>((LN(AO19)-LN(10))/(LN(1)-LN(10))*100)</f>
        <v>100</v>
      </c>
      <c r="AU19" s="5">
        <f>((LN(AP19)-LN(10))/(LN(3)-LN(10))*100)</f>
        <v>100</v>
      </c>
      <c r="AV19" s="5">
        <f>((LN(AQ19)-LN(43))/(LN(20)-LN(43))*100)</f>
        <v>100</v>
      </c>
      <c r="AW19" s="5"/>
      <c r="AX19" s="5"/>
      <c r="AY19" s="43"/>
      <c r="AZ19" s="43"/>
    </row>
    <row r="20" spans="1:52" ht="16" x14ac:dyDescent="0.2">
      <c r="AA20" s="43">
        <f>_xlfn.AGGREGATE(1, 6,AA7:AA19)</f>
        <v>0.83726101719281376</v>
      </c>
      <c r="AB20" s="43">
        <f>_xlfn.AGGREGATE(1, 6,AB7:AB19)</f>
        <v>1.6512499999999999</v>
      </c>
      <c r="AE20" s="43">
        <f>_xlfn.AGGREGATE(1, 6,AE7:AE19)</f>
        <v>0.94554999999999989</v>
      </c>
      <c r="AH20" s="43">
        <f>_xlfn.AGGREGATE(1, 6,AH7:AH19)</f>
        <v>7.9874999999999998</v>
      </c>
      <c r="AJ20" s="43">
        <f>_xlfn.AGGREGATE(1, 6,AJ7:AJ19)</f>
        <v>29.029824999999999</v>
      </c>
      <c r="AK20" s="14"/>
      <c r="AL20" s="5" t="s">
        <v>232</v>
      </c>
      <c r="AM20" s="60"/>
      <c r="AN20" s="7">
        <v>1.62</v>
      </c>
      <c r="AO20" s="7">
        <v>3.4033000000000002</v>
      </c>
      <c r="AP20" s="7">
        <v>1.65</v>
      </c>
      <c r="AQ20" s="7">
        <v>28.009699999999999</v>
      </c>
      <c r="AR20" s="5"/>
      <c r="AS20" s="5">
        <f>((LN(AN20)-LN(17))/(LN(0.5)-LN(17))*100)</f>
        <v>66.663268783834937</v>
      </c>
      <c r="AT20" s="5">
        <f>((LN(AO20)-LN(10))/(LN(1)-LN(10))*100)</f>
        <v>46.809976627240673</v>
      </c>
      <c r="AU20" s="5">
        <f>((LN(AP20)-LN(10))/(LN(3)-LN(10))*100)</f>
        <v>149.65535754691149</v>
      </c>
      <c r="AV20" s="5">
        <f>((LN(AQ20)-LN(43))/(LN(20)-LN(43))*100)</f>
        <v>55.998333743365123</v>
      </c>
      <c r="AW20" s="5"/>
      <c r="AX20" s="5"/>
      <c r="AY20" s="43"/>
      <c r="AZ20" s="43"/>
    </row>
    <row r="21" spans="1:52" ht="16" x14ac:dyDescent="0.2">
      <c r="AK21" s="27"/>
      <c r="AL21" s="27"/>
      <c r="AM21" s="27"/>
      <c r="AN21" s="27"/>
      <c r="AO21" s="5"/>
      <c r="AP21" s="7" t="s">
        <v>228</v>
      </c>
      <c r="AQ21" s="5"/>
      <c r="AR21" s="5"/>
      <c r="AS21" s="5">
        <f>AS20</f>
        <v>66.663268783834937</v>
      </c>
      <c r="AT21" s="5">
        <f>AT20</f>
        <v>46.809976627240673</v>
      </c>
      <c r="AU21" s="5">
        <v>100</v>
      </c>
      <c r="AV21" s="5">
        <f>AV20</f>
        <v>55.998333743365123</v>
      </c>
      <c r="AW21" s="25">
        <f>AVERAGE(AS21:AV21)</f>
        <v>67.367894788610187</v>
      </c>
      <c r="AX21" s="5" t="s">
        <v>100</v>
      </c>
      <c r="AY21" s="43" t="str">
        <f>IF(AW21&lt;35, "Poor", IF(AW21&lt;65, "Fair", IF(AW21&gt;65, "Excellent")))</f>
        <v>Excellent</v>
      </c>
      <c r="AZ21" s="43" t="str">
        <f>IF(AY21="Excellent", "Acceptable; Ongoing Protection is Required", "Unacceptable; Immediate Restoration is Required")</f>
        <v>Acceptable; Ongoing Protection is Required</v>
      </c>
    </row>
    <row r="22" spans="1:52" ht="16" thickBot="1" x14ac:dyDescent="0.25">
      <c r="W22" s="2">
        <v>273.14999999999998</v>
      </c>
    </row>
    <row r="23" spans="1:52" ht="69" thickTop="1" x14ac:dyDescent="0.2">
      <c r="A23" s="8" t="s">
        <v>195</v>
      </c>
      <c r="B23" s="27" t="s">
        <v>196</v>
      </c>
      <c r="C23" s="27" t="s">
        <v>197</v>
      </c>
      <c r="D23" s="27" t="s">
        <v>198</v>
      </c>
      <c r="E23" s="27" t="s">
        <v>199</v>
      </c>
      <c r="F23" s="27" t="s">
        <v>200</v>
      </c>
      <c r="G23" s="27" t="s">
        <v>201</v>
      </c>
      <c r="H23" s="27" t="s">
        <v>202</v>
      </c>
      <c r="I23" s="27" t="s">
        <v>203</v>
      </c>
      <c r="J23" s="27" t="s">
        <v>204</v>
      </c>
      <c r="K23" s="27" t="s">
        <v>205</v>
      </c>
      <c r="L23" s="27" t="s">
        <v>206</v>
      </c>
      <c r="M23" s="27" t="s">
        <v>207</v>
      </c>
      <c r="N23" s="27" t="s">
        <v>208</v>
      </c>
      <c r="O23" s="27" t="s">
        <v>209</v>
      </c>
      <c r="P23" s="27" t="s">
        <v>210</v>
      </c>
      <c r="Q23" s="27" t="s">
        <v>211</v>
      </c>
      <c r="R23" s="28" t="s">
        <v>7</v>
      </c>
      <c r="S23" s="28" t="s">
        <v>212</v>
      </c>
      <c r="T23" s="28" t="s">
        <v>213</v>
      </c>
      <c r="V23" s="29" t="s">
        <v>32</v>
      </c>
      <c r="W23" s="30" t="s">
        <v>214</v>
      </c>
      <c r="X23" s="31" t="s">
        <v>215</v>
      </c>
      <c r="Y23" s="31" t="s">
        <v>202</v>
      </c>
      <c r="Z23" s="32" t="s">
        <v>216</v>
      </c>
      <c r="AA23" s="32" t="s">
        <v>217</v>
      </c>
      <c r="AB23" s="33" t="s">
        <v>92</v>
      </c>
      <c r="AC23" s="31" t="s">
        <v>218</v>
      </c>
      <c r="AD23" s="31" t="s">
        <v>206</v>
      </c>
      <c r="AE23" s="34" t="s">
        <v>7</v>
      </c>
      <c r="AF23" s="31" t="s">
        <v>219</v>
      </c>
      <c r="AG23" s="31" t="s">
        <v>220</v>
      </c>
      <c r="AH23" s="34" t="s">
        <v>6</v>
      </c>
      <c r="AI23" s="31" t="s">
        <v>210</v>
      </c>
      <c r="AJ23" s="34" t="s">
        <v>8</v>
      </c>
      <c r="AX23" s="4"/>
      <c r="AY23" s="4"/>
    </row>
    <row r="24" spans="1:52" ht="16" x14ac:dyDescent="0.2">
      <c r="A24" s="172">
        <v>10</v>
      </c>
      <c r="B24" s="173">
        <v>2017</v>
      </c>
      <c r="C24" s="173">
        <v>5</v>
      </c>
      <c r="D24" s="173">
        <v>27</v>
      </c>
      <c r="E24" s="176">
        <v>15.9</v>
      </c>
      <c r="F24" s="176">
        <v>28.8</v>
      </c>
      <c r="G24" s="176">
        <v>74.099999999999994</v>
      </c>
      <c r="H24" s="173">
        <v>6.13</v>
      </c>
      <c r="I24" s="177">
        <v>0.69</v>
      </c>
      <c r="J24" s="177">
        <v>2.94</v>
      </c>
      <c r="K24" s="177">
        <v>1.59</v>
      </c>
      <c r="L24" s="176">
        <v>0.49709999999999999</v>
      </c>
      <c r="M24" s="177">
        <v>0.45800000000000002</v>
      </c>
      <c r="N24" s="177">
        <v>5.35</v>
      </c>
      <c r="O24" s="177">
        <v>0.188</v>
      </c>
      <c r="P24" s="177">
        <v>25.408999999999999</v>
      </c>
      <c r="Q24" s="177">
        <v>15.814</v>
      </c>
      <c r="R24" s="177"/>
      <c r="S24" s="177">
        <v>9.5950000000000006</v>
      </c>
      <c r="T24" s="177">
        <v>49.816000000000003</v>
      </c>
      <c r="U24" s="27"/>
      <c r="V24" s="27" t="str">
        <f>IF(C24&lt;6," ",IF(C24&lt;=9,E24, IF(C24&gt;=10," ")))</f>
        <v xml:space="preserve"> </v>
      </c>
      <c r="W24" s="8" t="str">
        <f>IF(V24=" ", " ", IF(V24&gt;0, V24+273.15))</f>
        <v xml:space="preserve"> </v>
      </c>
      <c r="X24" s="27" t="str">
        <f>IF(C24&lt;6," ",IF(C24&lt;=9,F24, IF(C24&gt;=10," ")))</f>
        <v xml:space="preserve"> </v>
      </c>
      <c r="Y24" s="27" t="str">
        <f>IF(C24&lt;6," ",IF(C24&lt;=9,H24, IF(C24&gt;=10," ")))</f>
        <v xml:space="preserve"> </v>
      </c>
      <c r="Z24" s="35" t="str">
        <f>IF(V24=" "," ",IF(V24&gt;0,EXP(-173.4292+249.6339*100/W24+143.3483*LN(+W24/100)-21.8492*W24/100+X24*(-0.033096+0.014259*W24/100-0.0017*(W24/100)^2))*1.4276))</f>
        <v xml:space="preserve"> </v>
      </c>
      <c r="AA24" s="8" t="str">
        <f>IF(V24=" "," ",IF(V24&gt;0,Y24/Z24))</f>
        <v xml:space="preserve"> </v>
      </c>
      <c r="AB24" s="36" t="str">
        <f>IF(C24&lt;6," ",IF(C24&lt;=9,I24, IF(C24&gt;=10," ")))</f>
        <v xml:space="preserve"> </v>
      </c>
      <c r="AC24" s="36" t="str">
        <f>IF(C24&lt;6," ",IF(C24&lt;=9,M24, IF(C24&gt;=10," ")))</f>
        <v xml:space="preserve"> </v>
      </c>
      <c r="AD24" s="36" t="str">
        <f>IF(C24&lt;6," ",IF(C24&lt;=9,L24, IF(C24&gt;=10," ")))</f>
        <v xml:space="preserve"> </v>
      </c>
      <c r="AE24" s="8" t="str">
        <f>IF(V24=" "," ",IF(V24&gt;0,SUM(AC24:AD24)))</f>
        <v xml:space="preserve"> </v>
      </c>
      <c r="AF24" s="36" t="str">
        <f>IF(C24&lt;6," ",IF(C24&lt;=9,J24, IF(C24&gt;=10," ")))</f>
        <v xml:space="preserve"> </v>
      </c>
      <c r="AG24" s="36" t="str">
        <f>IF(C24&lt;6," ",IF(C24&lt;=9,K24, IF(C24&gt;=10," ")))</f>
        <v xml:space="preserve"> </v>
      </c>
      <c r="AH24" s="8" t="str">
        <f>IF(V24=" ", " ", IF(V24&gt;0, SUM(AF24:AG24)))</f>
        <v xml:space="preserve"> </v>
      </c>
      <c r="AI24" s="37" t="str">
        <f>IF(C24&lt;6," ",IF(C24&lt;=9,P24, IF(C24&gt;=10," ")))</f>
        <v xml:space="preserve"> </v>
      </c>
      <c r="AJ24" s="38" t="str">
        <f>IF(V24=" ", " ", IF(V24&gt;0, AI24-AE24))</f>
        <v xml:space="preserve"> </v>
      </c>
      <c r="AK24" s="27"/>
      <c r="AL24" s="27"/>
      <c r="AM24" s="27"/>
      <c r="AN24" s="27"/>
      <c r="AO24" s="27"/>
      <c r="AP24" s="27"/>
      <c r="AQ24" s="27"/>
      <c r="AR24" s="27"/>
      <c r="AS24" s="27"/>
      <c r="AT24" s="27"/>
      <c r="AU24" s="27"/>
      <c r="AV24" s="27"/>
      <c r="AW24" s="27"/>
      <c r="AX24" s="27"/>
      <c r="AY24" s="27"/>
    </row>
    <row r="25" spans="1:52" ht="16" x14ac:dyDescent="0.2">
      <c r="A25" s="172">
        <v>10</v>
      </c>
      <c r="B25" s="173">
        <v>2017</v>
      </c>
      <c r="C25" s="173">
        <v>6</v>
      </c>
      <c r="D25" s="173">
        <v>30</v>
      </c>
      <c r="E25" s="176">
        <v>21.6</v>
      </c>
      <c r="F25" s="176">
        <v>30</v>
      </c>
      <c r="G25" s="176">
        <v>73.3</v>
      </c>
      <c r="H25" s="173">
        <v>5.48</v>
      </c>
      <c r="I25" s="177">
        <v>1.23</v>
      </c>
      <c r="J25" s="177">
        <v>5.3</v>
      </c>
      <c r="K25" s="177">
        <v>2.91</v>
      </c>
      <c r="L25" s="176">
        <v>0.46160000000000001</v>
      </c>
      <c r="M25" s="177">
        <v>0.06</v>
      </c>
      <c r="N25" s="177">
        <v>9.2070000000000007</v>
      </c>
      <c r="O25" s="177">
        <v>0.55000000000000004</v>
      </c>
      <c r="P25" s="177">
        <v>45.877000000000002</v>
      </c>
      <c r="Q25" s="177">
        <v>24.265999999999998</v>
      </c>
      <c r="R25" s="177"/>
      <c r="S25" s="177">
        <v>21.611000000000001</v>
      </c>
      <c r="T25" s="177">
        <v>52.36</v>
      </c>
      <c r="U25" s="27"/>
      <c r="V25" s="27">
        <f t="shared" ref="V25:V36" si="16">IF(C25&lt;6," ",IF(C25&lt;=9,E25, IF(C25&gt;=10," ")))</f>
        <v>21.6</v>
      </c>
      <c r="W25" s="8">
        <f t="shared" ref="W25:W36" si="17">IF(V25=" ", " ", IF(V25&gt;0, V25+273.15))</f>
        <v>294.75</v>
      </c>
      <c r="X25" s="27">
        <f t="shared" ref="X25:X36" si="18">IF(C25&lt;6," ",IF(C25&lt;=9,F25, IF(C25&gt;=10," ")))</f>
        <v>30</v>
      </c>
      <c r="Y25" s="27">
        <f t="shared" ref="Y25:Y36" si="19">IF(C25&lt;6," ",IF(C25&lt;=9,H25, IF(C25&gt;=10," ")))</f>
        <v>5.48</v>
      </c>
      <c r="Z25" s="35">
        <f t="shared" ref="Z25:Z36" si="20">IF(V25=" "," ",IF(V25&gt;0,EXP(-173.4292+249.6339*100/W25+143.3483*LN(+W25/100)-21.8492*W25/100+X25*(-0.033096+0.014259*W25/100-0.0017*(W25/100)^2))*1.4276))</f>
        <v>7.3743541092930798</v>
      </c>
      <c r="AA25" s="8">
        <f t="shared" ref="AA25:AA36" si="21">IF(V25=" "," ",IF(V25&gt;0,Y25/Z25))</f>
        <v>0.74311592836234497</v>
      </c>
      <c r="AB25" s="36">
        <f t="shared" ref="AB25:AB36" si="22">IF(C25&lt;6," ",IF(C25&lt;=9,I25, IF(C25&gt;=10," ")))</f>
        <v>1.23</v>
      </c>
      <c r="AC25" s="36">
        <f t="shared" ref="AC25:AC36" si="23">IF(C25&lt;6," ",IF(C25&lt;=9,M25, IF(C25&gt;=10," ")))</f>
        <v>0.06</v>
      </c>
      <c r="AD25" s="36">
        <f t="shared" ref="AD25:AD36" si="24">IF(C25&lt;6," ",IF(C25&lt;=9,L25, IF(C25&gt;=10," ")))</f>
        <v>0.46160000000000001</v>
      </c>
      <c r="AE25" s="8">
        <f t="shared" ref="AE25:AE36" si="25">IF(V25=" "," ",IF(V25&gt;0,SUM(AC25:AD25)))</f>
        <v>0.52160000000000006</v>
      </c>
      <c r="AF25" s="36">
        <f t="shared" ref="AF25:AF36" si="26">IF(C25&lt;6," ",IF(C25&lt;=9,J25, IF(C25&gt;=10," ")))</f>
        <v>5.3</v>
      </c>
      <c r="AG25" s="36">
        <f t="shared" ref="AG25:AG36" si="27">IF(C25&lt;6," ",IF(C25&lt;=9,K25, IF(C25&gt;=10," ")))</f>
        <v>2.91</v>
      </c>
      <c r="AH25" s="8">
        <f t="shared" ref="AH25:AH36" si="28">IF(V25=" ", " ", IF(V25&gt;0, SUM(AF25:AG25)))</f>
        <v>8.2100000000000009</v>
      </c>
      <c r="AI25" s="37">
        <f t="shared" ref="AI25:AI36" si="29">IF(C25&lt;6," ",IF(C25&lt;=9,P25, IF(C25&gt;=10," ")))</f>
        <v>45.877000000000002</v>
      </c>
      <c r="AJ25" s="38">
        <f t="shared" ref="AJ25:AJ36" si="30">IF(V25=" ", " ", IF(V25&gt;0, AI25-AE25))</f>
        <v>45.355400000000003</v>
      </c>
      <c r="AK25" s="27"/>
      <c r="AL25" s="27"/>
      <c r="AM25" s="27"/>
      <c r="AN25" s="27"/>
      <c r="AO25" s="27"/>
      <c r="AP25" s="27"/>
      <c r="AQ25" s="27"/>
      <c r="AR25" s="27"/>
      <c r="AS25" s="27"/>
      <c r="AT25" s="27"/>
      <c r="AU25" s="27"/>
      <c r="AV25" s="27"/>
      <c r="AW25" s="27"/>
      <c r="AX25" s="27"/>
      <c r="AY25" s="27"/>
    </row>
    <row r="26" spans="1:52" ht="16" x14ac:dyDescent="0.2">
      <c r="A26" s="172">
        <v>10</v>
      </c>
      <c r="B26" s="173">
        <v>2017</v>
      </c>
      <c r="C26" s="173">
        <v>7</v>
      </c>
      <c r="D26" s="173">
        <v>15</v>
      </c>
      <c r="E26" s="176">
        <v>22.5</v>
      </c>
      <c r="F26" s="176">
        <v>27.2</v>
      </c>
      <c r="G26" s="176">
        <v>66.8</v>
      </c>
      <c r="H26" s="173">
        <v>4.91</v>
      </c>
      <c r="I26" s="177">
        <v>1.46</v>
      </c>
      <c r="J26" s="177">
        <v>7.05</v>
      </c>
      <c r="K26" s="177">
        <v>3.05</v>
      </c>
      <c r="L26" s="176">
        <v>0.2626</v>
      </c>
      <c r="M26" s="177">
        <v>0.41</v>
      </c>
      <c r="N26" s="177">
        <v>26.337</v>
      </c>
      <c r="O26" s="177">
        <v>0.80100000000000005</v>
      </c>
      <c r="P26" s="177">
        <v>36.186999999999998</v>
      </c>
      <c r="Q26" s="177">
        <v>16.088000000000001</v>
      </c>
      <c r="R26" s="177"/>
      <c r="S26" s="177">
        <v>20.099</v>
      </c>
      <c r="T26" s="177">
        <v>66.75</v>
      </c>
      <c r="U26" s="27"/>
      <c r="V26" s="27">
        <f t="shared" si="16"/>
        <v>22.5</v>
      </c>
      <c r="W26" s="8">
        <f t="shared" si="17"/>
        <v>295.64999999999998</v>
      </c>
      <c r="X26" s="27">
        <f t="shared" si="18"/>
        <v>27.2</v>
      </c>
      <c r="Y26" s="27">
        <f t="shared" si="19"/>
        <v>4.91</v>
      </c>
      <c r="Z26" s="35">
        <f t="shared" si="20"/>
        <v>7.3740071517867989</v>
      </c>
      <c r="AA26" s="8">
        <f t="shared" si="21"/>
        <v>0.6658523512294473</v>
      </c>
      <c r="AB26" s="36">
        <f t="shared" si="22"/>
        <v>1.46</v>
      </c>
      <c r="AC26" s="36">
        <f t="shared" si="23"/>
        <v>0.41</v>
      </c>
      <c r="AD26" s="36">
        <f t="shared" si="24"/>
        <v>0.2626</v>
      </c>
      <c r="AE26" s="8">
        <f t="shared" si="25"/>
        <v>0.67259999999999998</v>
      </c>
      <c r="AF26" s="36">
        <f t="shared" si="26"/>
        <v>7.05</v>
      </c>
      <c r="AG26" s="36">
        <f t="shared" si="27"/>
        <v>3.05</v>
      </c>
      <c r="AH26" s="8">
        <f t="shared" si="28"/>
        <v>10.1</v>
      </c>
      <c r="AI26" s="37">
        <f t="shared" si="29"/>
        <v>36.186999999999998</v>
      </c>
      <c r="AJ26" s="38">
        <f t="shared" si="30"/>
        <v>35.514399999999995</v>
      </c>
      <c r="AL26" s="27"/>
      <c r="AM26" s="27"/>
      <c r="AN26" s="27"/>
      <c r="AO26" s="27"/>
      <c r="AP26" s="27"/>
      <c r="AQ26" s="39" t="s">
        <v>221</v>
      </c>
      <c r="AR26" s="40"/>
      <c r="AS26" s="40"/>
      <c r="AT26" s="40"/>
      <c r="AU26" s="40"/>
      <c r="AV26" s="40"/>
      <c r="AW26" s="40"/>
      <c r="AX26" s="40"/>
      <c r="AY26" s="40"/>
      <c r="AZ26" s="19"/>
    </row>
    <row r="27" spans="1:52" ht="16" x14ac:dyDescent="0.2">
      <c r="A27" s="172">
        <v>10</v>
      </c>
      <c r="B27" s="173">
        <v>2017</v>
      </c>
      <c r="C27" s="173">
        <v>7</v>
      </c>
      <c r="D27" s="173">
        <v>28</v>
      </c>
      <c r="E27" s="176">
        <v>22</v>
      </c>
      <c r="F27" s="176">
        <v>28.2</v>
      </c>
      <c r="G27" s="176">
        <v>87.5</v>
      </c>
      <c r="H27" s="173">
        <v>6.59</v>
      </c>
      <c r="I27" s="177">
        <v>1.94</v>
      </c>
      <c r="J27" s="177">
        <v>4.13</v>
      </c>
      <c r="K27" s="177">
        <v>2.41</v>
      </c>
      <c r="L27" s="176">
        <v>0.66149999999999998</v>
      </c>
      <c r="M27" s="177">
        <v>0.112</v>
      </c>
      <c r="N27" s="177">
        <v>30.402999999999999</v>
      </c>
      <c r="O27" s="177">
        <v>4.2999999999999997E-2</v>
      </c>
      <c r="P27" s="177">
        <v>27.562000000000001</v>
      </c>
      <c r="Q27" s="177">
        <v>15.701000000000001</v>
      </c>
      <c r="R27" s="177"/>
      <c r="S27" s="177">
        <v>11.861000000000001</v>
      </c>
      <c r="T27" s="177">
        <v>148.80000000000001</v>
      </c>
      <c r="U27" s="27"/>
      <c r="V27" s="27">
        <f t="shared" si="16"/>
        <v>22</v>
      </c>
      <c r="W27" s="8">
        <f t="shared" si="17"/>
        <v>295.14999999999998</v>
      </c>
      <c r="X27" s="27">
        <f t="shared" si="18"/>
        <v>28.2</v>
      </c>
      <c r="Y27" s="27">
        <f t="shared" si="19"/>
        <v>6.59</v>
      </c>
      <c r="Z27" s="35">
        <f t="shared" si="20"/>
        <v>7.398063783639043</v>
      </c>
      <c r="AA27" s="8">
        <f t="shared" si="21"/>
        <v>0.89077361222187734</v>
      </c>
      <c r="AB27" s="36">
        <f t="shared" si="22"/>
        <v>1.94</v>
      </c>
      <c r="AC27" s="36">
        <f t="shared" si="23"/>
        <v>0.112</v>
      </c>
      <c r="AD27" s="36">
        <f t="shared" si="24"/>
        <v>0.66149999999999998</v>
      </c>
      <c r="AE27" s="8">
        <f t="shared" si="25"/>
        <v>0.77349999999999997</v>
      </c>
      <c r="AF27" s="36">
        <f t="shared" si="26"/>
        <v>4.13</v>
      </c>
      <c r="AG27" s="36">
        <f t="shared" si="27"/>
        <v>2.41</v>
      </c>
      <c r="AH27" s="8">
        <f t="shared" si="28"/>
        <v>6.54</v>
      </c>
      <c r="AI27" s="37">
        <f t="shared" si="29"/>
        <v>27.562000000000001</v>
      </c>
      <c r="AJ27" s="38">
        <f t="shared" si="30"/>
        <v>26.788500000000003</v>
      </c>
      <c r="AL27" s="27"/>
      <c r="AM27" s="27"/>
      <c r="AN27" s="27"/>
      <c r="AO27" s="27"/>
      <c r="AP27" s="27"/>
      <c r="AQ27" s="41"/>
      <c r="AR27" s="42" t="s">
        <v>68</v>
      </c>
      <c r="AS27" s="42" t="s">
        <v>92</v>
      </c>
      <c r="AT27" s="42" t="s">
        <v>7</v>
      </c>
      <c r="AU27" s="42" t="s">
        <v>93</v>
      </c>
      <c r="AV27" s="42" t="s">
        <v>8</v>
      </c>
      <c r="AW27" s="42"/>
      <c r="AX27" s="40"/>
      <c r="AY27" s="40"/>
      <c r="AZ27" s="19"/>
    </row>
    <row r="28" spans="1:52" ht="16" x14ac:dyDescent="0.2">
      <c r="A28" s="172">
        <v>10</v>
      </c>
      <c r="B28" s="173">
        <v>2017</v>
      </c>
      <c r="C28" s="173">
        <v>8</v>
      </c>
      <c r="D28" s="173">
        <v>11</v>
      </c>
      <c r="E28" s="176">
        <v>24.6</v>
      </c>
      <c r="F28" s="176">
        <v>29.4</v>
      </c>
      <c r="G28" s="176">
        <v>106.3</v>
      </c>
      <c r="H28" s="173">
        <v>7.13</v>
      </c>
      <c r="I28" s="177">
        <v>1.6</v>
      </c>
      <c r="J28" s="177">
        <v>2.95</v>
      </c>
      <c r="K28" s="177">
        <v>1.36</v>
      </c>
      <c r="L28" s="176">
        <v>0.91359999999999997</v>
      </c>
      <c r="M28" s="177">
        <v>6.5000000000000002E-2</v>
      </c>
      <c r="N28" s="177">
        <v>13.725</v>
      </c>
      <c r="O28" s="177">
        <v>0</v>
      </c>
      <c r="P28" s="177">
        <v>39.305999999999997</v>
      </c>
      <c r="Q28" s="177">
        <v>26.125</v>
      </c>
      <c r="R28" s="177"/>
      <c r="S28" s="177">
        <v>13.180999999999999</v>
      </c>
      <c r="T28" s="177">
        <v>97.83</v>
      </c>
      <c r="U28" s="27"/>
      <c r="V28" s="27">
        <f t="shared" si="16"/>
        <v>24.6</v>
      </c>
      <c r="W28" s="8">
        <f t="shared" si="17"/>
        <v>297.75</v>
      </c>
      <c r="X28" s="27">
        <f t="shared" si="18"/>
        <v>29.4</v>
      </c>
      <c r="Y28" s="27">
        <f t="shared" si="19"/>
        <v>7.13</v>
      </c>
      <c r="Z28" s="35">
        <f t="shared" si="20"/>
        <v>7.0148777309285393</v>
      </c>
      <c r="AA28" s="8">
        <f t="shared" si="21"/>
        <v>1.0164111583248112</v>
      </c>
      <c r="AB28" s="36">
        <f t="shared" si="22"/>
        <v>1.6</v>
      </c>
      <c r="AC28" s="36">
        <f t="shared" si="23"/>
        <v>6.5000000000000002E-2</v>
      </c>
      <c r="AD28" s="36">
        <f t="shared" si="24"/>
        <v>0.91359999999999997</v>
      </c>
      <c r="AE28" s="8">
        <f t="shared" si="25"/>
        <v>0.97859999999999991</v>
      </c>
      <c r="AF28" s="36">
        <f t="shared" si="26"/>
        <v>2.95</v>
      </c>
      <c r="AG28" s="36">
        <f t="shared" si="27"/>
        <v>1.36</v>
      </c>
      <c r="AH28" s="8">
        <f t="shared" si="28"/>
        <v>4.3100000000000005</v>
      </c>
      <c r="AI28" s="37">
        <f t="shared" si="29"/>
        <v>39.305999999999997</v>
      </c>
      <c r="AJ28" s="38">
        <f t="shared" si="30"/>
        <v>38.327399999999997</v>
      </c>
      <c r="AL28" s="43" t="s">
        <v>222</v>
      </c>
      <c r="AQ28" s="44" t="s">
        <v>1</v>
      </c>
      <c r="AR28" s="41"/>
      <c r="AS28" s="41"/>
      <c r="AT28" s="41"/>
      <c r="AU28" s="41"/>
      <c r="AV28" s="41"/>
      <c r="AW28" s="45"/>
      <c r="AX28" s="40"/>
      <c r="AY28" s="40"/>
      <c r="AZ28" s="19"/>
    </row>
    <row r="29" spans="1:52" ht="18" x14ac:dyDescent="0.25">
      <c r="A29" s="172">
        <v>10</v>
      </c>
      <c r="B29" s="173">
        <v>2017</v>
      </c>
      <c r="C29" s="173">
        <v>8</v>
      </c>
      <c r="D29" s="173">
        <v>25</v>
      </c>
      <c r="E29" s="176">
        <v>23.5</v>
      </c>
      <c r="F29" s="176">
        <v>28.2</v>
      </c>
      <c r="G29" s="176">
        <v>86.7</v>
      </c>
      <c r="H29" s="173">
        <v>6.51</v>
      </c>
      <c r="I29" s="177">
        <v>1.59</v>
      </c>
      <c r="J29" s="177">
        <v>4.0999999999999996</v>
      </c>
      <c r="K29" s="177">
        <v>2.36</v>
      </c>
      <c r="L29" s="176">
        <v>0.53710000000000002</v>
      </c>
      <c r="M29" s="177">
        <v>0.13200000000000001</v>
      </c>
      <c r="N29" s="177">
        <v>15.590999999999999</v>
      </c>
      <c r="O29" s="177">
        <v>0.34899999999999998</v>
      </c>
      <c r="P29" s="177">
        <v>26.887</v>
      </c>
      <c r="Q29" s="177">
        <v>22.215</v>
      </c>
      <c r="R29" s="177"/>
      <c r="S29" s="177">
        <v>4.6719999999999997</v>
      </c>
      <c r="T29" s="177">
        <v>69.459999999999994</v>
      </c>
      <c r="U29" s="27"/>
      <c r="V29" s="27">
        <f t="shared" si="16"/>
        <v>23.5</v>
      </c>
      <c r="W29" s="8">
        <f t="shared" si="17"/>
        <v>296.64999999999998</v>
      </c>
      <c r="X29" s="27">
        <f t="shared" si="18"/>
        <v>28.2</v>
      </c>
      <c r="Y29" s="27">
        <f t="shared" si="19"/>
        <v>6.51</v>
      </c>
      <c r="Z29" s="35">
        <f t="shared" si="20"/>
        <v>7.2013000856027025</v>
      </c>
      <c r="AA29" s="8">
        <f t="shared" si="21"/>
        <v>0.90400343307664766</v>
      </c>
      <c r="AB29" s="36">
        <f t="shared" si="22"/>
        <v>1.59</v>
      </c>
      <c r="AC29" s="36">
        <f t="shared" si="23"/>
        <v>0.13200000000000001</v>
      </c>
      <c r="AD29" s="36">
        <f t="shared" si="24"/>
        <v>0.53710000000000002</v>
      </c>
      <c r="AE29" s="8">
        <f t="shared" si="25"/>
        <v>0.66910000000000003</v>
      </c>
      <c r="AF29" s="36">
        <f t="shared" si="26"/>
        <v>4.0999999999999996</v>
      </c>
      <c r="AG29" s="36">
        <f t="shared" si="27"/>
        <v>2.36</v>
      </c>
      <c r="AH29" s="8">
        <f t="shared" si="28"/>
        <v>6.4599999999999991</v>
      </c>
      <c r="AI29" s="37">
        <f t="shared" si="29"/>
        <v>26.887</v>
      </c>
      <c r="AJ29" s="38">
        <f t="shared" si="30"/>
        <v>26.2179</v>
      </c>
      <c r="AL29" s="46" t="s">
        <v>59</v>
      </c>
      <c r="AM29" s="4" t="s">
        <v>92</v>
      </c>
      <c r="AN29" s="47" t="s">
        <v>61</v>
      </c>
      <c r="AO29" s="47" t="s">
        <v>62</v>
      </c>
      <c r="AP29" s="47" t="s">
        <v>63</v>
      </c>
      <c r="AQ29" s="45" t="s">
        <v>58</v>
      </c>
      <c r="AR29" s="41">
        <v>0.4</v>
      </c>
      <c r="AS29" s="45">
        <v>17</v>
      </c>
      <c r="AT29" s="48">
        <v>10</v>
      </c>
      <c r="AU29" s="41">
        <v>10</v>
      </c>
      <c r="AV29" s="49">
        <v>43</v>
      </c>
      <c r="AW29" s="45"/>
      <c r="AX29" s="40"/>
      <c r="AY29" s="40"/>
      <c r="AZ29" s="19"/>
    </row>
    <row r="30" spans="1:52" ht="16" x14ac:dyDescent="0.2">
      <c r="A30" s="172">
        <v>10</v>
      </c>
      <c r="B30" s="173">
        <v>2017</v>
      </c>
      <c r="C30" s="173">
        <v>9</v>
      </c>
      <c r="D30" s="173">
        <v>8</v>
      </c>
      <c r="E30" s="176">
        <v>20</v>
      </c>
      <c r="F30" s="176">
        <v>26.3</v>
      </c>
      <c r="G30" s="176">
        <v>90.1</v>
      </c>
      <c r="H30" s="173">
        <v>7</v>
      </c>
      <c r="I30" s="177">
        <v>0.93</v>
      </c>
      <c r="J30" s="177">
        <v>4.38</v>
      </c>
      <c r="K30" s="177">
        <v>0.56000000000000005</v>
      </c>
      <c r="L30" s="176">
        <v>0.59789999999999999</v>
      </c>
      <c r="M30" s="177">
        <v>0.25</v>
      </c>
      <c r="N30" s="177">
        <v>15.452999999999999</v>
      </c>
      <c r="O30" s="177">
        <v>0.26200000000000001</v>
      </c>
      <c r="P30" s="177">
        <v>60.045999999999999</v>
      </c>
      <c r="Q30" s="177">
        <v>22.417999999999999</v>
      </c>
      <c r="R30" s="177"/>
      <c r="S30" s="177">
        <v>37.628</v>
      </c>
      <c r="T30" s="177">
        <v>53.86</v>
      </c>
      <c r="U30" s="27"/>
      <c r="V30" s="27">
        <f t="shared" si="16"/>
        <v>20</v>
      </c>
      <c r="W30" s="8">
        <f t="shared" si="17"/>
        <v>293.14999999999998</v>
      </c>
      <c r="X30" s="27">
        <f t="shared" si="18"/>
        <v>26.3</v>
      </c>
      <c r="Y30" s="27">
        <f t="shared" si="19"/>
        <v>7</v>
      </c>
      <c r="Z30" s="35">
        <f t="shared" si="20"/>
        <v>7.763154079587018</v>
      </c>
      <c r="AA30" s="8">
        <f t="shared" si="21"/>
        <v>0.90169535838613468</v>
      </c>
      <c r="AB30" s="36">
        <f t="shared" si="22"/>
        <v>0.93</v>
      </c>
      <c r="AC30" s="36">
        <f t="shared" si="23"/>
        <v>0.25</v>
      </c>
      <c r="AD30" s="36">
        <f t="shared" si="24"/>
        <v>0.59789999999999999</v>
      </c>
      <c r="AE30" s="8">
        <f t="shared" si="25"/>
        <v>0.84789999999999999</v>
      </c>
      <c r="AF30" s="36">
        <f t="shared" si="26"/>
        <v>4.38</v>
      </c>
      <c r="AG30" s="36">
        <f t="shared" si="27"/>
        <v>0.56000000000000005</v>
      </c>
      <c r="AH30" s="8">
        <f t="shared" si="28"/>
        <v>4.9399999999999995</v>
      </c>
      <c r="AI30" s="37">
        <f t="shared" si="29"/>
        <v>60.045999999999999</v>
      </c>
      <c r="AJ30" s="38">
        <f t="shared" si="30"/>
        <v>59.198099999999997</v>
      </c>
      <c r="AL30" s="53" t="s">
        <v>61</v>
      </c>
      <c r="AM30" s="54" t="s">
        <v>61</v>
      </c>
      <c r="AN30" s="54" t="s">
        <v>7</v>
      </c>
      <c r="AO30" s="54" t="s">
        <v>223</v>
      </c>
      <c r="AP30" s="54"/>
      <c r="AQ30" s="45" t="s">
        <v>64</v>
      </c>
      <c r="AR30" s="41">
        <v>0.9</v>
      </c>
      <c r="AS30" s="45">
        <v>0.5</v>
      </c>
      <c r="AT30" s="48">
        <v>1</v>
      </c>
      <c r="AU30" s="41">
        <v>3</v>
      </c>
      <c r="AV30" s="49">
        <v>20</v>
      </c>
      <c r="AW30" s="45"/>
      <c r="AX30" s="40"/>
      <c r="AY30" s="40"/>
      <c r="AZ30" s="19"/>
    </row>
    <row r="31" spans="1:52" ht="16" x14ac:dyDescent="0.2">
      <c r="A31" s="172">
        <v>10</v>
      </c>
      <c r="B31" s="173">
        <v>2017</v>
      </c>
      <c r="C31" s="173">
        <v>10</v>
      </c>
      <c r="D31" s="173">
        <v>6</v>
      </c>
      <c r="E31" s="176">
        <v>18.100000000000001</v>
      </c>
      <c r="F31" s="176">
        <v>23.6</v>
      </c>
      <c r="G31" s="176">
        <v>89</v>
      </c>
      <c r="H31" s="173">
        <v>6.99</v>
      </c>
      <c r="I31" s="177">
        <v>0.85</v>
      </c>
      <c r="J31" s="177">
        <v>3.95</v>
      </c>
      <c r="K31" s="177">
        <v>1.35</v>
      </c>
      <c r="L31" s="176">
        <v>0.99529999999999996</v>
      </c>
      <c r="M31" s="177">
        <v>0.79200000000000004</v>
      </c>
      <c r="N31" s="177">
        <v>13.593999999999999</v>
      </c>
      <c r="O31" s="177">
        <v>0.183</v>
      </c>
      <c r="P31" s="177">
        <v>22.456</v>
      </c>
      <c r="Q31" s="177">
        <v>18.122</v>
      </c>
      <c r="R31" s="177"/>
      <c r="S31" s="177">
        <v>4.3339999999999996</v>
      </c>
      <c r="T31" s="177">
        <v>62.78</v>
      </c>
      <c r="U31" s="27"/>
      <c r="V31" s="27" t="str">
        <f t="shared" si="16"/>
        <v xml:space="preserve"> </v>
      </c>
      <c r="W31" s="8" t="str">
        <f t="shared" si="17"/>
        <v xml:space="preserve"> </v>
      </c>
      <c r="X31" s="27" t="str">
        <f t="shared" si="18"/>
        <v xml:space="preserve"> </v>
      </c>
      <c r="Y31" s="27" t="str">
        <f t="shared" si="19"/>
        <v xml:space="preserve"> </v>
      </c>
      <c r="Z31" s="35" t="str">
        <f t="shared" si="20"/>
        <v xml:space="preserve"> </v>
      </c>
      <c r="AA31" s="8" t="str">
        <f t="shared" si="21"/>
        <v xml:space="preserve"> </v>
      </c>
      <c r="AB31" s="36" t="str">
        <f t="shared" si="22"/>
        <v xml:space="preserve"> </v>
      </c>
      <c r="AC31" s="36" t="str">
        <f t="shared" si="23"/>
        <v xml:space="preserve"> </v>
      </c>
      <c r="AD31" s="36" t="str">
        <f t="shared" si="24"/>
        <v xml:space="preserve"> </v>
      </c>
      <c r="AE31" s="8" t="str">
        <f t="shared" si="25"/>
        <v xml:space="preserve"> </v>
      </c>
      <c r="AF31" s="36" t="str">
        <f t="shared" si="26"/>
        <v xml:space="preserve"> </v>
      </c>
      <c r="AG31" s="36" t="str">
        <f t="shared" si="27"/>
        <v xml:space="preserve"> </v>
      </c>
      <c r="AH31" s="8" t="str">
        <f t="shared" si="28"/>
        <v xml:space="preserve"> </v>
      </c>
      <c r="AI31" s="37" t="str">
        <f t="shared" si="29"/>
        <v xml:space="preserve"> </v>
      </c>
      <c r="AJ31" s="38" t="str">
        <f t="shared" si="30"/>
        <v xml:space="preserve"> </v>
      </c>
      <c r="AL31" s="53" t="s">
        <v>224</v>
      </c>
      <c r="AM31" s="55" t="s">
        <v>225</v>
      </c>
      <c r="AN31" s="55" t="s">
        <v>74</v>
      </c>
      <c r="AO31" s="55" t="s">
        <v>75</v>
      </c>
      <c r="AP31" s="55" t="s">
        <v>74</v>
      </c>
      <c r="AQ31" s="45"/>
      <c r="AR31" s="41" t="s">
        <v>68</v>
      </c>
      <c r="AS31" s="41" t="s">
        <v>92</v>
      </c>
      <c r="AT31" s="41" t="s">
        <v>7</v>
      </c>
      <c r="AU31" s="41" t="s">
        <v>69</v>
      </c>
      <c r="AV31" s="41" t="s">
        <v>8</v>
      </c>
      <c r="AW31" s="42" t="s">
        <v>70</v>
      </c>
      <c r="AX31" s="23"/>
      <c r="AY31" s="23" t="s">
        <v>226</v>
      </c>
      <c r="AZ31" s="56" t="s">
        <v>227</v>
      </c>
    </row>
    <row r="32" spans="1:52" ht="16" x14ac:dyDescent="0.2">
      <c r="A32" s="27"/>
      <c r="B32" s="27"/>
      <c r="C32" s="27"/>
      <c r="D32" s="50"/>
      <c r="E32" s="51"/>
      <c r="F32" s="52"/>
      <c r="G32" s="27"/>
      <c r="H32" s="27"/>
      <c r="I32" s="27"/>
      <c r="J32" s="27"/>
      <c r="K32" s="27"/>
      <c r="L32" s="27"/>
      <c r="M32" s="27"/>
      <c r="N32" s="27"/>
      <c r="O32" s="27"/>
      <c r="P32" s="27"/>
      <c r="Q32" s="27"/>
      <c r="R32" s="27"/>
      <c r="S32" s="27"/>
      <c r="T32" s="27"/>
      <c r="U32" s="27"/>
      <c r="V32" s="27" t="str">
        <f t="shared" si="16"/>
        <v xml:space="preserve"> </v>
      </c>
      <c r="W32" s="8" t="str">
        <f t="shared" si="17"/>
        <v xml:space="preserve"> </v>
      </c>
      <c r="X32" s="27" t="str">
        <f t="shared" si="18"/>
        <v xml:space="preserve"> </v>
      </c>
      <c r="Y32" s="27" t="str">
        <f t="shared" si="19"/>
        <v xml:space="preserve"> </v>
      </c>
      <c r="Z32" s="35" t="str">
        <f t="shared" si="20"/>
        <v xml:space="preserve"> </v>
      </c>
      <c r="AA32" s="8" t="str">
        <f t="shared" si="21"/>
        <v xml:space="preserve"> </v>
      </c>
      <c r="AB32" s="36" t="str">
        <f t="shared" si="22"/>
        <v xml:space="preserve"> </v>
      </c>
      <c r="AC32" s="36" t="str">
        <f t="shared" si="23"/>
        <v xml:space="preserve"> </v>
      </c>
      <c r="AD32" s="36" t="str">
        <f t="shared" si="24"/>
        <v xml:space="preserve"> </v>
      </c>
      <c r="AE32" s="8" t="str">
        <f t="shared" si="25"/>
        <v xml:space="preserve"> </v>
      </c>
      <c r="AF32" s="36" t="str">
        <f t="shared" si="26"/>
        <v xml:space="preserve"> </v>
      </c>
      <c r="AG32" s="36" t="str">
        <f t="shared" si="27"/>
        <v xml:space="preserve"> </v>
      </c>
      <c r="AH32" s="8" t="str">
        <f t="shared" si="28"/>
        <v xml:space="preserve"> </v>
      </c>
      <c r="AI32" s="37" t="str">
        <f t="shared" si="29"/>
        <v xml:space="preserve"> </v>
      </c>
      <c r="AJ32" s="38" t="str">
        <f t="shared" si="30"/>
        <v xml:space="preserve"> </v>
      </c>
      <c r="AL32">
        <f>AA37</f>
        <v>0.85364197360021044</v>
      </c>
      <c r="AM32">
        <f>AB37</f>
        <v>1.4583333333333333</v>
      </c>
      <c r="AN32">
        <f>AE37</f>
        <v>0.74388333333333334</v>
      </c>
      <c r="AO32">
        <f>AH37</f>
        <v>6.7600000000000007</v>
      </c>
      <c r="AP32" s="11">
        <f>AJ37</f>
        <v>38.566949999999999</v>
      </c>
      <c r="AQ32" s="45"/>
      <c r="AR32" s="41" t="s">
        <v>77</v>
      </c>
      <c r="AS32" s="41" t="s">
        <v>77</v>
      </c>
      <c r="AT32" s="41" t="s">
        <v>77</v>
      </c>
      <c r="AU32" s="41" t="s">
        <v>77</v>
      </c>
      <c r="AV32" s="41" t="s">
        <v>77</v>
      </c>
      <c r="AW32" s="42" t="s">
        <v>78</v>
      </c>
      <c r="AX32" s="23"/>
      <c r="AY32" s="23"/>
      <c r="AZ32" s="19"/>
    </row>
    <row r="33" spans="1:52" ht="16" x14ac:dyDescent="0.2">
      <c r="A33" s="27"/>
      <c r="B33" s="27"/>
      <c r="C33" s="27"/>
      <c r="D33" s="50"/>
      <c r="E33" s="51"/>
      <c r="F33" s="52"/>
      <c r="G33" s="27"/>
      <c r="H33" s="27"/>
      <c r="I33" s="27"/>
      <c r="J33" s="27"/>
      <c r="K33" s="27"/>
      <c r="L33" s="27"/>
      <c r="M33" s="27"/>
      <c r="N33" s="27"/>
      <c r="O33" s="27"/>
      <c r="P33" s="27"/>
      <c r="Q33" s="27"/>
      <c r="R33" s="27"/>
      <c r="S33" s="27"/>
      <c r="T33" s="27"/>
      <c r="U33" s="27"/>
      <c r="V33" s="27" t="str">
        <f t="shared" si="16"/>
        <v xml:space="preserve"> </v>
      </c>
      <c r="W33" s="8" t="str">
        <f t="shared" si="17"/>
        <v xml:space="preserve"> </v>
      </c>
      <c r="X33" s="27" t="str">
        <f t="shared" si="18"/>
        <v xml:space="preserve"> </v>
      </c>
      <c r="Y33" s="27" t="str">
        <f t="shared" si="19"/>
        <v xml:space="preserve"> </v>
      </c>
      <c r="Z33" s="35" t="str">
        <f t="shared" si="20"/>
        <v xml:space="preserve"> </v>
      </c>
      <c r="AA33" s="8" t="str">
        <f t="shared" si="21"/>
        <v xml:space="preserve"> </v>
      </c>
      <c r="AB33" s="36" t="str">
        <f t="shared" si="22"/>
        <v xml:space="preserve"> </v>
      </c>
      <c r="AC33" s="36" t="str">
        <f t="shared" si="23"/>
        <v xml:space="preserve"> </v>
      </c>
      <c r="AD33" s="36" t="str">
        <f t="shared" si="24"/>
        <v xml:space="preserve"> </v>
      </c>
      <c r="AE33" s="8" t="str">
        <f t="shared" si="25"/>
        <v xml:space="preserve"> </v>
      </c>
      <c r="AF33" s="36" t="str">
        <f t="shared" si="26"/>
        <v xml:space="preserve"> </v>
      </c>
      <c r="AG33" s="36" t="str">
        <f t="shared" si="27"/>
        <v xml:space="preserve"> </v>
      </c>
      <c r="AH33" s="8" t="str">
        <f t="shared" si="28"/>
        <v xml:space="preserve"> </v>
      </c>
      <c r="AI33" s="37" t="str">
        <f t="shared" si="29"/>
        <v xml:space="preserve"> </v>
      </c>
      <c r="AJ33" s="38" t="str">
        <f t="shared" si="30"/>
        <v xml:space="preserve"> </v>
      </c>
      <c r="AK33" s="27"/>
      <c r="AO33" s="27"/>
      <c r="AR33" s="41">
        <f>((LN(AL32)-LN(0.4))/(LN(0.9)-LN(0.4))*100)</f>
        <v>93.478737005746524</v>
      </c>
      <c r="AS33" s="57">
        <f>((LN(AM32)-LN(17))/(LN(0.5)-LN(17))*100)</f>
        <v>69.64458386404128</v>
      </c>
      <c r="AT33" s="41">
        <f>((LN(AN32)-LN(10))/(LN(1)-LN(10))*100)</f>
        <v>112.84951715274704</v>
      </c>
      <c r="AU33" s="41">
        <f>((LN(AO32)-LN(10))/(LN(3)-LN(10))*100)</f>
        <v>32.522512263754621</v>
      </c>
      <c r="AV33" s="41">
        <f>((LN(AP32)-LN(43))/(LN(20)-LN(43))*100)</f>
        <v>14.214107714689591</v>
      </c>
    </row>
    <row r="34" spans="1:52" ht="16" x14ac:dyDescent="0.2">
      <c r="A34" s="27"/>
      <c r="B34" s="27"/>
      <c r="C34" s="27"/>
      <c r="D34" s="50"/>
      <c r="E34" s="51"/>
      <c r="F34" s="52"/>
      <c r="G34" s="27"/>
      <c r="H34" s="27"/>
      <c r="I34" s="27"/>
      <c r="J34" s="27"/>
      <c r="K34" s="27"/>
      <c r="L34" s="27"/>
      <c r="M34" s="27"/>
      <c r="N34" s="27"/>
      <c r="O34" s="27"/>
      <c r="P34" s="27"/>
      <c r="Q34" s="27"/>
      <c r="R34" s="27"/>
      <c r="S34" s="27"/>
      <c r="T34" s="27"/>
      <c r="U34" s="27"/>
      <c r="V34" s="27" t="str">
        <f t="shared" si="16"/>
        <v xml:space="preserve"> </v>
      </c>
      <c r="W34" s="8" t="str">
        <f t="shared" si="17"/>
        <v xml:space="preserve"> </v>
      </c>
      <c r="X34" s="27" t="str">
        <f t="shared" si="18"/>
        <v xml:space="preserve"> </v>
      </c>
      <c r="Y34" s="27" t="str">
        <f t="shared" si="19"/>
        <v xml:space="preserve"> </v>
      </c>
      <c r="Z34" s="35" t="str">
        <f t="shared" si="20"/>
        <v xml:space="preserve"> </v>
      </c>
      <c r="AA34" s="8" t="str">
        <f t="shared" si="21"/>
        <v xml:space="preserve"> </v>
      </c>
      <c r="AB34" s="36" t="str">
        <f t="shared" si="22"/>
        <v xml:space="preserve"> </v>
      </c>
      <c r="AC34" s="36" t="str">
        <f t="shared" si="23"/>
        <v xml:space="preserve"> </v>
      </c>
      <c r="AD34" s="36" t="str">
        <f t="shared" si="24"/>
        <v xml:space="preserve"> </v>
      </c>
      <c r="AE34" s="8" t="str">
        <f t="shared" si="25"/>
        <v xml:space="preserve"> </v>
      </c>
      <c r="AF34" s="36" t="str">
        <f t="shared" si="26"/>
        <v xml:space="preserve"> </v>
      </c>
      <c r="AG34" s="36" t="str">
        <f t="shared" si="27"/>
        <v xml:space="preserve"> </v>
      </c>
      <c r="AH34" s="8" t="str">
        <f t="shared" si="28"/>
        <v xml:space="preserve"> </v>
      </c>
      <c r="AI34" s="37" t="str">
        <f t="shared" si="29"/>
        <v xml:space="preserve"> </v>
      </c>
      <c r="AJ34" s="38" t="str">
        <f t="shared" si="30"/>
        <v xml:space="preserve"> </v>
      </c>
      <c r="AK34" s="27"/>
      <c r="AL34" s="27"/>
      <c r="AM34" s="27"/>
      <c r="AN34" s="27"/>
      <c r="AO34" s="58" t="s">
        <v>228</v>
      </c>
      <c r="AP34" s="27"/>
      <c r="AR34">
        <f>IF(AR33&gt;100, 100, IF(AR33&lt;0, 0, AR33))</f>
        <v>93.478737005746524</v>
      </c>
      <c r="AS34">
        <f t="shared" ref="AS34:AV34" si="31">IF(AS33&gt;100, 100, IF(AS33&lt;0, 0, AS33))</f>
        <v>69.64458386404128</v>
      </c>
      <c r="AT34">
        <f t="shared" si="31"/>
        <v>100</v>
      </c>
      <c r="AU34">
        <f t="shared" si="31"/>
        <v>32.522512263754621</v>
      </c>
      <c r="AV34">
        <f t="shared" si="31"/>
        <v>14.214107714689591</v>
      </c>
      <c r="AW34" s="59">
        <f>AVERAGE(AR34:AV34)</f>
        <v>61.971988169646394</v>
      </c>
      <c r="AX34" s="43"/>
      <c r="AY34" s="43" t="str">
        <f>IF(AW34&lt;35, "Poor", IF(AW34&lt;65, "Fair", IF(AW34&gt;65, "Excellent")))</f>
        <v>Fair</v>
      </c>
      <c r="AZ34" s="43" t="str">
        <f>IF(AY34="Excellent", "Acceptable; Ongoing Protection is Required", "Unacceptable; Immediate Restoration is Required")</f>
        <v>Unacceptable; Immediate Restoration is Required</v>
      </c>
    </row>
    <row r="35" spans="1:52" ht="16" x14ac:dyDescent="0.2">
      <c r="A35" s="27"/>
      <c r="B35" s="27"/>
      <c r="C35" s="27"/>
      <c r="D35" s="50"/>
      <c r="E35" s="51"/>
      <c r="F35" s="52"/>
      <c r="G35" s="27"/>
      <c r="H35" s="27"/>
      <c r="I35" s="27"/>
      <c r="J35" s="27"/>
      <c r="K35" s="27"/>
      <c r="L35" s="27"/>
      <c r="M35" s="27"/>
      <c r="N35" s="27"/>
      <c r="O35" s="27"/>
      <c r="P35" s="27"/>
      <c r="Q35" s="27"/>
      <c r="R35" s="27"/>
      <c r="S35" s="27"/>
      <c r="T35" s="27"/>
      <c r="U35" s="27"/>
      <c r="V35" s="27" t="str">
        <f t="shared" si="16"/>
        <v xml:space="preserve"> </v>
      </c>
      <c r="W35" s="8" t="str">
        <f t="shared" si="17"/>
        <v xml:space="preserve"> </v>
      </c>
      <c r="X35" s="27" t="str">
        <f t="shared" si="18"/>
        <v xml:space="preserve"> </v>
      </c>
      <c r="Y35" s="27" t="str">
        <f t="shared" si="19"/>
        <v xml:space="preserve"> </v>
      </c>
      <c r="Z35" s="35" t="str">
        <f t="shared" si="20"/>
        <v xml:space="preserve"> </v>
      </c>
      <c r="AA35" s="8" t="str">
        <f t="shared" si="21"/>
        <v xml:space="preserve"> </v>
      </c>
      <c r="AB35" s="36" t="str">
        <f t="shared" si="22"/>
        <v xml:space="preserve"> </v>
      </c>
      <c r="AC35" s="36" t="str">
        <f t="shared" si="23"/>
        <v xml:space="preserve"> </v>
      </c>
      <c r="AD35" s="36" t="str">
        <f t="shared" si="24"/>
        <v xml:space="preserve"> </v>
      </c>
      <c r="AE35" s="8" t="str">
        <f t="shared" si="25"/>
        <v xml:space="preserve"> </v>
      </c>
      <c r="AF35" s="36" t="str">
        <f t="shared" si="26"/>
        <v xml:space="preserve"> </v>
      </c>
      <c r="AG35" s="36" t="str">
        <f t="shared" si="27"/>
        <v xml:space="preserve"> </v>
      </c>
      <c r="AH35" s="8" t="str">
        <f t="shared" si="28"/>
        <v xml:space="preserve"> </v>
      </c>
      <c r="AI35" s="37" t="str">
        <f t="shared" si="29"/>
        <v xml:space="preserve"> </v>
      </c>
      <c r="AJ35" s="38" t="str">
        <f t="shared" si="30"/>
        <v xml:space="preserve"> </v>
      </c>
      <c r="AK35" s="27"/>
      <c r="AL35" s="27"/>
      <c r="AM35" s="27"/>
      <c r="AN35" s="27"/>
      <c r="AO35" s="27"/>
      <c r="AP35" s="27"/>
      <c r="AQ35" s="27"/>
      <c r="AR35" s="27"/>
      <c r="AS35" s="27"/>
      <c r="AT35" s="27"/>
      <c r="AU35" s="27"/>
      <c r="AV35" s="27"/>
      <c r="AW35" s="27"/>
      <c r="AX35" s="27"/>
      <c r="AY35" s="14"/>
      <c r="AZ35" s="43"/>
    </row>
    <row r="36" spans="1:52" ht="16" x14ac:dyDescent="0.2">
      <c r="V36" s="27" t="str">
        <f t="shared" si="16"/>
        <v xml:space="preserve"> </v>
      </c>
      <c r="W36" s="8" t="str">
        <f t="shared" si="17"/>
        <v xml:space="preserve"> </v>
      </c>
      <c r="X36" s="27" t="str">
        <f t="shared" si="18"/>
        <v xml:space="preserve"> </v>
      </c>
      <c r="Y36" s="27" t="str">
        <f t="shared" si="19"/>
        <v xml:space="preserve"> </v>
      </c>
      <c r="Z36" s="35" t="str">
        <f t="shared" si="20"/>
        <v xml:space="preserve"> </v>
      </c>
      <c r="AA36" s="8" t="str">
        <f t="shared" si="21"/>
        <v xml:space="preserve"> </v>
      </c>
      <c r="AB36" s="36" t="str">
        <f t="shared" si="22"/>
        <v xml:space="preserve"> </v>
      </c>
      <c r="AC36" s="36" t="str">
        <f t="shared" si="23"/>
        <v xml:space="preserve"> </v>
      </c>
      <c r="AD36" s="36" t="str">
        <f t="shared" si="24"/>
        <v xml:space="preserve"> </v>
      </c>
      <c r="AE36" s="8" t="str">
        <f t="shared" si="25"/>
        <v xml:space="preserve"> </v>
      </c>
      <c r="AF36" s="36" t="str">
        <f t="shared" si="26"/>
        <v xml:space="preserve"> </v>
      </c>
      <c r="AG36" s="36" t="str">
        <f t="shared" si="27"/>
        <v xml:space="preserve"> </v>
      </c>
      <c r="AH36" s="8" t="str">
        <f t="shared" si="28"/>
        <v xml:space="preserve"> </v>
      </c>
      <c r="AI36" s="37" t="str">
        <f t="shared" si="29"/>
        <v xml:space="preserve"> </v>
      </c>
      <c r="AJ36" s="38" t="str">
        <f t="shared" si="30"/>
        <v xml:space="preserve"> </v>
      </c>
    </row>
    <row r="37" spans="1:52" ht="16" x14ac:dyDescent="0.2">
      <c r="AA37" s="43">
        <f>_xlfn.AGGREGATE(1, 6,AA24:AA36)</f>
        <v>0.85364197360021044</v>
      </c>
      <c r="AB37" s="43">
        <f>_xlfn.AGGREGATE(1, 6,AB24:AB36)</f>
        <v>1.4583333333333333</v>
      </c>
      <c r="AE37" s="43">
        <f>_xlfn.AGGREGATE(1, 6,AE24:AE36)</f>
        <v>0.74388333333333334</v>
      </c>
      <c r="AH37" s="43">
        <f>_xlfn.AGGREGATE(1, 6,AH24:AH36)</f>
        <v>6.7600000000000007</v>
      </c>
      <c r="AJ37" s="43">
        <f>_xlfn.AGGREGATE(1, 6,AJ24:AJ36)</f>
        <v>38.566949999999999</v>
      </c>
    </row>
    <row r="39" spans="1:52" ht="16" thickBot="1" x14ac:dyDescent="0.25">
      <c r="W39" s="2">
        <v>273.14999999999998</v>
      </c>
    </row>
    <row r="40" spans="1:52" ht="69" thickTop="1" x14ac:dyDescent="0.2">
      <c r="A40" s="8" t="s">
        <v>195</v>
      </c>
      <c r="B40" s="27" t="s">
        <v>196</v>
      </c>
      <c r="C40" s="27" t="s">
        <v>197</v>
      </c>
      <c r="D40" s="27" t="s">
        <v>198</v>
      </c>
      <c r="E40" s="27" t="s">
        <v>199</v>
      </c>
      <c r="F40" s="27" t="s">
        <v>200</v>
      </c>
      <c r="G40" s="27" t="s">
        <v>201</v>
      </c>
      <c r="H40" s="27" t="s">
        <v>202</v>
      </c>
      <c r="I40" s="27" t="s">
        <v>203</v>
      </c>
      <c r="J40" s="27" t="s">
        <v>204</v>
      </c>
      <c r="K40" s="27" t="s">
        <v>205</v>
      </c>
      <c r="L40" s="27" t="s">
        <v>206</v>
      </c>
      <c r="M40" s="27" t="s">
        <v>207</v>
      </c>
      <c r="N40" s="27" t="s">
        <v>208</v>
      </c>
      <c r="O40" s="27" t="s">
        <v>209</v>
      </c>
      <c r="P40" s="27" t="s">
        <v>210</v>
      </c>
      <c r="Q40" s="27" t="s">
        <v>211</v>
      </c>
      <c r="R40" s="28" t="s">
        <v>7</v>
      </c>
      <c r="S40" s="28" t="s">
        <v>212</v>
      </c>
      <c r="T40" s="28" t="s">
        <v>213</v>
      </c>
      <c r="V40" s="29" t="s">
        <v>32</v>
      </c>
      <c r="W40" s="30" t="s">
        <v>214</v>
      </c>
      <c r="X40" s="31" t="s">
        <v>215</v>
      </c>
      <c r="Y40" s="31" t="s">
        <v>202</v>
      </c>
      <c r="Z40" s="32" t="s">
        <v>216</v>
      </c>
      <c r="AA40" s="32" t="s">
        <v>217</v>
      </c>
      <c r="AB40" s="33" t="s">
        <v>92</v>
      </c>
      <c r="AC40" s="31" t="s">
        <v>218</v>
      </c>
      <c r="AD40" s="31" t="s">
        <v>206</v>
      </c>
      <c r="AE40" s="34" t="s">
        <v>7</v>
      </c>
      <c r="AF40" s="31" t="s">
        <v>219</v>
      </c>
      <c r="AG40" s="31" t="s">
        <v>220</v>
      </c>
      <c r="AH40" s="34" t="s">
        <v>6</v>
      </c>
      <c r="AI40" s="31" t="s">
        <v>210</v>
      </c>
      <c r="AJ40" s="34" t="s">
        <v>8</v>
      </c>
      <c r="AX40" s="4"/>
      <c r="AY40" s="4"/>
    </row>
    <row r="41" spans="1:52" ht="16" x14ac:dyDescent="0.2">
      <c r="A41" s="172">
        <v>10</v>
      </c>
      <c r="B41" s="173">
        <v>2018</v>
      </c>
      <c r="C41" s="173">
        <v>5</v>
      </c>
      <c r="D41" s="173">
        <v>18</v>
      </c>
      <c r="E41" s="176">
        <v>15.3</v>
      </c>
      <c r="F41" s="176">
        <v>29.6</v>
      </c>
      <c r="G41" s="176">
        <v>72.099999999999994</v>
      </c>
      <c r="H41" s="173">
        <v>6.01</v>
      </c>
      <c r="I41" s="177">
        <v>2.14</v>
      </c>
      <c r="J41" s="177">
        <v>2.78</v>
      </c>
      <c r="K41" s="177">
        <v>1.1100000000000001</v>
      </c>
      <c r="L41" s="176">
        <v>0.38969999999999999</v>
      </c>
      <c r="M41" s="177">
        <v>0.442</v>
      </c>
      <c r="N41" s="177">
        <v>6.0549999999999997</v>
      </c>
      <c r="O41" s="177">
        <v>0.26500000000000001</v>
      </c>
      <c r="P41" s="177">
        <v>15.7187</v>
      </c>
      <c r="Q41" s="177">
        <v>12.125999999999999</v>
      </c>
      <c r="R41" s="177"/>
      <c r="S41" s="177">
        <v>3.5926999999999998</v>
      </c>
      <c r="T41" s="177">
        <v>71.315600000000003</v>
      </c>
      <c r="U41" s="27"/>
      <c r="V41" s="27" t="str">
        <f>IF(C41&lt;6," ",IF(C41&lt;=9,E41, IF(C41&gt;=10," ")))</f>
        <v xml:space="preserve"> </v>
      </c>
      <c r="W41" s="8" t="str">
        <f>IF(V41=" ", " ", IF(V41&gt;0, V41+273.15))</f>
        <v xml:space="preserve"> </v>
      </c>
      <c r="X41" s="27" t="str">
        <f>IF(C41&lt;6," ",IF(C41&lt;=9,F41, IF(C41&gt;=10," ")))</f>
        <v xml:space="preserve"> </v>
      </c>
      <c r="Y41" s="27" t="str">
        <f>IF(C41&lt;6," ",IF(C41&lt;=9,H41, IF(C41&gt;=10," ")))</f>
        <v xml:space="preserve"> </v>
      </c>
      <c r="Z41" s="35" t="str">
        <f>IF(V41=" "," ",IF(V41&gt;0,EXP(-173.4292+249.6339*100/W41+143.3483*LN(+W41/100)-21.8492*W41/100+X41*(-0.033096+0.014259*W41/100-0.0017*(W41/100)^2))*1.4276))</f>
        <v xml:space="preserve"> </v>
      </c>
      <c r="AA41" s="8" t="str">
        <f>IF(V41=" "," ",IF(V41&gt;0,Y41/Z41))</f>
        <v xml:space="preserve"> </v>
      </c>
      <c r="AB41" s="36" t="str">
        <f>IF(C41&lt;6," ",IF(C41&lt;=9,I41, IF(C41&gt;=10," ")))</f>
        <v xml:space="preserve"> </v>
      </c>
      <c r="AC41" s="36" t="str">
        <f>IF(C41&lt;6," ",IF(C41&lt;=9,M41, IF(C41&gt;=10," ")))</f>
        <v xml:space="preserve"> </v>
      </c>
      <c r="AD41" s="36" t="str">
        <f>IF(C41&lt;6," ",IF(C41&lt;=9,L41, IF(C41&gt;=10," ")))</f>
        <v xml:space="preserve"> </v>
      </c>
      <c r="AE41" s="8" t="str">
        <f>IF(V41=" "," ",IF(V41&gt;0,SUM(AC41:AD41)))</f>
        <v xml:space="preserve"> </v>
      </c>
      <c r="AF41" s="36" t="str">
        <f>IF(C41&lt;6," ",IF(C41&lt;=9,J41, IF(C41&gt;=10," ")))</f>
        <v xml:space="preserve"> </v>
      </c>
      <c r="AG41" s="36" t="str">
        <f>IF(C41&lt;6," ",IF(C41&lt;=9,K41, IF(C41&gt;=10," ")))</f>
        <v xml:space="preserve"> </v>
      </c>
      <c r="AH41" s="8" t="str">
        <f>IF(V41=" ", " ", IF(V41&gt;0, SUM(AF41:AG41)))</f>
        <v xml:space="preserve"> </v>
      </c>
      <c r="AI41" s="37" t="str">
        <f>IF(C41&lt;6," ",IF(C41&lt;=9,P41, IF(C41&gt;=10," ")))</f>
        <v xml:space="preserve"> </v>
      </c>
      <c r="AJ41" s="38" t="str">
        <f>IF(V41=" ", " ", IF(V41&gt;0, AI41-AE41))</f>
        <v xml:space="preserve"> </v>
      </c>
      <c r="AK41" s="27"/>
      <c r="AL41" s="27"/>
      <c r="AM41" s="27"/>
      <c r="AN41" s="27"/>
      <c r="AO41" s="27"/>
      <c r="AP41" s="27"/>
      <c r="AQ41" s="27"/>
      <c r="AR41" s="27"/>
      <c r="AS41" s="27"/>
      <c r="AT41" s="27"/>
      <c r="AU41" s="27"/>
      <c r="AV41" s="27"/>
      <c r="AW41" s="27"/>
      <c r="AX41" s="27"/>
      <c r="AY41" s="27"/>
    </row>
    <row r="42" spans="1:52" ht="16" x14ac:dyDescent="0.2">
      <c r="A42" s="172">
        <v>10</v>
      </c>
      <c r="B42" s="173">
        <v>2018</v>
      </c>
      <c r="C42" s="173">
        <v>6</v>
      </c>
      <c r="D42" s="173">
        <v>15</v>
      </c>
      <c r="E42" s="176">
        <v>19.600000000000001</v>
      </c>
      <c r="F42" s="176">
        <v>26.6</v>
      </c>
      <c r="G42" s="176">
        <v>83.3</v>
      </c>
      <c r="H42" s="173">
        <v>6.47</v>
      </c>
      <c r="I42" s="177">
        <v>1.66</v>
      </c>
      <c r="J42" s="177">
        <v>7.01</v>
      </c>
      <c r="K42" s="177">
        <v>1.98</v>
      </c>
      <c r="L42" s="176">
        <v>0.83189999999999997</v>
      </c>
      <c r="M42" s="177">
        <v>0.95399999999999996</v>
      </c>
      <c r="N42" s="177">
        <v>11.244999999999999</v>
      </c>
      <c r="O42" s="177">
        <v>0.11700000000000001</v>
      </c>
      <c r="P42" s="177">
        <v>62.507800000000003</v>
      </c>
      <c r="Q42" s="177">
        <v>56.228000000000002</v>
      </c>
      <c r="R42" s="177"/>
      <c r="S42" s="177">
        <v>6.2797999999999998</v>
      </c>
      <c r="T42" s="177">
        <v>73.633799999999994</v>
      </c>
      <c r="U42" s="27"/>
      <c r="V42" s="27">
        <f t="shared" ref="V42:V53" si="32">IF(C42&lt;6," ",IF(C42&lt;=9,E42, IF(C42&gt;=10," ")))</f>
        <v>19.600000000000001</v>
      </c>
      <c r="W42" s="8">
        <f t="shared" ref="W42:W53" si="33">IF(V42=" ", " ", IF(V42&gt;0, V42+273.15))</f>
        <v>292.75</v>
      </c>
      <c r="X42" s="27">
        <f t="shared" ref="X42:X53" si="34">IF(C42&lt;6," ",IF(C42&lt;=9,F42, IF(C42&gt;=10," ")))</f>
        <v>26.6</v>
      </c>
      <c r="Y42" s="27">
        <f t="shared" ref="Y42:Y53" si="35">IF(C42&lt;6," ",IF(C42&lt;=9,H42, IF(C42&gt;=10," ")))</f>
        <v>6.47</v>
      </c>
      <c r="Z42" s="35">
        <f t="shared" ref="Z42:Z53" si="36">IF(V42=" "," ",IF(V42&gt;0,EXP(-173.4292+249.6339*100/W42+143.3483*LN(+W42/100)-21.8492*W42/100+X42*(-0.033096+0.014259*W42/100-0.0017*(W42/100)^2))*1.4276))</f>
        <v>7.8082324930632527</v>
      </c>
      <c r="AA42" s="8">
        <f t="shared" ref="AA42:AA53" si="37">IF(V42=" "," ",IF(V42&gt;0,Y42/Z42))</f>
        <v>0.82861262209442099</v>
      </c>
      <c r="AB42" s="36">
        <f t="shared" ref="AB42:AB53" si="38">IF(C42&lt;6," ",IF(C42&lt;=9,I42, IF(C42&gt;=10," ")))</f>
        <v>1.66</v>
      </c>
      <c r="AC42" s="36">
        <f t="shared" ref="AC42:AC53" si="39">IF(C42&lt;6," ",IF(C42&lt;=9,M42, IF(C42&gt;=10," ")))</f>
        <v>0.95399999999999996</v>
      </c>
      <c r="AD42" s="36">
        <f t="shared" ref="AD42:AD53" si="40">IF(C42&lt;6," ",IF(C42&lt;=9,L42, IF(C42&gt;=10," ")))</f>
        <v>0.83189999999999997</v>
      </c>
      <c r="AE42" s="8">
        <f t="shared" ref="AE42:AE53" si="41">IF(V42=" "," ",IF(V42&gt;0,SUM(AC42:AD42)))</f>
        <v>1.7858999999999998</v>
      </c>
      <c r="AF42" s="36">
        <f t="shared" ref="AF42:AF53" si="42">IF(C42&lt;6," ",IF(C42&lt;=9,J42, IF(C42&gt;=10," ")))</f>
        <v>7.01</v>
      </c>
      <c r="AG42" s="36">
        <f t="shared" ref="AG42:AG53" si="43">IF(C42&lt;6," ",IF(C42&lt;=9,K42, IF(C42&gt;=10," ")))</f>
        <v>1.98</v>
      </c>
      <c r="AH42" s="8">
        <f t="shared" ref="AH42:AH53" si="44">IF(V42=" ", " ", IF(V42&gt;0, SUM(AF42:AG42)))</f>
        <v>8.99</v>
      </c>
      <c r="AI42" s="37">
        <f t="shared" ref="AI42:AI53" si="45">IF(C42&lt;6," ",IF(C42&lt;=9,P42, IF(C42&gt;=10," ")))</f>
        <v>62.507800000000003</v>
      </c>
      <c r="AJ42" s="38">
        <f t="shared" ref="AJ42:AJ53" si="46">IF(V42=" ", " ", IF(V42&gt;0, AI42-AE42))</f>
        <v>60.721900000000005</v>
      </c>
      <c r="AK42" s="27"/>
      <c r="AL42" s="27"/>
      <c r="AM42" s="27"/>
      <c r="AN42" s="27"/>
      <c r="AO42" s="27"/>
      <c r="AP42" s="27"/>
      <c r="AQ42" s="27"/>
      <c r="AR42" s="27"/>
      <c r="AS42" s="27"/>
      <c r="AT42" s="27"/>
      <c r="AU42" s="27"/>
      <c r="AV42" s="27"/>
      <c r="AW42" s="27"/>
      <c r="AX42" s="27"/>
      <c r="AY42" s="27"/>
    </row>
    <row r="43" spans="1:52" ht="16" x14ac:dyDescent="0.2">
      <c r="A43" s="172">
        <v>10</v>
      </c>
      <c r="B43" s="173">
        <v>2018</v>
      </c>
      <c r="C43" s="173">
        <v>6</v>
      </c>
      <c r="D43" s="173">
        <v>29</v>
      </c>
      <c r="E43" s="176">
        <v>21.3</v>
      </c>
      <c r="F43" s="176">
        <v>28.7</v>
      </c>
      <c r="G43" s="176">
        <v>58.8</v>
      </c>
      <c r="H43" s="173">
        <v>4.4000000000000004</v>
      </c>
      <c r="I43" s="177">
        <v>1.62</v>
      </c>
      <c r="J43" s="177">
        <v>5.99</v>
      </c>
      <c r="K43" s="177">
        <v>2.99</v>
      </c>
      <c r="L43" s="176">
        <v>5.2583000000000002</v>
      </c>
      <c r="M43" s="177">
        <v>0.57499999999999996</v>
      </c>
      <c r="N43" s="177">
        <v>21.09</v>
      </c>
      <c r="O43" s="177">
        <v>0.26600000000000001</v>
      </c>
      <c r="P43" s="177">
        <v>31.642099999999999</v>
      </c>
      <c r="Q43" s="177">
        <v>23.850999999999999</v>
      </c>
      <c r="R43" s="177"/>
      <c r="S43" s="177">
        <v>7.7911000000000001</v>
      </c>
      <c r="T43" s="177">
        <v>79.694500000000005</v>
      </c>
      <c r="U43" s="27"/>
      <c r="V43" s="27">
        <f t="shared" si="32"/>
        <v>21.3</v>
      </c>
      <c r="W43" s="8">
        <f t="shared" si="33"/>
        <v>294.45</v>
      </c>
      <c r="X43" s="27">
        <f t="shared" si="34"/>
        <v>28.7</v>
      </c>
      <c r="Y43" s="27">
        <f t="shared" si="35"/>
        <v>4.4000000000000004</v>
      </c>
      <c r="Z43" s="35">
        <f t="shared" si="36"/>
        <v>7.4714744934236448</v>
      </c>
      <c r="AA43" s="8">
        <f t="shared" si="37"/>
        <v>0.58890651421922924</v>
      </c>
      <c r="AB43" s="36">
        <f t="shared" si="38"/>
        <v>1.62</v>
      </c>
      <c r="AC43" s="36">
        <f t="shared" si="39"/>
        <v>0.57499999999999996</v>
      </c>
      <c r="AD43" s="36">
        <f t="shared" si="40"/>
        <v>5.2583000000000002</v>
      </c>
      <c r="AE43" s="8">
        <f t="shared" si="41"/>
        <v>5.8333000000000004</v>
      </c>
      <c r="AF43" s="36">
        <f t="shared" si="42"/>
        <v>5.99</v>
      </c>
      <c r="AG43" s="36">
        <f t="shared" si="43"/>
        <v>2.99</v>
      </c>
      <c r="AH43" s="8">
        <f t="shared" si="44"/>
        <v>8.98</v>
      </c>
      <c r="AI43" s="37">
        <f t="shared" si="45"/>
        <v>31.642099999999999</v>
      </c>
      <c r="AJ43" s="38">
        <f t="shared" si="46"/>
        <v>25.808799999999998</v>
      </c>
      <c r="AL43" s="27"/>
      <c r="AM43" s="27"/>
      <c r="AN43" s="27"/>
      <c r="AO43" s="27"/>
      <c r="AP43" s="27"/>
      <c r="AQ43" s="39" t="s">
        <v>221</v>
      </c>
      <c r="AR43" s="40"/>
      <c r="AS43" s="40"/>
      <c r="AT43" s="40"/>
      <c r="AU43" s="40"/>
      <c r="AV43" s="40"/>
      <c r="AW43" s="40"/>
      <c r="AX43" s="40"/>
      <c r="AY43" s="40"/>
      <c r="AZ43" s="19"/>
    </row>
    <row r="44" spans="1:52" ht="16" x14ac:dyDescent="0.2">
      <c r="A44" s="172">
        <v>10</v>
      </c>
      <c r="B44" s="173">
        <v>2018</v>
      </c>
      <c r="C44" s="173">
        <v>7</v>
      </c>
      <c r="D44" s="173">
        <v>13</v>
      </c>
      <c r="E44" s="176">
        <v>23.9</v>
      </c>
      <c r="F44" s="176">
        <v>29.5</v>
      </c>
      <c r="G44" s="176">
        <v>112.6</v>
      </c>
      <c r="H44" s="173">
        <v>8.0500000000000007</v>
      </c>
      <c r="I44" s="177">
        <v>2.08</v>
      </c>
      <c r="J44" s="177">
        <v>8.59</v>
      </c>
      <c r="K44" s="177">
        <v>3.57</v>
      </c>
      <c r="L44" s="176">
        <v>0.57999999999999996</v>
      </c>
      <c r="M44" s="177">
        <v>0.13800000000000001</v>
      </c>
      <c r="N44" s="177">
        <v>14.75</v>
      </c>
      <c r="O44" s="177">
        <v>0.35199999999999998</v>
      </c>
      <c r="P44" s="177">
        <v>29.827300000000001</v>
      </c>
      <c r="Q44" s="177">
        <v>20.635999999999999</v>
      </c>
      <c r="R44" s="177"/>
      <c r="S44" s="177">
        <v>9.1913</v>
      </c>
      <c r="T44" s="177">
        <v>89.742000000000004</v>
      </c>
      <c r="U44" s="27"/>
      <c r="V44" s="27">
        <f t="shared" si="32"/>
        <v>23.9</v>
      </c>
      <c r="W44" s="8">
        <f t="shared" si="33"/>
        <v>297.04999999999995</v>
      </c>
      <c r="X44" s="27">
        <f t="shared" si="34"/>
        <v>29.5</v>
      </c>
      <c r="Y44" s="27">
        <f t="shared" si="35"/>
        <v>8.0500000000000007</v>
      </c>
      <c r="Z44" s="35">
        <f t="shared" si="36"/>
        <v>7.0973119278455128</v>
      </c>
      <c r="AA44" s="8">
        <f t="shared" si="37"/>
        <v>1.1342322391688495</v>
      </c>
      <c r="AB44" s="36">
        <f t="shared" si="38"/>
        <v>2.08</v>
      </c>
      <c r="AC44" s="36">
        <f t="shared" si="39"/>
        <v>0.13800000000000001</v>
      </c>
      <c r="AD44" s="36">
        <f t="shared" si="40"/>
        <v>0.57999999999999996</v>
      </c>
      <c r="AE44" s="8">
        <f t="shared" si="41"/>
        <v>0.71799999999999997</v>
      </c>
      <c r="AF44" s="36">
        <f t="shared" si="42"/>
        <v>8.59</v>
      </c>
      <c r="AG44" s="36">
        <f t="shared" si="43"/>
        <v>3.57</v>
      </c>
      <c r="AH44" s="8">
        <f t="shared" si="44"/>
        <v>12.16</v>
      </c>
      <c r="AI44" s="37">
        <f t="shared" si="45"/>
        <v>29.827300000000001</v>
      </c>
      <c r="AJ44" s="38">
        <f t="shared" si="46"/>
        <v>29.109300000000001</v>
      </c>
      <c r="AL44" s="27"/>
      <c r="AM44" s="27"/>
      <c r="AN44" s="27"/>
      <c r="AO44" s="27"/>
      <c r="AP44" s="27"/>
      <c r="AQ44" s="41"/>
      <c r="AR44" s="42" t="s">
        <v>68</v>
      </c>
      <c r="AS44" s="42" t="s">
        <v>92</v>
      </c>
      <c r="AT44" s="42" t="s">
        <v>7</v>
      </c>
      <c r="AU44" s="42" t="s">
        <v>93</v>
      </c>
      <c r="AV44" s="42" t="s">
        <v>8</v>
      </c>
      <c r="AW44" s="42"/>
      <c r="AX44" s="40"/>
      <c r="AY44" s="40"/>
      <c r="AZ44" s="19"/>
    </row>
    <row r="45" spans="1:52" ht="16" x14ac:dyDescent="0.2">
      <c r="A45" s="172">
        <v>10</v>
      </c>
      <c r="B45" s="173">
        <v>2018</v>
      </c>
      <c r="C45" s="173">
        <v>7</v>
      </c>
      <c r="D45" s="173">
        <v>27</v>
      </c>
      <c r="E45" s="176">
        <v>25.2</v>
      </c>
      <c r="F45" s="176">
        <v>28.6</v>
      </c>
      <c r="G45" s="176">
        <v>83.5</v>
      </c>
      <c r="H45" s="173">
        <v>5.7</v>
      </c>
      <c r="I45" s="177">
        <v>1.54</v>
      </c>
      <c r="J45" s="177">
        <v>10.039999999999999</v>
      </c>
      <c r="K45" s="177">
        <v>2.9</v>
      </c>
      <c r="L45" s="176">
        <v>0.41930000000000001</v>
      </c>
      <c r="M45" s="177">
        <v>9.7000000000000003E-2</v>
      </c>
      <c r="N45" s="177">
        <v>21.614000000000001</v>
      </c>
      <c r="O45" s="177">
        <v>0.11600000000000001</v>
      </c>
      <c r="P45" s="177">
        <v>37.104900000000001</v>
      </c>
      <c r="Q45" s="177">
        <v>21.003</v>
      </c>
      <c r="R45" s="177"/>
      <c r="S45" s="177">
        <v>16.101900000000001</v>
      </c>
      <c r="T45" s="177">
        <v>94.9375</v>
      </c>
      <c r="U45" s="27"/>
      <c r="V45" s="27">
        <f t="shared" si="32"/>
        <v>25.2</v>
      </c>
      <c r="W45" s="8">
        <f t="shared" si="33"/>
        <v>298.34999999999997</v>
      </c>
      <c r="X45" s="27">
        <f t="shared" si="34"/>
        <v>28.6</v>
      </c>
      <c r="Y45" s="27">
        <f t="shared" si="35"/>
        <v>5.7</v>
      </c>
      <c r="Z45" s="35">
        <f t="shared" si="36"/>
        <v>6.9739362719101043</v>
      </c>
      <c r="AA45" s="8">
        <f t="shared" si="37"/>
        <v>0.8173289484962295</v>
      </c>
      <c r="AB45" s="36">
        <f t="shared" si="38"/>
        <v>1.54</v>
      </c>
      <c r="AC45" s="36">
        <f t="shared" si="39"/>
        <v>9.7000000000000003E-2</v>
      </c>
      <c r="AD45" s="36">
        <f t="shared" si="40"/>
        <v>0.41930000000000001</v>
      </c>
      <c r="AE45" s="8">
        <f t="shared" si="41"/>
        <v>0.51629999999999998</v>
      </c>
      <c r="AF45" s="36">
        <f t="shared" si="42"/>
        <v>10.039999999999999</v>
      </c>
      <c r="AG45" s="36">
        <f t="shared" si="43"/>
        <v>2.9</v>
      </c>
      <c r="AH45" s="8">
        <f t="shared" si="44"/>
        <v>12.94</v>
      </c>
      <c r="AI45" s="37">
        <f t="shared" si="45"/>
        <v>37.104900000000001</v>
      </c>
      <c r="AJ45" s="38">
        <f t="shared" si="46"/>
        <v>36.5886</v>
      </c>
      <c r="AL45" s="43" t="s">
        <v>222</v>
      </c>
      <c r="AQ45" s="44" t="s">
        <v>1</v>
      </c>
      <c r="AR45" s="41"/>
      <c r="AS45" s="41"/>
      <c r="AT45" s="41"/>
      <c r="AU45" s="41"/>
      <c r="AV45" s="41"/>
      <c r="AW45" s="45"/>
      <c r="AX45" s="40"/>
      <c r="AY45" s="40"/>
      <c r="AZ45" s="19"/>
    </row>
    <row r="46" spans="1:52" ht="18" x14ac:dyDescent="0.25">
      <c r="A46" s="172">
        <v>10</v>
      </c>
      <c r="B46" s="173">
        <v>2018</v>
      </c>
      <c r="C46" s="173">
        <v>8</v>
      </c>
      <c r="D46" s="173">
        <v>10</v>
      </c>
      <c r="E46" s="176">
        <v>27.8</v>
      </c>
      <c r="F46" s="176">
        <v>29</v>
      </c>
      <c r="G46" s="176">
        <v>89</v>
      </c>
      <c r="H46" s="173">
        <v>5.95</v>
      </c>
      <c r="I46" s="177">
        <v>1.95</v>
      </c>
      <c r="J46" s="177">
        <v>9.8000000000000007</v>
      </c>
      <c r="K46" s="177">
        <v>2.65</v>
      </c>
      <c r="L46" s="176">
        <v>0.82679999999999998</v>
      </c>
      <c r="M46" s="177">
        <v>0.15</v>
      </c>
      <c r="N46" s="177">
        <v>16.620999999999999</v>
      </c>
      <c r="O46" s="177">
        <v>0.443</v>
      </c>
      <c r="P46" s="177">
        <v>41.0199</v>
      </c>
      <c r="Q46" s="177">
        <v>24.5</v>
      </c>
      <c r="R46" s="177"/>
      <c r="S46" s="177">
        <v>16.5199</v>
      </c>
      <c r="T46" s="177">
        <v>132.79150000000001</v>
      </c>
      <c r="U46" s="27"/>
      <c r="V46" s="27">
        <f t="shared" si="32"/>
        <v>27.8</v>
      </c>
      <c r="W46" s="8">
        <f t="shared" si="33"/>
        <v>300.95</v>
      </c>
      <c r="X46" s="27">
        <f t="shared" si="34"/>
        <v>29</v>
      </c>
      <c r="Y46" s="27">
        <f t="shared" si="35"/>
        <v>5.95</v>
      </c>
      <c r="Z46" s="35">
        <f t="shared" si="36"/>
        <v>6.6581552888419431</v>
      </c>
      <c r="AA46" s="8">
        <f t="shared" si="37"/>
        <v>0.8936409173230454</v>
      </c>
      <c r="AB46" s="36">
        <f t="shared" si="38"/>
        <v>1.95</v>
      </c>
      <c r="AC46" s="36">
        <f t="shared" si="39"/>
        <v>0.15</v>
      </c>
      <c r="AD46" s="36">
        <f t="shared" si="40"/>
        <v>0.82679999999999998</v>
      </c>
      <c r="AE46" s="8">
        <f t="shared" si="41"/>
        <v>0.9768</v>
      </c>
      <c r="AF46" s="36">
        <f t="shared" si="42"/>
        <v>9.8000000000000007</v>
      </c>
      <c r="AG46" s="36">
        <f t="shared" si="43"/>
        <v>2.65</v>
      </c>
      <c r="AH46" s="8">
        <f t="shared" si="44"/>
        <v>12.450000000000001</v>
      </c>
      <c r="AI46" s="37">
        <f t="shared" si="45"/>
        <v>41.0199</v>
      </c>
      <c r="AJ46" s="38">
        <f t="shared" si="46"/>
        <v>40.043100000000003</v>
      </c>
      <c r="AL46" s="46" t="s">
        <v>59</v>
      </c>
      <c r="AM46" s="4" t="s">
        <v>92</v>
      </c>
      <c r="AN46" s="47" t="s">
        <v>61</v>
      </c>
      <c r="AO46" s="47" t="s">
        <v>62</v>
      </c>
      <c r="AP46" s="47" t="s">
        <v>63</v>
      </c>
      <c r="AQ46" s="45" t="s">
        <v>58</v>
      </c>
      <c r="AR46" s="41">
        <v>0.4</v>
      </c>
      <c r="AS46" s="45">
        <v>17</v>
      </c>
      <c r="AT46" s="48">
        <v>10</v>
      </c>
      <c r="AU46" s="41">
        <v>10</v>
      </c>
      <c r="AV46" s="49">
        <v>43</v>
      </c>
      <c r="AW46" s="45"/>
      <c r="AX46" s="40"/>
      <c r="AY46" s="40"/>
      <c r="AZ46" s="19"/>
    </row>
    <row r="47" spans="1:52" ht="16" x14ac:dyDescent="0.2">
      <c r="A47" s="172">
        <v>10</v>
      </c>
      <c r="B47" s="173">
        <v>2018</v>
      </c>
      <c r="C47" s="173">
        <v>9</v>
      </c>
      <c r="D47" s="173">
        <v>14</v>
      </c>
      <c r="E47" s="176">
        <v>21.9</v>
      </c>
      <c r="F47" s="176">
        <v>29.8</v>
      </c>
      <c r="G47" s="176">
        <v>74.400000000000006</v>
      </c>
      <c r="H47" s="173">
        <v>5.6</v>
      </c>
      <c r="I47" s="177">
        <v>1.34</v>
      </c>
      <c r="J47" s="177">
        <v>6.96</v>
      </c>
      <c r="K47" s="177">
        <v>2.81</v>
      </c>
      <c r="L47" s="176">
        <v>1.6798</v>
      </c>
      <c r="M47" s="177">
        <v>0.53600000000000003</v>
      </c>
      <c r="N47" s="177">
        <v>8.1150000000000002</v>
      </c>
      <c r="O47" s="177">
        <v>0.46500000000000002</v>
      </c>
      <c r="P47" s="177">
        <v>35.910600000000002</v>
      </c>
      <c r="Q47" s="177">
        <v>24.536000000000001</v>
      </c>
      <c r="R47" s="177"/>
      <c r="S47" s="177">
        <v>11.374599999999999</v>
      </c>
      <c r="T47" s="177">
        <v>96.314400000000006</v>
      </c>
      <c r="U47" s="27"/>
      <c r="V47" s="27">
        <f t="shared" si="32"/>
        <v>21.9</v>
      </c>
      <c r="W47" s="8">
        <f t="shared" si="33"/>
        <v>295.04999999999995</v>
      </c>
      <c r="X47" s="27">
        <f t="shared" si="34"/>
        <v>29.8</v>
      </c>
      <c r="Y47" s="27">
        <f t="shared" si="35"/>
        <v>5.6</v>
      </c>
      <c r="Z47" s="35">
        <f t="shared" si="36"/>
        <v>7.3427946270348112</v>
      </c>
      <c r="AA47" s="8">
        <f t="shared" si="37"/>
        <v>0.76265240748826557</v>
      </c>
      <c r="AB47" s="36">
        <f t="shared" si="38"/>
        <v>1.34</v>
      </c>
      <c r="AC47" s="36">
        <f t="shared" si="39"/>
        <v>0.53600000000000003</v>
      </c>
      <c r="AD47" s="36">
        <f t="shared" si="40"/>
        <v>1.6798</v>
      </c>
      <c r="AE47" s="8">
        <f t="shared" si="41"/>
        <v>2.2157999999999998</v>
      </c>
      <c r="AF47" s="36">
        <f t="shared" si="42"/>
        <v>6.96</v>
      </c>
      <c r="AG47" s="36">
        <f t="shared" si="43"/>
        <v>2.81</v>
      </c>
      <c r="AH47" s="8">
        <f t="shared" si="44"/>
        <v>9.77</v>
      </c>
      <c r="AI47" s="37">
        <f t="shared" si="45"/>
        <v>35.910600000000002</v>
      </c>
      <c r="AJ47" s="38">
        <f t="shared" si="46"/>
        <v>33.694800000000001</v>
      </c>
      <c r="AL47" s="53" t="s">
        <v>61</v>
      </c>
      <c r="AM47" s="54" t="s">
        <v>61</v>
      </c>
      <c r="AN47" s="54" t="s">
        <v>7</v>
      </c>
      <c r="AO47" s="54" t="s">
        <v>223</v>
      </c>
      <c r="AP47" s="54"/>
      <c r="AQ47" s="45" t="s">
        <v>64</v>
      </c>
      <c r="AR47" s="41">
        <v>0.9</v>
      </c>
      <c r="AS47" s="45">
        <v>0.5</v>
      </c>
      <c r="AT47" s="48">
        <v>1</v>
      </c>
      <c r="AU47" s="41">
        <v>3</v>
      </c>
      <c r="AV47" s="49">
        <v>20</v>
      </c>
      <c r="AW47" s="45"/>
      <c r="AX47" s="40"/>
      <c r="AY47" s="40"/>
      <c r="AZ47" s="19"/>
    </row>
    <row r="48" spans="1:52" ht="16" x14ac:dyDescent="0.2">
      <c r="A48" s="172">
        <v>10</v>
      </c>
      <c r="B48" s="173">
        <v>2018</v>
      </c>
      <c r="C48" s="173">
        <v>9</v>
      </c>
      <c r="D48" s="173">
        <v>28</v>
      </c>
      <c r="E48" s="176">
        <v>20</v>
      </c>
      <c r="F48" s="176">
        <v>28.5</v>
      </c>
      <c r="G48" s="176">
        <v>82.5</v>
      </c>
      <c r="H48" s="173">
        <v>6.38</v>
      </c>
      <c r="I48" s="177">
        <v>0.49</v>
      </c>
      <c r="J48" s="177">
        <v>3.7</v>
      </c>
      <c r="K48" s="177">
        <v>2.21</v>
      </c>
      <c r="L48" s="176">
        <v>0.71099999999999997</v>
      </c>
      <c r="M48" s="177">
        <v>0.46500000000000002</v>
      </c>
      <c r="N48" s="177">
        <v>8.2349999999999994</v>
      </c>
      <c r="O48" s="177">
        <v>0.23899999999999999</v>
      </c>
      <c r="P48" s="177">
        <v>19.697900000000001</v>
      </c>
      <c r="Q48" s="177">
        <v>17.202999999999999</v>
      </c>
      <c r="R48" s="177"/>
      <c r="S48" s="177">
        <v>2.4948999999999999</v>
      </c>
      <c r="T48" s="177">
        <v>37.065800000000003</v>
      </c>
      <c r="U48" s="27"/>
      <c r="V48" s="27">
        <f t="shared" si="32"/>
        <v>20</v>
      </c>
      <c r="W48" s="8">
        <f t="shared" si="33"/>
        <v>293.14999999999998</v>
      </c>
      <c r="X48" s="27">
        <f t="shared" si="34"/>
        <v>28.5</v>
      </c>
      <c r="Y48" s="27">
        <f t="shared" si="35"/>
        <v>6.38</v>
      </c>
      <c r="Z48" s="35">
        <f t="shared" si="36"/>
        <v>7.6629548870327513</v>
      </c>
      <c r="AA48" s="8">
        <f t="shared" si="37"/>
        <v>0.83257700117695232</v>
      </c>
      <c r="AB48" s="36">
        <f t="shared" si="38"/>
        <v>0.49</v>
      </c>
      <c r="AC48" s="36">
        <f t="shared" si="39"/>
        <v>0.46500000000000002</v>
      </c>
      <c r="AD48" s="36">
        <f t="shared" si="40"/>
        <v>0.71099999999999997</v>
      </c>
      <c r="AE48" s="8">
        <f t="shared" si="41"/>
        <v>1.1759999999999999</v>
      </c>
      <c r="AF48" s="36">
        <f t="shared" si="42"/>
        <v>3.7</v>
      </c>
      <c r="AG48" s="36">
        <f t="shared" si="43"/>
        <v>2.21</v>
      </c>
      <c r="AH48" s="8">
        <f t="shared" si="44"/>
        <v>5.91</v>
      </c>
      <c r="AI48" s="37">
        <f t="shared" si="45"/>
        <v>19.697900000000001</v>
      </c>
      <c r="AJ48" s="38">
        <f t="shared" si="46"/>
        <v>18.521900000000002</v>
      </c>
      <c r="AL48" s="53" t="s">
        <v>224</v>
      </c>
      <c r="AM48" s="55" t="s">
        <v>225</v>
      </c>
      <c r="AN48" s="55" t="s">
        <v>74</v>
      </c>
      <c r="AO48" s="55" t="s">
        <v>75</v>
      </c>
      <c r="AP48" s="55" t="s">
        <v>74</v>
      </c>
      <c r="AQ48" s="45"/>
      <c r="AR48" s="41" t="s">
        <v>68</v>
      </c>
      <c r="AS48" s="41" t="s">
        <v>92</v>
      </c>
      <c r="AT48" s="41" t="s">
        <v>7</v>
      </c>
      <c r="AU48" s="41" t="s">
        <v>69</v>
      </c>
      <c r="AV48" s="41" t="s">
        <v>8</v>
      </c>
      <c r="AW48" s="42" t="s">
        <v>70</v>
      </c>
      <c r="AX48" s="23"/>
      <c r="AY48" s="23" t="s">
        <v>226</v>
      </c>
      <c r="AZ48" s="56" t="s">
        <v>227</v>
      </c>
    </row>
    <row r="49" spans="1:52" ht="16" x14ac:dyDescent="0.2">
      <c r="A49" s="172">
        <v>10</v>
      </c>
      <c r="B49" s="173">
        <v>2018</v>
      </c>
      <c r="C49" s="173">
        <v>10</v>
      </c>
      <c r="D49" s="173">
        <v>13</v>
      </c>
      <c r="E49" s="176">
        <v>17.100000000000001</v>
      </c>
      <c r="F49" s="176">
        <v>29.7</v>
      </c>
      <c r="G49" s="176">
        <v>77.2</v>
      </c>
      <c r="H49" s="173">
        <v>6.29</v>
      </c>
      <c r="I49" s="177">
        <v>0.7</v>
      </c>
      <c r="J49" s="177">
        <v>6.86</v>
      </c>
      <c r="K49" s="177">
        <v>1.88</v>
      </c>
      <c r="L49" s="176">
        <v>1.4844999999999999</v>
      </c>
      <c r="M49" s="177">
        <v>0.753</v>
      </c>
      <c r="N49" s="177">
        <v>11.055999999999999</v>
      </c>
      <c r="O49" s="177">
        <v>0.67500000000000004</v>
      </c>
      <c r="P49" s="177">
        <v>33.099699999999999</v>
      </c>
      <c r="Q49" s="177">
        <v>25.9</v>
      </c>
      <c r="R49" s="177"/>
      <c r="S49" s="177">
        <v>7.1997</v>
      </c>
      <c r="T49" s="177">
        <v>68.591999999999999</v>
      </c>
      <c r="U49" s="27"/>
      <c r="V49" s="27" t="str">
        <f t="shared" si="32"/>
        <v xml:space="preserve"> </v>
      </c>
      <c r="W49" s="8" t="str">
        <f t="shared" si="33"/>
        <v xml:space="preserve"> </v>
      </c>
      <c r="X49" s="27" t="str">
        <f t="shared" si="34"/>
        <v xml:space="preserve"> </v>
      </c>
      <c r="Y49" s="27" t="str">
        <f t="shared" si="35"/>
        <v xml:space="preserve"> </v>
      </c>
      <c r="Z49" s="35" t="str">
        <f t="shared" si="36"/>
        <v xml:space="preserve"> </v>
      </c>
      <c r="AA49" s="8" t="str">
        <f t="shared" si="37"/>
        <v xml:space="preserve"> </v>
      </c>
      <c r="AB49" s="36" t="str">
        <f t="shared" si="38"/>
        <v xml:space="preserve"> </v>
      </c>
      <c r="AC49" s="36" t="str">
        <f t="shared" si="39"/>
        <v xml:space="preserve"> </v>
      </c>
      <c r="AD49" s="36" t="str">
        <f t="shared" si="40"/>
        <v xml:space="preserve"> </v>
      </c>
      <c r="AE49" s="8" t="str">
        <f t="shared" si="41"/>
        <v xml:space="preserve"> </v>
      </c>
      <c r="AF49" s="36" t="str">
        <f t="shared" si="42"/>
        <v xml:space="preserve"> </v>
      </c>
      <c r="AG49" s="36" t="str">
        <f t="shared" si="43"/>
        <v xml:space="preserve"> </v>
      </c>
      <c r="AH49" s="8" t="str">
        <f t="shared" si="44"/>
        <v xml:space="preserve"> </v>
      </c>
      <c r="AI49" s="37" t="str">
        <f t="shared" si="45"/>
        <v xml:space="preserve"> </v>
      </c>
      <c r="AJ49" s="38" t="str">
        <f t="shared" si="46"/>
        <v xml:space="preserve"> </v>
      </c>
      <c r="AL49">
        <f>AA54</f>
        <v>0.8368500928524274</v>
      </c>
      <c r="AM49">
        <f>AB54</f>
        <v>1.5257142857142856</v>
      </c>
      <c r="AN49">
        <f>AE54</f>
        <v>1.8888714285714285</v>
      </c>
      <c r="AO49">
        <f>AH54</f>
        <v>10.171428571428573</v>
      </c>
      <c r="AP49" s="11">
        <f>AJ54</f>
        <v>34.92691428571429</v>
      </c>
      <c r="AQ49" s="45"/>
      <c r="AR49" s="41" t="s">
        <v>77</v>
      </c>
      <c r="AS49" s="41" t="s">
        <v>77</v>
      </c>
      <c r="AT49" s="41" t="s">
        <v>77</v>
      </c>
      <c r="AU49" s="41" t="s">
        <v>77</v>
      </c>
      <c r="AV49" s="41" t="s">
        <v>77</v>
      </c>
      <c r="AW49" s="42" t="s">
        <v>78</v>
      </c>
      <c r="AX49" s="23"/>
      <c r="AY49" s="23"/>
      <c r="AZ49" s="19"/>
    </row>
    <row r="50" spans="1:52" ht="16" x14ac:dyDescent="0.2">
      <c r="A50" s="27"/>
      <c r="B50" s="27"/>
      <c r="C50" s="27"/>
      <c r="D50" s="50"/>
      <c r="E50" s="51"/>
      <c r="F50" s="52"/>
      <c r="G50" s="27"/>
      <c r="H50" s="27"/>
      <c r="I50" s="27"/>
      <c r="J50" s="27"/>
      <c r="K50" s="27"/>
      <c r="L50" s="27"/>
      <c r="M50" s="27"/>
      <c r="N50" s="27"/>
      <c r="O50" s="27"/>
      <c r="P50" s="27"/>
      <c r="Q50" s="27"/>
      <c r="R50" s="27"/>
      <c r="S50" s="27"/>
      <c r="T50" s="27"/>
      <c r="U50" s="27"/>
      <c r="V50" s="27" t="str">
        <f t="shared" si="32"/>
        <v xml:space="preserve"> </v>
      </c>
      <c r="W50" s="8" t="str">
        <f t="shared" si="33"/>
        <v xml:space="preserve"> </v>
      </c>
      <c r="X50" s="27" t="str">
        <f t="shared" si="34"/>
        <v xml:space="preserve"> </v>
      </c>
      <c r="Y50" s="27" t="str">
        <f t="shared" si="35"/>
        <v xml:space="preserve"> </v>
      </c>
      <c r="Z50" s="35" t="str">
        <f t="shared" si="36"/>
        <v xml:space="preserve"> </v>
      </c>
      <c r="AA50" s="8" t="str">
        <f t="shared" si="37"/>
        <v xml:space="preserve"> </v>
      </c>
      <c r="AB50" s="36" t="str">
        <f t="shared" si="38"/>
        <v xml:space="preserve"> </v>
      </c>
      <c r="AC50" s="36" t="str">
        <f t="shared" si="39"/>
        <v xml:space="preserve"> </v>
      </c>
      <c r="AD50" s="36" t="str">
        <f t="shared" si="40"/>
        <v xml:space="preserve"> </v>
      </c>
      <c r="AE50" s="8" t="str">
        <f t="shared" si="41"/>
        <v xml:space="preserve"> </v>
      </c>
      <c r="AF50" s="36" t="str">
        <f t="shared" si="42"/>
        <v xml:space="preserve"> </v>
      </c>
      <c r="AG50" s="36" t="str">
        <f t="shared" si="43"/>
        <v xml:space="preserve"> </v>
      </c>
      <c r="AH50" s="8" t="str">
        <f t="shared" si="44"/>
        <v xml:space="preserve"> </v>
      </c>
      <c r="AI50" s="37" t="str">
        <f t="shared" si="45"/>
        <v xml:space="preserve"> </v>
      </c>
      <c r="AJ50" s="38" t="str">
        <f t="shared" si="46"/>
        <v xml:space="preserve"> </v>
      </c>
      <c r="AK50" s="27"/>
      <c r="AO50" s="27"/>
      <c r="AR50" s="41">
        <f>((LN(AL49)-LN(0.4))/(LN(0.9)-LN(0.4))*100)</f>
        <v>91.028844658246314</v>
      </c>
      <c r="AS50" s="57">
        <f>((LN(AM49)-LN(17))/(LN(0.5)-LN(17))*100)</f>
        <v>68.363703675530658</v>
      </c>
      <c r="AT50" s="41">
        <f>((LN(AN49)-LN(10))/(LN(1)-LN(10))*100)</f>
        <v>72.379760256641305</v>
      </c>
      <c r="AU50" s="41">
        <f>((LN(AO49)-LN(10))/(LN(3)-LN(10))*100)</f>
        <v>-1.4117907238018879</v>
      </c>
      <c r="AV50" s="41">
        <f>((LN(AP49)-LN(43))/(LN(20)-LN(43))*100)</f>
        <v>27.16539993907486</v>
      </c>
    </row>
    <row r="51" spans="1:52" ht="16" x14ac:dyDescent="0.2">
      <c r="A51" s="27"/>
      <c r="B51" s="27"/>
      <c r="C51" s="27"/>
      <c r="D51" s="50"/>
      <c r="E51" s="51"/>
      <c r="F51" s="52"/>
      <c r="G51" s="27"/>
      <c r="H51" s="27"/>
      <c r="I51" s="27"/>
      <c r="J51" s="27"/>
      <c r="K51" s="27"/>
      <c r="L51" s="27"/>
      <c r="M51" s="27"/>
      <c r="N51" s="27"/>
      <c r="O51" s="27"/>
      <c r="P51" s="27"/>
      <c r="Q51" s="27"/>
      <c r="R51" s="27"/>
      <c r="S51" s="27"/>
      <c r="T51" s="27"/>
      <c r="U51" s="27"/>
      <c r="V51" s="27" t="str">
        <f t="shared" si="32"/>
        <v xml:space="preserve"> </v>
      </c>
      <c r="W51" s="8" t="str">
        <f t="shared" si="33"/>
        <v xml:space="preserve"> </v>
      </c>
      <c r="X51" s="27" t="str">
        <f t="shared" si="34"/>
        <v xml:space="preserve"> </v>
      </c>
      <c r="Y51" s="27" t="str">
        <f t="shared" si="35"/>
        <v xml:space="preserve"> </v>
      </c>
      <c r="Z51" s="35" t="str">
        <f t="shared" si="36"/>
        <v xml:space="preserve"> </v>
      </c>
      <c r="AA51" s="8" t="str">
        <f t="shared" si="37"/>
        <v xml:space="preserve"> </v>
      </c>
      <c r="AB51" s="36" t="str">
        <f t="shared" si="38"/>
        <v xml:space="preserve"> </v>
      </c>
      <c r="AC51" s="36" t="str">
        <f t="shared" si="39"/>
        <v xml:space="preserve"> </v>
      </c>
      <c r="AD51" s="36" t="str">
        <f t="shared" si="40"/>
        <v xml:space="preserve"> </v>
      </c>
      <c r="AE51" s="8" t="str">
        <f t="shared" si="41"/>
        <v xml:space="preserve"> </v>
      </c>
      <c r="AF51" s="36" t="str">
        <f t="shared" si="42"/>
        <v xml:space="preserve"> </v>
      </c>
      <c r="AG51" s="36" t="str">
        <f t="shared" si="43"/>
        <v xml:space="preserve"> </v>
      </c>
      <c r="AH51" s="8" t="str">
        <f t="shared" si="44"/>
        <v xml:space="preserve"> </v>
      </c>
      <c r="AI51" s="37" t="str">
        <f t="shared" si="45"/>
        <v xml:space="preserve"> </v>
      </c>
      <c r="AJ51" s="38" t="str">
        <f t="shared" si="46"/>
        <v xml:space="preserve"> </v>
      </c>
      <c r="AK51" s="27"/>
      <c r="AL51" s="27"/>
      <c r="AM51" s="27"/>
      <c r="AN51" s="27"/>
      <c r="AO51" s="58" t="s">
        <v>228</v>
      </c>
      <c r="AP51" s="27"/>
      <c r="AR51">
        <f>IF(AR50&gt;100, 100, IF(AR50&lt;0, 0, AR50))</f>
        <v>91.028844658246314</v>
      </c>
      <c r="AS51">
        <f t="shared" ref="AS51:AV51" si="47">IF(AS50&gt;100, 100, IF(AS50&lt;0, 0, AS50))</f>
        <v>68.363703675530658</v>
      </c>
      <c r="AT51">
        <f t="shared" si="47"/>
        <v>72.379760256641305</v>
      </c>
      <c r="AU51">
        <f t="shared" si="47"/>
        <v>0</v>
      </c>
      <c r="AV51">
        <f t="shared" si="47"/>
        <v>27.16539993907486</v>
      </c>
      <c r="AW51" s="59">
        <f>AVERAGE(AR51:AV51)</f>
        <v>51.787541705898626</v>
      </c>
      <c r="AX51" s="43"/>
      <c r="AY51" s="43" t="str">
        <f>IF(AW51&lt;35, "Poor", IF(AW51&lt;65, "Fair", IF(AW51&gt;65, "Excellent")))</f>
        <v>Fair</v>
      </c>
      <c r="AZ51" s="43" t="str">
        <f>IF(AY51="Excellent", "Acceptable; Ongoing Protection is Required", "Unacceptable; Immediate Restoration is Required")</f>
        <v>Unacceptable; Immediate Restoration is Required</v>
      </c>
    </row>
    <row r="52" spans="1:52" ht="16" x14ac:dyDescent="0.2">
      <c r="A52" s="27"/>
      <c r="B52" s="27"/>
      <c r="C52" s="27"/>
      <c r="D52" s="50"/>
      <c r="E52" s="51"/>
      <c r="F52" s="52"/>
      <c r="G52" s="27"/>
      <c r="H52" s="27"/>
      <c r="I52" s="27"/>
      <c r="J52" s="27"/>
      <c r="K52" s="27"/>
      <c r="L52" s="27"/>
      <c r="M52" s="27"/>
      <c r="N52" s="27"/>
      <c r="O52" s="27"/>
      <c r="P52" s="27"/>
      <c r="Q52" s="27"/>
      <c r="R52" s="27"/>
      <c r="S52" s="27"/>
      <c r="T52" s="27"/>
      <c r="U52" s="27"/>
      <c r="V52" s="27" t="str">
        <f t="shared" si="32"/>
        <v xml:space="preserve"> </v>
      </c>
      <c r="W52" s="8" t="str">
        <f t="shared" si="33"/>
        <v xml:space="preserve"> </v>
      </c>
      <c r="X52" s="27" t="str">
        <f t="shared" si="34"/>
        <v xml:space="preserve"> </v>
      </c>
      <c r="Y52" s="27" t="str">
        <f t="shared" si="35"/>
        <v xml:space="preserve"> </v>
      </c>
      <c r="Z52" s="35" t="str">
        <f t="shared" si="36"/>
        <v xml:space="preserve"> </v>
      </c>
      <c r="AA52" s="8" t="str">
        <f t="shared" si="37"/>
        <v xml:space="preserve"> </v>
      </c>
      <c r="AB52" s="36" t="str">
        <f t="shared" si="38"/>
        <v xml:space="preserve"> </v>
      </c>
      <c r="AC52" s="36" t="str">
        <f t="shared" si="39"/>
        <v xml:space="preserve"> </v>
      </c>
      <c r="AD52" s="36" t="str">
        <f t="shared" si="40"/>
        <v xml:space="preserve"> </v>
      </c>
      <c r="AE52" s="8" t="str">
        <f t="shared" si="41"/>
        <v xml:space="preserve"> </v>
      </c>
      <c r="AF52" s="36" t="str">
        <f t="shared" si="42"/>
        <v xml:space="preserve"> </v>
      </c>
      <c r="AG52" s="36" t="str">
        <f t="shared" si="43"/>
        <v xml:space="preserve"> </v>
      </c>
      <c r="AH52" s="8" t="str">
        <f t="shared" si="44"/>
        <v xml:space="preserve"> </v>
      </c>
      <c r="AI52" s="37" t="str">
        <f t="shared" si="45"/>
        <v xml:space="preserve"> </v>
      </c>
      <c r="AJ52" s="38" t="str">
        <f t="shared" si="46"/>
        <v xml:space="preserve"> </v>
      </c>
      <c r="AK52" s="27"/>
      <c r="AL52" s="27"/>
      <c r="AM52" s="27"/>
      <c r="AN52" s="27"/>
      <c r="AO52" s="27"/>
      <c r="AP52" s="27"/>
      <c r="AQ52" s="27"/>
      <c r="AR52" s="27"/>
      <c r="AS52" s="27"/>
      <c r="AT52" s="27"/>
      <c r="AU52" s="27"/>
      <c r="AV52" s="27"/>
      <c r="AW52" s="27"/>
      <c r="AX52" s="27"/>
      <c r="AY52" s="27"/>
    </row>
    <row r="53" spans="1:52" ht="16" x14ac:dyDescent="0.2">
      <c r="V53" s="27" t="str">
        <f t="shared" si="32"/>
        <v xml:space="preserve"> </v>
      </c>
      <c r="W53" s="8" t="str">
        <f t="shared" si="33"/>
        <v xml:space="preserve"> </v>
      </c>
      <c r="X53" s="27" t="str">
        <f t="shared" si="34"/>
        <v xml:space="preserve"> </v>
      </c>
      <c r="Y53" s="27" t="str">
        <f t="shared" si="35"/>
        <v xml:space="preserve"> </v>
      </c>
      <c r="Z53" s="35" t="str">
        <f t="shared" si="36"/>
        <v xml:space="preserve"> </v>
      </c>
      <c r="AA53" s="8" t="str">
        <f t="shared" si="37"/>
        <v xml:space="preserve"> </v>
      </c>
      <c r="AB53" s="36" t="str">
        <f t="shared" si="38"/>
        <v xml:space="preserve"> </v>
      </c>
      <c r="AC53" s="36" t="str">
        <f t="shared" si="39"/>
        <v xml:space="preserve"> </v>
      </c>
      <c r="AD53" s="36" t="str">
        <f t="shared" si="40"/>
        <v xml:space="preserve"> </v>
      </c>
      <c r="AE53" s="8" t="str">
        <f t="shared" si="41"/>
        <v xml:space="preserve"> </v>
      </c>
      <c r="AF53" s="36" t="str">
        <f t="shared" si="42"/>
        <v xml:space="preserve"> </v>
      </c>
      <c r="AG53" s="36" t="str">
        <f t="shared" si="43"/>
        <v xml:space="preserve"> </v>
      </c>
      <c r="AH53" s="8" t="str">
        <f t="shared" si="44"/>
        <v xml:space="preserve"> </v>
      </c>
      <c r="AI53" s="37" t="str">
        <f t="shared" si="45"/>
        <v xml:space="preserve"> </v>
      </c>
      <c r="AJ53" s="38" t="str">
        <f t="shared" si="46"/>
        <v xml:space="preserve"> </v>
      </c>
    </row>
    <row r="54" spans="1:52" ht="16" x14ac:dyDescent="0.2">
      <c r="AA54" s="43">
        <f>_xlfn.AGGREGATE(1, 6,AA41:AA53)</f>
        <v>0.8368500928524274</v>
      </c>
      <c r="AB54" s="43">
        <f>_xlfn.AGGREGATE(1, 6,AB41:AB53)</f>
        <v>1.5257142857142856</v>
      </c>
      <c r="AE54" s="43">
        <f>_xlfn.AGGREGATE(1, 6,AE41:AE53)</f>
        <v>1.8888714285714285</v>
      </c>
      <c r="AH54" s="43">
        <f>_xlfn.AGGREGATE(1, 6,AH41:AH53)</f>
        <v>10.171428571428573</v>
      </c>
      <c r="AJ54" s="43">
        <f>_xlfn.AGGREGATE(1, 6,AJ41:AJ53)</f>
        <v>34.92691428571429</v>
      </c>
    </row>
    <row r="56" spans="1:52" ht="16" thickBot="1" x14ac:dyDescent="0.25">
      <c r="W56" s="2">
        <v>273.14999999999998</v>
      </c>
    </row>
    <row r="57" spans="1:52" ht="69" thickTop="1" x14ac:dyDescent="0.2">
      <c r="A57" s="8" t="s">
        <v>195</v>
      </c>
      <c r="B57" s="27" t="s">
        <v>196</v>
      </c>
      <c r="C57" s="27" t="s">
        <v>197</v>
      </c>
      <c r="D57" s="27" t="s">
        <v>198</v>
      </c>
      <c r="E57" s="27" t="s">
        <v>199</v>
      </c>
      <c r="F57" s="27" t="s">
        <v>200</v>
      </c>
      <c r="G57" s="27" t="s">
        <v>201</v>
      </c>
      <c r="H57" s="27" t="s">
        <v>202</v>
      </c>
      <c r="I57" s="27" t="s">
        <v>203</v>
      </c>
      <c r="J57" s="27" t="s">
        <v>204</v>
      </c>
      <c r="K57" s="27" t="s">
        <v>205</v>
      </c>
      <c r="L57" s="27" t="s">
        <v>206</v>
      </c>
      <c r="M57" s="27" t="s">
        <v>207</v>
      </c>
      <c r="N57" s="27" t="s">
        <v>208</v>
      </c>
      <c r="O57" s="27" t="s">
        <v>209</v>
      </c>
      <c r="P57" s="27" t="s">
        <v>210</v>
      </c>
      <c r="Q57" s="27" t="s">
        <v>211</v>
      </c>
      <c r="R57" s="28" t="s">
        <v>7</v>
      </c>
      <c r="S57" s="28" t="s">
        <v>212</v>
      </c>
      <c r="T57" s="28" t="s">
        <v>213</v>
      </c>
      <c r="V57" s="29" t="s">
        <v>32</v>
      </c>
      <c r="W57" s="30" t="s">
        <v>214</v>
      </c>
      <c r="X57" s="31" t="s">
        <v>215</v>
      </c>
      <c r="Y57" s="31" t="s">
        <v>202</v>
      </c>
      <c r="Z57" s="32" t="s">
        <v>216</v>
      </c>
      <c r="AA57" s="32" t="s">
        <v>217</v>
      </c>
      <c r="AB57" s="33" t="s">
        <v>92</v>
      </c>
      <c r="AC57" s="31" t="s">
        <v>218</v>
      </c>
      <c r="AD57" s="31" t="s">
        <v>206</v>
      </c>
      <c r="AE57" s="34" t="s">
        <v>7</v>
      </c>
      <c r="AF57" s="31" t="s">
        <v>219</v>
      </c>
      <c r="AG57" s="31" t="s">
        <v>220</v>
      </c>
      <c r="AH57" s="34" t="s">
        <v>6</v>
      </c>
      <c r="AI57" s="31" t="s">
        <v>210</v>
      </c>
      <c r="AJ57" s="34" t="s">
        <v>8</v>
      </c>
      <c r="AX57" s="4"/>
      <c r="AY57" s="4"/>
    </row>
    <row r="58" spans="1:52" ht="16" x14ac:dyDescent="0.2">
      <c r="A58" s="172">
        <v>10</v>
      </c>
      <c r="B58" s="173">
        <v>2019</v>
      </c>
      <c r="C58" s="173">
        <v>5</v>
      </c>
      <c r="D58" s="173">
        <v>24</v>
      </c>
      <c r="E58" s="176">
        <v>15.8</v>
      </c>
      <c r="F58" s="176">
        <v>29.7</v>
      </c>
      <c r="G58" s="176">
        <v>81.400000000000006</v>
      </c>
      <c r="H58" s="173">
        <v>6.74</v>
      </c>
      <c r="I58" s="177">
        <v>1.23</v>
      </c>
      <c r="J58" s="177">
        <v>1.38</v>
      </c>
      <c r="K58" s="177">
        <v>0.85</v>
      </c>
      <c r="L58" s="176">
        <v>1.8228</v>
      </c>
      <c r="M58" s="177">
        <v>0.17299999999999999</v>
      </c>
      <c r="N58" s="177">
        <v>5.0620000000000003</v>
      </c>
      <c r="O58" s="177">
        <v>0.124</v>
      </c>
      <c r="P58" s="177">
        <v>21.4223</v>
      </c>
      <c r="Q58" s="177">
        <v>17.899999999999999</v>
      </c>
      <c r="R58" s="177"/>
      <c r="S58" s="177">
        <v>3.5223</v>
      </c>
      <c r="T58" s="177">
        <v>38.411999999999999</v>
      </c>
      <c r="U58" s="27"/>
      <c r="V58" s="27" t="str">
        <f>IF(C58&lt;6," ",IF(C58&lt;=9,E58, IF(C58&gt;=10," ")))</f>
        <v xml:space="preserve"> </v>
      </c>
      <c r="W58" s="8" t="str">
        <f>IF(V58=" ", " ", IF(V58&gt;0, V58+273.15))</f>
        <v xml:space="preserve"> </v>
      </c>
      <c r="X58" s="27" t="str">
        <f>IF(C58&lt;6," ",IF(C58&lt;=9,F58, IF(C58&gt;=10," ")))</f>
        <v xml:space="preserve"> </v>
      </c>
      <c r="Y58" s="27" t="str">
        <f>IF(C58&lt;6," ",IF(C58&lt;=9,H58, IF(C58&gt;=10," ")))</f>
        <v xml:space="preserve"> </v>
      </c>
      <c r="Z58" s="35" t="str">
        <f>IF(V58=" "," ",IF(V58&gt;0,EXP(-173.4292+249.6339*100/W58+143.3483*LN(+W58/100)-21.8492*W58/100+X58*(-0.033096+0.014259*W58/100-0.0017*(W58/100)^2))*1.4276))</f>
        <v xml:space="preserve"> </v>
      </c>
      <c r="AA58" s="8" t="str">
        <f>IF(V58=" "," ",IF(V58&gt;0,Y58/Z58))</f>
        <v xml:space="preserve"> </v>
      </c>
      <c r="AB58" s="36" t="str">
        <f>IF(C58&lt;6," ",IF(C58&lt;=9,I58, IF(C58&gt;=10," ")))</f>
        <v xml:space="preserve"> </v>
      </c>
      <c r="AC58" s="36" t="str">
        <f>IF(C58&lt;6," ",IF(C58&lt;=9,M58, IF(C58&gt;=10," ")))</f>
        <v xml:space="preserve"> </v>
      </c>
      <c r="AD58" s="36" t="str">
        <f>IF(C58&lt;6," ",IF(C58&lt;=9,L58, IF(C58&gt;=10," ")))</f>
        <v xml:space="preserve"> </v>
      </c>
      <c r="AE58" s="8" t="str">
        <f>IF(V58=" "," ",IF(V58&gt;0,SUM(AC58:AD58)))</f>
        <v xml:space="preserve"> </v>
      </c>
      <c r="AF58" s="36" t="str">
        <f>IF(C58&lt;6," ",IF(C58&lt;=9,J58, IF(C58&gt;=10," ")))</f>
        <v xml:space="preserve"> </v>
      </c>
      <c r="AG58" s="36" t="str">
        <f>IF(C58&lt;6," ",IF(C58&lt;=9,K58, IF(C58&gt;=10," ")))</f>
        <v xml:space="preserve"> </v>
      </c>
      <c r="AH58" s="8" t="str">
        <f>IF(V58=" ", " ", IF(V58&gt;0, SUM(AF58:AG58)))</f>
        <v xml:space="preserve"> </v>
      </c>
      <c r="AI58" s="37" t="str">
        <f>IF(C58&lt;6," ",IF(C58&lt;=9,P58, IF(C58&gt;=10," ")))</f>
        <v xml:space="preserve"> </v>
      </c>
      <c r="AJ58" s="38" t="str">
        <f>IF(V58=" ", " ", IF(V58&gt;0, AI58-AE58))</f>
        <v xml:space="preserve"> </v>
      </c>
      <c r="AK58" s="27"/>
      <c r="AL58" s="27"/>
      <c r="AM58" s="27"/>
      <c r="AN58" s="27"/>
      <c r="AO58" s="27"/>
      <c r="AP58" s="27"/>
      <c r="AQ58" s="27"/>
      <c r="AR58" s="27"/>
      <c r="AS58" s="27"/>
      <c r="AT58" s="27"/>
      <c r="AU58" s="27"/>
      <c r="AV58" s="27"/>
      <c r="AW58" s="27"/>
      <c r="AX58" s="27"/>
      <c r="AY58" s="27"/>
    </row>
    <row r="59" spans="1:52" ht="16" x14ac:dyDescent="0.2">
      <c r="A59" s="172">
        <v>10</v>
      </c>
      <c r="B59" s="173">
        <v>2019</v>
      </c>
      <c r="C59" s="173">
        <v>6</v>
      </c>
      <c r="D59" s="173">
        <v>8</v>
      </c>
      <c r="E59" s="176">
        <v>19.3</v>
      </c>
      <c r="F59" s="176">
        <v>30</v>
      </c>
      <c r="G59" s="176">
        <v>68.400000000000006</v>
      </c>
      <c r="H59" s="173">
        <v>5.29</v>
      </c>
      <c r="I59" s="177">
        <v>1.92</v>
      </c>
      <c r="J59" s="177">
        <v>3.64</v>
      </c>
      <c r="K59" s="177">
        <v>1.85</v>
      </c>
      <c r="L59" s="176">
        <v>1.7630999999999999</v>
      </c>
      <c r="M59" s="177">
        <v>0.189</v>
      </c>
      <c r="N59" s="177">
        <v>9.7409999999999997</v>
      </c>
      <c r="O59" s="177">
        <v>0.115</v>
      </c>
      <c r="P59" s="177">
        <v>25.559200000000001</v>
      </c>
      <c r="Q59" s="177">
        <v>19</v>
      </c>
      <c r="R59" s="177"/>
      <c r="S59" s="177">
        <v>6.5591999999999997</v>
      </c>
      <c r="T59" s="177">
        <v>65.048000000000002</v>
      </c>
      <c r="U59" s="27"/>
      <c r="V59" s="27">
        <f t="shared" ref="V59:V70" si="48">IF(C59&lt;6," ",IF(C59&lt;=9,E59, IF(C59&gt;=10," ")))</f>
        <v>19.3</v>
      </c>
      <c r="W59" s="8">
        <f t="shared" ref="W59:W70" si="49">IF(V59=" ", " ", IF(V59&gt;0, V59+273.15))</f>
        <v>292.45</v>
      </c>
      <c r="X59" s="27">
        <f t="shared" ref="X59:X70" si="50">IF(C59&lt;6," ",IF(C59&lt;=9,F59, IF(C59&gt;=10," ")))</f>
        <v>30</v>
      </c>
      <c r="Y59" s="27">
        <f t="shared" ref="Y59:Y70" si="51">IF(C59&lt;6," ",IF(C59&lt;=9,H59, IF(C59&gt;=10," ")))</f>
        <v>5.29</v>
      </c>
      <c r="Z59" s="35">
        <f t="shared" ref="Z59:Z70" si="52">IF(V59=" "," ",IF(V59&gt;0,EXP(-173.4292+249.6339*100/W59+143.3483*LN(+W59/100)-21.8492*W59/100+X59*(-0.033096+0.014259*W59/100-0.0017*(W59/100)^2))*1.4276))</f>
        <v>7.696014055530723</v>
      </c>
      <c r="AA59" s="8">
        <f t="shared" ref="AA59:AA70" si="53">IF(V59=" "," ",IF(V59&gt;0,Y59/Z59))</f>
        <v>0.68736880699930036</v>
      </c>
      <c r="AB59" s="36">
        <f t="shared" ref="AB59:AB70" si="54">IF(C59&lt;6," ",IF(C59&lt;=9,I59, IF(C59&gt;=10," ")))</f>
        <v>1.92</v>
      </c>
      <c r="AC59" s="36">
        <f t="shared" ref="AC59:AC70" si="55">IF(C59&lt;6," ",IF(C59&lt;=9,M59, IF(C59&gt;=10," ")))</f>
        <v>0.189</v>
      </c>
      <c r="AD59" s="36">
        <f t="shared" ref="AD59:AD70" si="56">IF(C59&lt;6," ",IF(C59&lt;=9,L59, IF(C59&gt;=10," ")))</f>
        <v>1.7630999999999999</v>
      </c>
      <c r="AE59" s="8">
        <f t="shared" ref="AE59:AE70" si="57">IF(V59=" "," ",IF(V59&gt;0,SUM(AC59:AD59)))</f>
        <v>1.9520999999999999</v>
      </c>
      <c r="AF59" s="36">
        <f t="shared" ref="AF59:AF70" si="58">IF(C59&lt;6," ",IF(C59&lt;=9,J59, IF(C59&gt;=10," ")))</f>
        <v>3.64</v>
      </c>
      <c r="AG59" s="36">
        <f t="shared" ref="AG59:AG70" si="59">IF(C59&lt;6," ",IF(C59&lt;=9,K59, IF(C59&gt;=10," ")))</f>
        <v>1.85</v>
      </c>
      <c r="AH59" s="8">
        <f t="shared" ref="AH59:AH70" si="60">IF(V59=" ", " ", IF(V59&gt;0, SUM(AF59:AG59)))</f>
        <v>5.49</v>
      </c>
      <c r="AI59" s="37">
        <f t="shared" ref="AI59:AI70" si="61">IF(C59&lt;6," ",IF(C59&lt;=9,P59, IF(C59&gt;=10," ")))</f>
        <v>25.559200000000001</v>
      </c>
      <c r="AJ59" s="38">
        <f t="shared" ref="AJ59:AJ70" si="62">IF(V59=" ", " ", IF(V59&gt;0, AI59-AE59))</f>
        <v>23.607099999999999</v>
      </c>
      <c r="AK59" s="27"/>
      <c r="AL59" s="27"/>
      <c r="AM59" s="27"/>
      <c r="AN59" s="27"/>
      <c r="AO59" s="27"/>
      <c r="AP59" s="27"/>
      <c r="AQ59" s="27"/>
      <c r="AR59" s="27"/>
      <c r="AS59" s="27"/>
      <c r="AT59" s="27"/>
      <c r="AU59" s="27"/>
      <c r="AV59" s="27"/>
      <c r="AW59" s="27"/>
      <c r="AX59" s="27"/>
      <c r="AY59" s="27"/>
    </row>
    <row r="60" spans="1:52" ht="16" x14ac:dyDescent="0.2">
      <c r="A60" s="172">
        <v>10</v>
      </c>
      <c r="B60" s="173">
        <v>2019</v>
      </c>
      <c r="C60" s="173">
        <v>6</v>
      </c>
      <c r="D60" s="173">
        <v>20</v>
      </c>
      <c r="E60" s="176">
        <v>20.8</v>
      </c>
      <c r="F60" s="176">
        <v>28.4</v>
      </c>
      <c r="G60" s="176">
        <v>83.7</v>
      </c>
      <c r="H60" s="173">
        <v>6.35</v>
      </c>
      <c r="I60" s="177">
        <v>1.34</v>
      </c>
      <c r="J60" s="177">
        <v>11.32</v>
      </c>
      <c r="K60" s="177">
        <v>2.1</v>
      </c>
      <c r="L60" s="176">
        <v>0.33260000000000001</v>
      </c>
      <c r="M60" s="177">
        <v>0.17799999999999999</v>
      </c>
      <c r="N60" s="177">
        <v>16.623999999999999</v>
      </c>
      <c r="O60" s="177">
        <v>0.128</v>
      </c>
      <c r="P60" s="177">
        <v>30.648800000000001</v>
      </c>
      <c r="Q60" s="177">
        <v>19.8</v>
      </c>
      <c r="R60" s="177"/>
      <c r="S60" s="177">
        <v>10.848800000000001</v>
      </c>
      <c r="T60" s="177">
        <v>81.853099999999998</v>
      </c>
      <c r="U60" s="27"/>
      <c r="V60" s="27">
        <f t="shared" si="48"/>
        <v>20.8</v>
      </c>
      <c r="W60" s="8">
        <f t="shared" si="49"/>
        <v>293.95</v>
      </c>
      <c r="X60" s="27">
        <f t="shared" si="50"/>
        <v>28.4</v>
      </c>
      <c r="Y60" s="27">
        <f t="shared" si="51"/>
        <v>6.35</v>
      </c>
      <c r="Z60" s="35">
        <f t="shared" si="52"/>
        <v>7.5539652043692378</v>
      </c>
      <c r="AA60" s="8">
        <f t="shared" si="53"/>
        <v>0.84061811620831128</v>
      </c>
      <c r="AB60" s="36">
        <f t="shared" si="54"/>
        <v>1.34</v>
      </c>
      <c r="AC60" s="36">
        <f t="shared" si="55"/>
        <v>0.17799999999999999</v>
      </c>
      <c r="AD60" s="36">
        <f t="shared" si="56"/>
        <v>0.33260000000000001</v>
      </c>
      <c r="AE60" s="8">
        <f t="shared" si="57"/>
        <v>0.51059999999999994</v>
      </c>
      <c r="AF60" s="36">
        <f t="shared" si="58"/>
        <v>11.32</v>
      </c>
      <c r="AG60" s="36">
        <f t="shared" si="59"/>
        <v>2.1</v>
      </c>
      <c r="AH60" s="8">
        <f t="shared" si="60"/>
        <v>13.42</v>
      </c>
      <c r="AI60" s="37">
        <f t="shared" si="61"/>
        <v>30.648800000000001</v>
      </c>
      <c r="AJ60" s="38">
        <f t="shared" si="62"/>
        <v>30.138200000000001</v>
      </c>
      <c r="AL60" s="27"/>
      <c r="AM60" s="27"/>
      <c r="AN60" s="27"/>
      <c r="AO60" s="27"/>
      <c r="AP60" s="27"/>
      <c r="AQ60" s="39" t="s">
        <v>221</v>
      </c>
      <c r="AR60" s="40"/>
      <c r="AS60" s="40"/>
      <c r="AT60" s="40"/>
      <c r="AU60" s="40"/>
      <c r="AV60" s="40"/>
      <c r="AW60" s="40"/>
      <c r="AX60" s="40"/>
      <c r="AY60" s="40"/>
      <c r="AZ60" s="19"/>
    </row>
    <row r="61" spans="1:52" ht="16" x14ac:dyDescent="0.2">
      <c r="A61" s="172">
        <v>10</v>
      </c>
      <c r="B61" s="173">
        <v>2019</v>
      </c>
      <c r="C61" s="173">
        <v>7</v>
      </c>
      <c r="D61" s="173">
        <v>5</v>
      </c>
      <c r="E61" s="176">
        <v>26</v>
      </c>
      <c r="F61" s="176">
        <v>28.3</v>
      </c>
      <c r="G61" s="176">
        <v>111.1</v>
      </c>
      <c r="H61" s="173">
        <v>7.7</v>
      </c>
      <c r="I61" s="177">
        <v>3.32</v>
      </c>
      <c r="J61" s="177">
        <v>13.22</v>
      </c>
      <c r="K61" s="177">
        <v>3.95</v>
      </c>
      <c r="L61" s="176">
        <v>0.87909999999999999</v>
      </c>
      <c r="M61" s="177">
        <v>0.185</v>
      </c>
      <c r="N61" s="177">
        <v>19.501999999999999</v>
      </c>
      <c r="O61" s="177">
        <v>0.19</v>
      </c>
      <c r="P61" s="177">
        <v>71.618600000000001</v>
      </c>
      <c r="Q61" s="177">
        <v>43.9</v>
      </c>
      <c r="R61" s="177"/>
      <c r="S61" s="177">
        <v>27.718599999999999</v>
      </c>
      <c r="T61" s="177">
        <v>208.48609999999999</v>
      </c>
      <c r="U61" s="27"/>
      <c r="V61" s="27">
        <f t="shared" si="48"/>
        <v>26</v>
      </c>
      <c r="W61" s="8">
        <f t="shared" si="49"/>
        <v>299.14999999999998</v>
      </c>
      <c r="X61" s="27">
        <f t="shared" si="50"/>
        <v>28.3</v>
      </c>
      <c r="Y61" s="27">
        <f t="shared" si="51"/>
        <v>7.7</v>
      </c>
      <c r="Z61" s="35">
        <f t="shared" si="52"/>
        <v>6.8903683409874272</v>
      </c>
      <c r="AA61" s="8">
        <f t="shared" si="53"/>
        <v>1.1175019416881491</v>
      </c>
      <c r="AB61" s="36">
        <f t="shared" si="54"/>
        <v>3.32</v>
      </c>
      <c r="AC61" s="36">
        <f t="shared" si="55"/>
        <v>0.185</v>
      </c>
      <c r="AD61" s="36">
        <f t="shared" si="56"/>
        <v>0.87909999999999999</v>
      </c>
      <c r="AE61" s="8">
        <f t="shared" si="57"/>
        <v>1.0641</v>
      </c>
      <c r="AF61" s="36">
        <f t="shared" si="58"/>
        <v>13.22</v>
      </c>
      <c r="AG61" s="36">
        <f t="shared" si="59"/>
        <v>3.95</v>
      </c>
      <c r="AH61" s="8">
        <f t="shared" si="60"/>
        <v>17.170000000000002</v>
      </c>
      <c r="AI61" s="37">
        <f t="shared" si="61"/>
        <v>71.618600000000001</v>
      </c>
      <c r="AJ61" s="38">
        <f t="shared" si="62"/>
        <v>70.554500000000004</v>
      </c>
      <c r="AL61" s="27"/>
      <c r="AM61" s="27"/>
      <c r="AN61" s="27"/>
      <c r="AO61" s="27"/>
      <c r="AP61" s="27"/>
      <c r="AQ61" s="41"/>
      <c r="AR61" s="42" t="s">
        <v>68</v>
      </c>
      <c r="AS61" s="42" t="s">
        <v>92</v>
      </c>
      <c r="AT61" s="42" t="s">
        <v>7</v>
      </c>
      <c r="AU61" s="42" t="s">
        <v>93</v>
      </c>
      <c r="AV61" s="42" t="s">
        <v>8</v>
      </c>
      <c r="AW61" s="42"/>
      <c r="AX61" s="40"/>
      <c r="AY61" s="40"/>
      <c r="AZ61" s="19"/>
    </row>
    <row r="62" spans="1:52" ht="16" x14ac:dyDescent="0.2">
      <c r="A62" s="172">
        <v>10</v>
      </c>
      <c r="B62" s="173">
        <v>2019</v>
      </c>
      <c r="C62" s="173">
        <v>7</v>
      </c>
      <c r="D62" s="173">
        <v>19</v>
      </c>
      <c r="E62" s="176">
        <v>24.8</v>
      </c>
      <c r="F62" s="176">
        <v>27.8</v>
      </c>
      <c r="G62" s="176">
        <v>52.2</v>
      </c>
      <c r="H62" s="173">
        <v>3.65</v>
      </c>
      <c r="I62" s="177">
        <v>2.2200000000000002</v>
      </c>
      <c r="J62" s="177">
        <v>15.61</v>
      </c>
      <c r="K62" s="177">
        <v>3.62</v>
      </c>
      <c r="L62" s="176">
        <v>0.66110000000000002</v>
      </c>
      <c r="M62" s="177">
        <v>0.501</v>
      </c>
      <c r="N62" s="177">
        <v>21.321000000000002</v>
      </c>
      <c r="O62" s="177">
        <v>0.76800000000000002</v>
      </c>
      <c r="P62" s="177">
        <v>32.459699999999998</v>
      </c>
      <c r="Q62" s="177">
        <v>17</v>
      </c>
      <c r="R62" s="177"/>
      <c r="S62" s="177">
        <v>15.4597</v>
      </c>
      <c r="T62" s="177">
        <v>98.078299999999999</v>
      </c>
      <c r="U62" s="27"/>
      <c r="V62" s="27">
        <f t="shared" si="48"/>
        <v>24.8</v>
      </c>
      <c r="W62" s="8">
        <f t="shared" si="49"/>
        <v>297.95</v>
      </c>
      <c r="X62" s="27">
        <f t="shared" si="50"/>
        <v>27.8</v>
      </c>
      <c r="Y62" s="27">
        <f t="shared" si="51"/>
        <v>3.65</v>
      </c>
      <c r="Z62" s="35">
        <f t="shared" si="52"/>
        <v>7.0546003077752655</v>
      </c>
      <c r="AA62" s="8">
        <f t="shared" si="53"/>
        <v>0.5173928841832659</v>
      </c>
      <c r="AB62" s="36">
        <f t="shared" si="54"/>
        <v>2.2200000000000002</v>
      </c>
      <c r="AC62" s="36">
        <f t="shared" si="55"/>
        <v>0.501</v>
      </c>
      <c r="AD62" s="36">
        <f t="shared" si="56"/>
        <v>0.66110000000000002</v>
      </c>
      <c r="AE62" s="8">
        <f t="shared" si="57"/>
        <v>1.1621000000000001</v>
      </c>
      <c r="AF62" s="36">
        <f t="shared" si="58"/>
        <v>15.61</v>
      </c>
      <c r="AG62" s="36">
        <f t="shared" si="59"/>
        <v>3.62</v>
      </c>
      <c r="AH62" s="8">
        <f t="shared" si="60"/>
        <v>19.23</v>
      </c>
      <c r="AI62" s="37">
        <f t="shared" si="61"/>
        <v>32.459699999999998</v>
      </c>
      <c r="AJ62" s="38">
        <f t="shared" si="62"/>
        <v>31.297599999999999</v>
      </c>
      <c r="AL62" s="43" t="s">
        <v>222</v>
      </c>
      <c r="AQ62" s="44" t="s">
        <v>1</v>
      </c>
      <c r="AR62" s="41"/>
      <c r="AS62" s="41"/>
      <c r="AT62" s="41"/>
      <c r="AU62" s="41"/>
      <c r="AV62" s="41"/>
      <c r="AW62" s="45"/>
      <c r="AX62" s="40"/>
      <c r="AY62" s="40"/>
      <c r="AZ62" s="19"/>
    </row>
    <row r="63" spans="1:52" ht="18" x14ac:dyDescent="0.25">
      <c r="A63" s="172">
        <v>10</v>
      </c>
      <c r="B63" s="173">
        <v>2019</v>
      </c>
      <c r="C63" s="173">
        <v>8</v>
      </c>
      <c r="D63" s="173">
        <v>3</v>
      </c>
      <c r="E63" s="176">
        <v>26.1</v>
      </c>
      <c r="F63" s="176">
        <v>29.8</v>
      </c>
      <c r="G63" s="176">
        <v>100.3</v>
      </c>
      <c r="H63" s="173">
        <v>6.85</v>
      </c>
      <c r="I63" s="177">
        <v>2.33</v>
      </c>
      <c r="J63" s="177">
        <v>17.36</v>
      </c>
      <c r="K63" s="177">
        <v>1.46</v>
      </c>
      <c r="L63" s="176">
        <v>1.3255999999999999</v>
      </c>
      <c r="M63" s="177">
        <v>0.17599999999999999</v>
      </c>
      <c r="N63" s="177">
        <v>9.5690000000000008</v>
      </c>
      <c r="O63" s="177">
        <v>9.6000000000000002E-2</v>
      </c>
      <c r="P63" s="177">
        <v>40.839599999999997</v>
      </c>
      <c r="Q63" s="177">
        <v>26.6</v>
      </c>
      <c r="R63" s="177"/>
      <c r="S63" s="177">
        <v>14.239599999999999</v>
      </c>
      <c r="T63" s="177">
        <v>155.23599999999999</v>
      </c>
      <c r="U63" s="27"/>
      <c r="V63" s="27">
        <f t="shared" si="48"/>
        <v>26.1</v>
      </c>
      <c r="W63" s="8">
        <f t="shared" si="49"/>
        <v>299.25</v>
      </c>
      <c r="X63" s="27">
        <f t="shared" si="50"/>
        <v>29.8</v>
      </c>
      <c r="Y63" s="27">
        <f t="shared" si="51"/>
        <v>6.85</v>
      </c>
      <c r="Z63" s="35">
        <f t="shared" si="52"/>
        <v>6.8205599923917788</v>
      </c>
      <c r="AA63" s="8">
        <f t="shared" si="53"/>
        <v>1.0043163622402063</v>
      </c>
      <c r="AB63" s="36">
        <f t="shared" si="54"/>
        <v>2.33</v>
      </c>
      <c r="AC63" s="36">
        <f t="shared" si="55"/>
        <v>0.17599999999999999</v>
      </c>
      <c r="AD63" s="36">
        <f t="shared" si="56"/>
        <v>1.3255999999999999</v>
      </c>
      <c r="AE63" s="8">
        <f t="shared" si="57"/>
        <v>1.5015999999999998</v>
      </c>
      <c r="AF63" s="36">
        <f t="shared" si="58"/>
        <v>17.36</v>
      </c>
      <c r="AG63" s="36">
        <f t="shared" si="59"/>
        <v>1.46</v>
      </c>
      <c r="AH63" s="8">
        <f t="shared" si="60"/>
        <v>18.82</v>
      </c>
      <c r="AI63" s="37">
        <f t="shared" si="61"/>
        <v>40.839599999999997</v>
      </c>
      <c r="AJ63" s="38">
        <f t="shared" si="62"/>
        <v>39.337999999999994</v>
      </c>
      <c r="AL63" s="46" t="s">
        <v>59</v>
      </c>
      <c r="AM63" s="4" t="s">
        <v>92</v>
      </c>
      <c r="AN63" s="47" t="s">
        <v>61</v>
      </c>
      <c r="AO63" s="47" t="s">
        <v>62</v>
      </c>
      <c r="AP63" s="47" t="s">
        <v>63</v>
      </c>
      <c r="AQ63" s="45" t="s">
        <v>58</v>
      </c>
      <c r="AR63" s="41">
        <v>0.4</v>
      </c>
      <c r="AS63" s="45">
        <v>17</v>
      </c>
      <c r="AT63" s="48">
        <v>10</v>
      </c>
      <c r="AU63" s="41">
        <v>10</v>
      </c>
      <c r="AV63" s="49">
        <v>43</v>
      </c>
      <c r="AW63" s="45"/>
      <c r="AX63" s="40"/>
      <c r="AY63" s="40"/>
      <c r="AZ63" s="19"/>
    </row>
    <row r="64" spans="1:52" ht="16" x14ac:dyDescent="0.2">
      <c r="A64" s="172">
        <v>10</v>
      </c>
      <c r="B64" s="173">
        <v>2019</v>
      </c>
      <c r="C64" s="173">
        <v>8</v>
      </c>
      <c r="D64" s="173">
        <v>16</v>
      </c>
      <c r="E64" s="176">
        <v>24</v>
      </c>
      <c r="F64" s="176">
        <v>28</v>
      </c>
      <c r="G64" s="176">
        <v>96.1</v>
      </c>
      <c r="H64" s="173">
        <v>6.88</v>
      </c>
      <c r="I64" s="177">
        <v>1.45</v>
      </c>
      <c r="J64" s="177">
        <v>5.43</v>
      </c>
      <c r="K64" s="177">
        <v>2.19</v>
      </c>
      <c r="L64" s="176">
        <v>0.2218</v>
      </c>
      <c r="M64" s="177">
        <v>0.14699999999999999</v>
      </c>
      <c r="N64" s="177">
        <v>17.920000000000002</v>
      </c>
      <c r="O64" s="177">
        <v>0.02</v>
      </c>
      <c r="P64" s="177">
        <v>26.920400000000001</v>
      </c>
      <c r="Q64" s="177">
        <v>17.100000000000001</v>
      </c>
      <c r="R64" s="177"/>
      <c r="S64" s="177">
        <v>9.8203999999999994</v>
      </c>
      <c r="T64" s="177">
        <v>85.857100000000003</v>
      </c>
      <c r="U64" s="27"/>
      <c r="V64" s="27">
        <f t="shared" si="48"/>
        <v>24</v>
      </c>
      <c r="W64" s="8">
        <f t="shared" si="49"/>
        <v>297.14999999999998</v>
      </c>
      <c r="X64" s="27">
        <f t="shared" si="50"/>
        <v>28</v>
      </c>
      <c r="Y64" s="27">
        <f t="shared" si="51"/>
        <v>6.88</v>
      </c>
      <c r="Z64" s="35">
        <f t="shared" si="52"/>
        <v>7.1460631785804907</v>
      </c>
      <c r="AA64" s="8">
        <f t="shared" si="53"/>
        <v>0.96276786645575918</v>
      </c>
      <c r="AB64" s="36">
        <f t="shared" si="54"/>
        <v>1.45</v>
      </c>
      <c r="AC64" s="36">
        <f t="shared" si="55"/>
        <v>0.14699999999999999</v>
      </c>
      <c r="AD64" s="36">
        <f t="shared" si="56"/>
        <v>0.2218</v>
      </c>
      <c r="AE64" s="8">
        <f t="shared" si="57"/>
        <v>0.36880000000000002</v>
      </c>
      <c r="AF64" s="36">
        <f t="shared" si="58"/>
        <v>5.43</v>
      </c>
      <c r="AG64" s="36">
        <f t="shared" si="59"/>
        <v>2.19</v>
      </c>
      <c r="AH64" s="8">
        <f t="shared" si="60"/>
        <v>7.6199999999999992</v>
      </c>
      <c r="AI64" s="37">
        <f t="shared" si="61"/>
        <v>26.920400000000001</v>
      </c>
      <c r="AJ64" s="38">
        <f t="shared" si="62"/>
        <v>26.551600000000001</v>
      </c>
      <c r="AL64" s="53" t="s">
        <v>61</v>
      </c>
      <c r="AM64" s="54" t="s">
        <v>61</v>
      </c>
      <c r="AN64" s="54" t="s">
        <v>7</v>
      </c>
      <c r="AO64" s="54" t="s">
        <v>223</v>
      </c>
      <c r="AP64" s="54"/>
      <c r="AQ64" s="45" t="s">
        <v>64</v>
      </c>
      <c r="AR64" s="41">
        <v>0.9</v>
      </c>
      <c r="AS64" s="45">
        <v>0.5</v>
      </c>
      <c r="AT64" s="48">
        <v>1</v>
      </c>
      <c r="AU64" s="41">
        <v>3</v>
      </c>
      <c r="AV64" s="49">
        <v>20</v>
      </c>
      <c r="AW64" s="45"/>
      <c r="AX64" s="40"/>
      <c r="AY64" s="40"/>
      <c r="AZ64" s="19"/>
    </row>
    <row r="65" spans="1:52" ht="16" x14ac:dyDescent="0.2">
      <c r="A65" s="172">
        <v>10</v>
      </c>
      <c r="B65" s="173">
        <v>2019</v>
      </c>
      <c r="C65" s="173">
        <v>8</v>
      </c>
      <c r="D65" s="173">
        <v>31</v>
      </c>
      <c r="E65" s="176">
        <v>23.6</v>
      </c>
      <c r="F65" s="176">
        <v>28.2</v>
      </c>
      <c r="G65" s="176">
        <v>87.1</v>
      </c>
      <c r="H65" s="173">
        <v>6.29</v>
      </c>
      <c r="I65" s="177">
        <v>1.1599999999999999</v>
      </c>
      <c r="J65" s="177">
        <v>4.79</v>
      </c>
      <c r="K65" s="177">
        <v>2.0699999999999998</v>
      </c>
      <c r="L65" s="176">
        <v>0.2155</v>
      </c>
      <c r="M65" t="s">
        <v>0</v>
      </c>
      <c r="N65" s="177">
        <v>12.952999999999999</v>
      </c>
      <c r="O65" s="177">
        <v>0.221</v>
      </c>
      <c r="P65" s="177">
        <v>23.641999999999999</v>
      </c>
      <c r="Q65" s="177">
        <v>15.1</v>
      </c>
      <c r="R65" s="177"/>
      <c r="S65" s="177">
        <v>8.5419999999999998</v>
      </c>
      <c r="T65" s="177">
        <v>79.023799999999994</v>
      </c>
      <c r="U65" s="27"/>
      <c r="V65" s="27">
        <f t="shared" si="48"/>
        <v>23.6</v>
      </c>
      <c r="W65" s="8">
        <f t="shared" si="49"/>
        <v>296.75</v>
      </c>
      <c r="X65" s="27">
        <f t="shared" si="50"/>
        <v>28.2</v>
      </c>
      <c r="Y65" s="27">
        <f t="shared" si="51"/>
        <v>6.29</v>
      </c>
      <c r="Z65" s="35">
        <f t="shared" si="52"/>
        <v>7.1885299502410227</v>
      </c>
      <c r="AA65" s="8">
        <f t="shared" si="53"/>
        <v>0.87500504881239372</v>
      </c>
      <c r="AB65" s="36">
        <f t="shared" si="54"/>
        <v>1.1599999999999999</v>
      </c>
      <c r="AC65" s="36" t="str">
        <f t="shared" si="55"/>
        <v xml:space="preserve"> </v>
      </c>
      <c r="AD65" s="36">
        <f t="shared" si="56"/>
        <v>0.2155</v>
      </c>
      <c r="AE65" s="8">
        <f t="shared" si="57"/>
        <v>0.2155</v>
      </c>
      <c r="AF65" s="36">
        <f t="shared" si="58"/>
        <v>4.79</v>
      </c>
      <c r="AG65" s="36">
        <f t="shared" si="59"/>
        <v>2.0699999999999998</v>
      </c>
      <c r="AH65" s="8">
        <f t="shared" si="60"/>
        <v>6.8599999999999994</v>
      </c>
      <c r="AI65" s="37">
        <f t="shared" si="61"/>
        <v>23.641999999999999</v>
      </c>
      <c r="AJ65" s="38">
        <f t="shared" si="62"/>
        <v>23.426500000000001</v>
      </c>
      <c r="AL65" s="53" t="s">
        <v>224</v>
      </c>
      <c r="AM65" s="55" t="s">
        <v>225</v>
      </c>
      <c r="AN65" s="55" t="s">
        <v>74</v>
      </c>
      <c r="AO65" s="55" t="s">
        <v>75</v>
      </c>
      <c r="AP65" s="55" t="s">
        <v>74</v>
      </c>
      <c r="AQ65" s="45"/>
      <c r="AR65" s="41" t="s">
        <v>68</v>
      </c>
      <c r="AS65" s="41" t="s">
        <v>92</v>
      </c>
      <c r="AT65" s="41" t="s">
        <v>7</v>
      </c>
      <c r="AU65" s="41" t="s">
        <v>69</v>
      </c>
      <c r="AV65" s="41" t="s">
        <v>8</v>
      </c>
      <c r="AW65" s="42" t="s">
        <v>70</v>
      </c>
      <c r="AX65" s="23"/>
      <c r="AY65" s="23" t="s">
        <v>226</v>
      </c>
      <c r="AZ65" s="56" t="s">
        <v>227</v>
      </c>
    </row>
    <row r="66" spans="1:52" ht="16" x14ac:dyDescent="0.2">
      <c r="A66" s="172">
        <v>10</v>
      </c>
      <c r="B66" s="173">
        <v>2019</v>
      </c>
      <c r="C66" s="173">
        <v>9</v>
      </c>
      <c r="D66" s="173">
        <v>13</v>
      </c>
      <c r="E66" s="176">
        <v>20</v>
      </c>
      <c r="F66" s="176">
        <v>27.4</v>
      </c>
      <c r="G66" s="176">
        <v>70.8</v>
      </c>
      <c r="H66" s="173">
        <v>5.51</v>
      </c>
      <c r="I66" s="177">
        <v>1.22</v>
      </c>
      <c r="J66" s="177">
        <v>2.74</v>
      </c>
      <c r="K66" s="177">
        <v>2.34</v>
      </c>
      <c r="L66" s="176">
        <v>1.2559</v>
      </c>
      <c r="M66" s="177">
        <v>0.42299999999999999</v>
      </c>
      <c r="N66" s="177">
        <v>15.308999999999999</v>
      </c>
      <c r="O66" s="177">
        <v>0.221</v>
      </c>
      <c r="P66" s="177">
        <v>24.588200000000001</v>
      </c>
      <c r="Q66" s="177">
        <v>16.5</v>
      </c>
      <c r="R66" s="177"/>
      <c r="S66" s="177">
        <v>8.0882000000000005</v>
      </c>
      <c r="T66" s="177">
        <v>57.286499999999997</v>
      </c>
      <c r="U66" s="27"/>
      <c r="V66" s="27">
        <f t="shared" si="48"/>
        <v>20</v>
      </c>
      <c r="W66" s="8">
        <f t="shared" si="49"/>
        <v>293.14999999999998</v>
      </c>
      <c r="X66" s="27">
        <f t="shared" si="50"/>
        <v>27.4</v>
      </c>
      <c r="Y66" s="27">
        <f t="shared" si="51"/>
        <v>5.51</v>
      </c>
      <c r="Z66" s="35">
        <f t="shared" si="52"/>
        <v>7.7128917724132222</v>
      </c>
      <c r="AA66" s="8">
        <f t="shared" si="53"/>
        <v>0.71438834649640393</v>
      </c>
      <c r="AB66" s="36">
        <f t="shared" si="54"/>
        <v>1.22</v>
      </c>
      <c r="AC66" s="36">
        <f t="shared" si="55"/>
        <v>0.42299999999999999</v>
      </c>
      <c r="AD66" s="36">
        <f t="shared" si="56"/>
        <v>1.2559</v>
      </c>
      <c r="AE66" s="8">
        <f t="shared" si="57"/>
        <v>1.6789000000000001</v>
      </c>
      <c r="AF66" s="36">
        <f t="shared" si="58"/>
        <v>2.74</v>
      </c>
      <c r="AG66" s="36">
        <f t="shared" si="59"/>
        <v>2.34</v>
      </c>
      <c r="AH66" s="8">
        <f t="shared" si="60"/>
        <v>5.08</v>
      </c>
      <c r="AI66" s="37">
        <f t="shared" si="61"/>
        <v>24.588200000000001</v>
      </c>
      <c r="AJ66" s="38">
        <f t="shared" si="62"/>
        <v>22.909300000000002</v>
      </c>
      <c r="AL66">
        <f>AA71</f>
        <v>0.86670116253982721</v>
      </c>
      <c r="AM66">
        <f>AB71</f>
        <v>1.74</v>
      </c>
      <c r="AN66">
        <f>AE71</f>
        <v>1.0901888888888889</v>
      </c>
      <c r="AO66">
        <f>AH71</f>
        <v>10.863333333333333</v>
      </c>
      <c r="AP66" s="11">
        <f>AJ71</f>
        <v>33.038333333333334</v>
      </c>
      <c r="AQ66" s="45"/>
      <c r="AR66" s="41" t="s">
        <v>77</v>
      </c>
      <c r="AS66" s="41" t="s">
        <v>77</v>
      </c>
      <c r="AT66" s="41" t="s">
        <v>77</v>
      </c>
      <c r="AU66" s="41" t="s">
        <v>77</v>
      </c>
      <c r="AV66" s="41" t="s">
        <v>77</v>
      </c>
      <c r="AW66" s="42" t="s">
        <v>78</v>
      </c>
      <c r="AX66" s="23"/>
      <c r="AY66" s="23"/>
      <c r="AZ66" s="19"/>
    </row>
    <row r="67" spans="1:52" ht="16" x14ac:dyDescent="0.2">
      <c r="A67" s="172">
        <v>10</v>
      </c>
      <c r="B67" s="173">
        <v>2019</v>
      </c>
      <c r="C67" s="173">
        <v>9</v>
      </c>
      <c r="D67" s="173">
        <v>28</v>
      </c>
      <c r="E67" s="176">
        <v>20.2</v>
      </c>
      <c r="F67" s="176">
        <v>30.2</v>
      </c>
      <c r="G67" s="176">
        <v>107.5</v>
      </c>
      <c r="H67" s="173">
        <v>8.17</v>
      </c>
      <c r="I67" s="177">
        <v>0.7</v>
      </c>
      <c r="J67" s="177">
        <v>2.62</v>
      </c>
      <c r="K67" s="177">
        <v>1.46</v>
      </c>
      <c r="L67" s="176">
        <v>1.1839999999999999</v>
      </c>
      <c r="M67" s="177">
        <v>0.17399999999999999</v>
      </c>
      <c r="N67" s="177">
        <v>4.0789999999999997</v>
      </c>
      <c r="O67" s="177">
        <v>0.33900000000000002</v>
      </c>
      <c r="P67" s="177">
        <v>30.880199999999999</v>
      </c>
      <c r="Q67" s="177">
        <v>26.1</v>
      </c>
      <c r="R67" s="177"/>
      <c r="S67" s="177">
        <v>4.7801999999999998</v>
      </c>
      <c r="T67" s="177">
        <v>45.743000000000002</v>
      </c>
      <c r="U67" s="27"/>
      <c r="V67" s="27">
        <f t="shared" si="48"/>
        <v>20.2</v>
      </c>
      <c r="W67" s="8">
        <f t="shared" si="49"/>
        <v>293.34999999999997</v>
      </c>
      <c r="X67" s="27">
        <f t="shared" si="50"/>
        <v>30.2</v>
      </c>
      <c r="Y67" s="27">
        <f t="shared" si="51"/>
        <v>8.17</v>
      </c>
      <c r="Z67" s="35">
        <f t="shared" si="52"/>
        <v>7.5581588078172866</v>
      </c>
      <c r="AA67" s="8">
        <f t="shared" si="53"/>
        <v>1.0809510897746546</v>
      </c>
      <c r="AB67" s="36">
        <f t="shared" si="54"/>
        <v>0.7</v>
      </c>
      <c r="AC67" s="36">
        <f t="shared" si="55"/>
        <v>0.17399999999999999</v>
      </c>
      <c r="AD67" s="36">
        <f t="shared" si="56"/>
        <v>1.1839999999999999</v>
      </c>
      <c r="AE67" s="8">
        <f t="shared" si="57"/>
        <v>1.3579999999999999</v>
      </c>
      <c r="AF67" s="36">
        <f t="shared" si="58"/>
        <v>2.62</v>
      </c>
      <c r="AG67" s="36">
        <f t="shared" si="59"/>
        <v>1.46</v>
      </c>
      <c r="AH67" s="8">
        <f t="shared" si="60"/>
        <v>4.08</v>
      </c>
      <c r="AI67" s="37">
        <f t="shared" si="61"/>
        <v>30.880199999999999</v>
      </c>
      <c r="AJ67" s="38">
        <f t="shared" si="62"/>
        <v>29.522199999999998</v>
      </c>
      <c r="AK67" s="27"/>
      <c r="AO67" s="27"/>
      <c r="AR67" s="41">
        <f>((LN(AL66)-LN(0.4))/(LN(0.9)-LN(0.4))*100)</f>
        <v>95.350953128828081</v>
      </c>
      <c r="AS67" s="57">
        <f>((LN(AM66)-LN(17))/(LN(0.5)-LN(17))*100)</f>
        <v>64.636846258874215</v>
      </c>
      <c r="AT67" s="41">
        <f>((LN(AN66)-LN(10))/(LN(1)-LN(10))*100)</f>
        <v>96.249824857766157</v>
      </c>
      <c r="AU67" s="41">
        <f>((LN(AO66)-LN(10))/(LN(3)-LN(10))*100)</f>
        <v>-6.8779054551548562</v>
      </c>
      <c r="AV67" s="41">
        <f>((LN(AP66)-LN(43))/(LN(20)-LN(43))*100)</f>
        <v>34.427522321890919</v>
      </c>
    </row>
    <row r="68" spans="1:52" ht="16" x14ac:dyDescent="0.2">
      <c r="A68" s="172">
        <v>10</v>
      </c>
      <c r="B68" s="173">
        <v>2019</v>
      </c>
      <c r="C68" s="173">
        <v>10</v>
      </c>
      <c r="D68" s="173">
        <v>14</v>
      </c>
      <c r="E68" s="176">
        <v>14.7</v>
      </c>
      <c r="F68" s="176">
        <v>29.1</v>
      </c>
      <c r="G68" s="176">
        <v>106.5</v>
      </c>
      <c r="H68" s="173">
        <v>9</v>
      </c>
      <c r="I68" s="177">
        <v>0.43</v>
      </c>
      <c r="J68" s="177">
        <v>3.61</v>
      </c>
      <c r="K68" s="177">
        <v>0.56000000000000005</v>
      </c>
      <c r="L68" s="176">
        <v>0.4546</v>
      </c>
      <c r="M68" s="177">
        <v>0.191</v>
      </c>
      <c r="N68" s="177">
        <v>5.9130000000000003</v>
      </c>
      <c r="O68" s="177">
        <v>0.16500000000000001</v>
      </c>
      <c r="P68" s="177">
        <v>25.317299999999999</v>
      </c>
      <c r="Q68" s="177">
        <v>22.1</v>
      </c>
      <c r="R68" s="177"/>
      <c r="S68" s="177">
        <v>3.2172999999999998</v>
      </c>
      <c r="T68" s="177">
        <v>55.171300000000002</v>
      </c>
      <c r="U68" s="27"/>
      <c r="V68" s="27" t="str">
        <f t="shared" si="48"/>
        <v xml:space="preserve"> </v>
      </c>
      <c r="W68" s="8" t="str">
        <f t="shared" si="49"/>
        <v xml:space="preserve"> </v>
      </c>
      <c r="X68" s="27" t="str">
        <f t="shared" si="50"/>
        <v xml:space="preserve"> </v>
      </c>
      <c r="Y68" s="27" t="str">
        <f t="shared" si="51"/>
        <v xml:space="preserve"> </v>
      </c>
      <c r="Z68" s="35" t="str">
        <f t="shared" si="52"/>
        <v xml:space="preserve"> </v>
      </c>
      <c r="AA68" s="8" t="str">
        <f t="shared" si="53"/>
        <v xml:space="preserve"> </v>
      </c>
      <c r="AB68" s="36" t="str">
        <f t="shared" si="54"/>
        <v xml:space="preserve"> </v>
      </c>
      <c r="AC68" s="36" t="str">
        <f t="shared" si="55"/>
        <v xml:space="preserve"> </v>
      </c>
      <c r="AD68" s="36" t="str">
        <f t="shared" si="56"/>
        <v xml:space="preserve"> </v>
      </c>
      <c r="AE68" s="8" t="str">
        <f t="shared" si="57"/>
        <v xml:space="preserve"> </v>
      </c>
      <c r="AF68" s="36" t="str">
        <f t="shared" si="58"/>
        <v xml:space="preserve"> </v>
      </c>
      <c r="AG68" s="36" t="str">
        <f t="shared" si="59"/>
        <v xml:space="preserve"> </v>
      </c>
      <c r="AH68" s="8" t="str">
        <f t="shared" si="60"/>
        <v xml:space="preserve"> </v>
      </c>
      <c r="AI68" s="37" t="str">
        <f t="shared" si="61"/>
        <v xml:space="preserve"> </v>
      </c>
      <c r="AJ68" s="38" t="str">
        <f t="shared" si="62"/>
        <v xml:space="preserve"> </v>
      </c>
      <c r="AK68" s="27"/>
      <c r="AL68" s="27"/>
      <c r="AM68" s="27"/>
      <c r="AN68" s="27"/>
      <c r="AO68" s="58" t="s">
        <v>228</v>
      </c>
      <c r="AP68" s="27"/>
      <c r="AR68">
        <f>IF(AR67&gt;100, 100, IF(AR67&lt;0, 0, AR67))</f>
        <v>95.350953128828081</v>
      </c>
      <c r="AS68">
        <f t="shared" ref="AS68:AV68" si="63">IF(AS67&gt;100, 100, IF(AS67&lt;0, 0, AS67))</f>
        <v>64.636846258874215</v>
      </c>
      <c r="AT68">
        <f t="shared" si="63"/>
        <v>96.249824857766157</v>
      </c>
      <c r="AU68">
        <f t="shared" si="63"/>
        <v>0</v>
      </c>
      <c r="AV68">
        <f t="shared" si="63"/>
        <v>34.427522321890919</v>
      </c>
      <c r="AW68" s="59">
        <f>AVERAGE(AR68:AV68)</f>
        <v>58.13302931347188</v>
      </c>
      <c r="AX68" s="43"/>
      <c r="AY68" s="43" t="str">
        <f>IF(AW68&lt;35, "Poor", IF(AW68&lt;65, "Fair", IF(AW68&gt;65, "Excellent")))</f>
        <v>Fair</v>
      </c>
      <c r="AZ68" s="43" t="str">
        <f>IF(AY68="Excellent", "Acceptable; Ongoing Protection is Required", "Unacceptable; Immediate Restoration is Required")</f>
        <v>Unacceptable; Immediate Restoration is Required</v>
      </c>
    </row>
    <row r="69" spans="1:52" ht="16" x14ac:dyDescent="0.2">
      <c r="A69" s="27"/>
      <c r="B69" s="27"/>
      <c r="C69" s="27"/>
      <c r="D69" s="50"/>
      <c r="E69" s="51"/>
      <c r="F69" s="52"/>
      <c r="G69" s="27"/>
      <c r="H69" s="27"/>
      <c r="I69" s="27"/>
      <c r="J69" s="27"/>
      <c r="K69" s="27"/>
      <c r="L69" s="27"/>
      <c r="M69" s="27"/>
      <c r="N69" s="27"/>
      <c r="O69" s="27"/>
      <c r="P69" s="27"/>
      <c r="Q69" s="27"/>
      <c r="R69" s="27"/>
      <c r="S69" s="27"/>
      <c r="T69" s="27"/>
      <c r="U69" s="27"/>
      <c r="V69" s="27" t="str">
        <f t="shared" si="48"/>
        <v xml:space="preserve"> </v>
      </c>
      <c r="W69" s="8" t="str">
        <f t="shared" si="49"/>
        <v xml:space="preserve"> </v>
      </c>
      <c r="X69" s="27" t="str">
        <f t="shared" si="50"/>
        <v xml:space="preserve"> </v>
      </c>
      <c r="Y69" s="27" t="str">
        <f t="shared" si="51"/>
        <v xml:space="preserve"> </v>
      </c>
      <c r="Z69" s="35" t="str">
        <f t="shared" si="52"/>
        <v xml:space="preserve"> </v>
      </c>
      <c r="AA69" s="8" t="str">
        <f t="shared" si="53"/>
        <v xml:space="preserve"> </v>
      </c>
      <c r="AB69" s="36" t="str">
        <f t="shared" si="54"/>
        <v xml:space="preserve"> </v>
      </c>
      <c r="AC69" s="36" t="str">
        <f t="shared" si="55"/>
        <v xml:space="preserve"> </v>
      </c>
      <c r="AD69" s="36" t="str">
        <f t="shared" si="56"/>
        <v xml:space="preserve"> </v>
      </c>
      <c r="AE69" s="8" t="str">
        <f t="shared" si="57"/>
        <v xml:space="preserve"> </v>
      </c>
      <c r="AF69" s="36" t="str">
        <f t="shared" si="58"/>
        <v xml:space="preserve"> </v>
      </c>
      <c r="AG69" s="36" t="str">
        <f t="shared" si="59"/>
        <v xml:space="preserve"> </v>
      </c>
      <c r="AH69" s="8" t="str">
        <f t="shared" si="60"/>
        <v xml:space="preserve"> </v>
      </c>
      <c r="AI69" s="37" t="str">
        <f t="shared" si="61"/>
        <v xml:space="preserve"> </v>
      </c>
      <c r="AJ69" s="38" t="str">
        <f t="shared" si="62"/>
        <v xml:space="preserve"> </v>
      </c>
      <c r="AK69" s="27"/>
      <c r="AL69" s="27"/>
      <c r="AM69" s="27"/>
      <c r="AN69" s="27"/>
      <c r="AO69" s="27"/>
      <c r="AP69" s="27"/>
      <c r="AQ69" s="27"/>
      <c r="AR69" s="27"/>
      <c r="AS69" s="27"/>
      <c r="AT69" s="27"/>
      <c r="AU69" s="27"/>
      <c r="AV69" s="27"/>
      <c r="AW69" s="27"/>
      <c r="AX69" s="27"/>
      <c r="AY69" s="27"/>
    </row>
    <row r="70" spans="1:52" ht="16" x14ac:dyDescent="0.2">
      <c r="V70" s="27" t="str">
        <f t="shared" si="48"/>
        <v xml:space="preserve"> </v>
      </c>
      <c r="W70" s="8" t="str">
        <f t="shared" si="49"/>
        <v xml:space="preserve"> </v>
      </c>
      <c r="X70" s="27" t="str">
        <f t="shared" si="50"/>
        <v xml:space="preserve"> </v>
      </c>
      <c r="Y70" s="27" t="str">
        <f t="shared" si="51"/>
        <v xml:space="preserve"> </v>
      </c>
      <c r="Z70" s="35" t="str">
        <f t="shared" si="52"/>
        <v xml:space="preserve"> </v>
      </c>
      <c r="AA70" s="8" t="str">
        <f t="shared" si="53"/>
        <v xml:space="preserve"> </v>
      </c>
      <c r="AB70" s="36" t="str">
        <f t="shared" si="54"/>
        <v xml:space="preserve"> </v>
      </c>
      <c r="AC70" s="36" t="str">
        <f t="shared" si="55"/>
        <v xml:space="preserve"> </v>
      </c>
      <c r="AD70" s="36" t="str">
        <f t="shared" si="56"/>
        <v xml:space="preserve"> </v>
      </c>
      <c r="AE70" s="8" t="str">
        <f t="shared" si="57"/>
        <v xml:space="preserve"> </v>
      </c>
      <c r="AF70" s="36" t="str">
        <f t="shared" si="58"/>
        <v xml:space="preserve"> </v>
      </c>
      <c r="AG70" s="36" t="str">
        <f t="shared" si="59"/>
        <v xml:space="preserve"> </v>
      </c>
      <c r="AH70" s="8" t="str">
        <f t="shared" si="60"/>
        <v xml:space="preserve"> </v>
      </c>
      <c r="AI70" s="37" t="str">
        <f t="shared" si="61"/>
        <v xml:space="preserve"> </v>
      </c>
      <c r="AJ70" s="38" t="str">
        <f t="shared" si="62"/>
        <v xml:space="preserve"> </v>
      </c>
    </row>
    <row r="71" spans="1:52" ht="16" x14ac:dyDescent="0.2">
      <c r="AA71" s="43">
        <f>_xlfn.AGGREGATE(1, 6,AA58:AA70)</f>
        <v>0.86670116253982721</v>
      </c>
      <c r="AB71" s="43">
        <f>_xlfn.AGGREGATE(1, 6,AB58:AB70)</f>
        <v>1.74</v>
      </c>
      <c r="AE71" s="43">
        <f>_xlfn.AGGREGATE(1, 6,AE58:AE70)</f>
        <v>1.0901888888888889</v>
      </c>
      <c r="AH71" s="43">
        <f>_xlfn.AGGREGATE(1, 6,AH58:AH70)</f>
        <v>10.863333333333333</v>
      </c>
      <c r="AJ71" s="43">
        <f>_xlfn.AGGREGATE(1, 6,AJ58:AJ70)</f>
        <v>33.038333333333334</v>
      </c>
    </row>
    <row r="73" spans="1:52" ht="16" thickBot="1" x14ac:dyDescent="0.25">
      <c r="W73" s="2">
        <v>273.14999999999998</v>
      </c>
    </row>
    <row r="74" spans="1:52" ht="69" thickTop="1" x14ac:dyDescent="0.2">
      <c r="A74" s="8" t="s">
        <v>195</v>
      </c>
      <c r="B74" s="27" t="s">
        <v>196</v>
      </c>
      <c r="C74" s="27" t="s">
        <v>197</v>
      </c>
      <c r="D74" s="27" t="s">
        <v>198</v>
      </c>
      <c r="E74" s="27" t="s">
        <v>199</v>
      </c>
      <c r="F74" s="27" t="s">
        <v>200</v>
      </c>
      <c r="G74" s="27" t="s">
        <v>201</v>
      </c>
      <c r="H74" s="27" t="s">
        <v>202</v>
      </c>
      <c r="I74" s="27" t="s">
        <v>203</v>
      </c>
      <c r="J74" s="27" t="s">
        <v>204</v>
      </c>
      <c r="K74" s="27" t="s">
        <v>205</v>
      </c>
      <c r="L74" s="27" t="s">
        <v>206</v>
      </c>
      <c r="M74" s="27" t="s">
        <v>207</v>
      </c>
      <c r="N74" s="27" t="s">
        <v>208</v>
      </c>
      <c r="O74" s="27" t="s">
        <v>209</v>
      </c>
      <c r="P74" s="27" t="s">
        <v>210</v>
      </c>
      <c r="Q74" s="27" t="s">
        <v>211</v>
      </c>
      <c r="R74" s="28" t="s">
        <v>7</v>
      </c>
      <c r="S74" s="28" t="s">
        <v>212</v>
      </c>
      <c r="T74" s="28" t="s">
        <v>213</v>
      </c>
      <c r="V74" s="29" t="s">
        <v>32</v>
      </c>
      <c r="W74" s="30" t="s">
        <v>214</v>
      </c>
      <c r="X74" s="31" t="s">
        <v>215</v>
      </c>
      <c r="Y74" s="31" t="s">
        <v>202</v>
      </c>
      <c r="Z74" s="32" t="s">
        <v>216</v>
      </c>
      <c r="AA74" s="32" t="s">
        <v>217</v>
      </c>
      <c r="AB74" s="33" t="s">
        <v>92</v>
      </c>
      <c r="AC74" s="31" t="s">
        <v>218</v>
      </c>
      <c r="AD74" s="31" t="s">
        <v>206</v>
      </c>
      <c r="AE74" s="34" t="s">
        <v>7</v>
      </c>
      <c r="AF74" s="31" t="s">
        <v>219</v>
      </c>
      <c r="AG74" s="31" t="s">
        <v>220</v>
      </c>
      <c r="AH74" s="34" t="s">
        <v>6</v>
      </c>
      <c r="AI74" s="31" t="s">
        <v>210</v>
      </c>
      <c r="AJ74" s="34" t="s">
        <v>8</v>
      </c>
      <c r="AX74" s="4"/>
      <c r="AY74" s="4"/>
    </row>
    <row r="75" spans="1:52" ht="16" x14ac:dyDescent="0.2">
      <c r="A75" s="172">
        <v>10</v>
      </c>
      <c r="B75" s="173">
        <v>2020</v>
      </c>
      <c r="C75" s="173">
        <v>5</v>
      </c>
      <c r="D75" s="173">
        <v>24</v>
      </c>
      <c r="E75" s="176">
        <v>14.7</v>
      </c>
      <c r="F75" s="176">
        <v>26.9</v>
      </c>
      <c r="G75" s="176">
        <v>76.900000000000006</v>
      </c>
      <c r="H75" s="173">
        <v>6.61</v>
      </c>
      <c r="I75" s="177">
        <v>2.13</v>
      </c>
      <c r="J75" s="177">
        <v>3</v>
      </c>
      <c r="K75" s="177">
        <v>1.51</v>
      </c>
      <c r="L75" s="176">
        <v>1.2090000000000001</v>
      </c>
      <c r="M75" s="177">
        <v>1.431</v>
      </c>
      <c r="N75" s="177">
        <v>10.491</v>
      </c>
      <c r="O75" s="177">
        <v>0.16600000000000001</v>
      </c>
      <c r="P75" s="177">
        <v>26.901599999999998</v>
      </c>
      <c r="Q75" s="177">
        <v>20.5</v>
      </c>
      <c r="R75" s="177"/>
      <c r="S75" s="177">
        <v>6.4016000000000002</v>
      </c>
      <c r="T75" s="177">
        <v>45.533700000000003</v>
      </c>
      <c r="U75" s="27"/>
      <c r="V75" s="27" t="str">
        <f>IF(C75&lt;6," ",IF(C75&lt;=9,E75, IF(C75&gt;=10," ")))</f>
        <v xml:space="preserve"> </v>
      </c>
      <c r="W75" s="8" t="str">
        <f>IF(V75=" ", " ", IF(V75&gt;0, V75+273.15))</f>
        <v xml:space="preserve"> </v>
      </c>
      <c r="X75" s="27" t="str">
        <f>IF(C75&lt;6," ",IF(C75&lt;=9,F75, IF(C75&gt;=10," ")))</f>
        <v xml:space="preserve"> </v>
      </c>
      <c r="Y75" s="27" t="str">
        <f>IF(C75&lt;6," ",IF(C75&lt;=9,H75, IF(C75&gt;=10," ")))</f>
        <v xml:space="preserve"> </v>
      </c>
      <c r="Z75" s="35" t="str">
        <f>IF(V75=" "," ",IF(V75&gt;0,EXP(-173.4292+249.6339*100/W75+143.3483*LN(+W75/100)-21.8492*W75/100+X75*(-0.033096+0.014259*W75/100-0.0017*(W75/100)^2))*1.4276))</f>
        <v xml:space="preserve"> </v>
      </c>
      <c r="AA75" s="8" t="str">
        <f>IF(V75=" "," ",IF(V75&gt;0,Y75/Z75))</f>
        <v xml:space="preserve"> </v>
      </c>
      <c r="AB75" s="36" t="str">
        <f>IF(C75&lt;6," ",IF(C75&lt;=9,I75, IF(C75&gt;=10," ")))</f>
        <v xml:space="preserve"> </v>
      </c>
      <c r="AC75" s="36" t="str">
        <f>IF(C75&lt;6," ",IF(C75&lt;=9,M75, IF(C75&gt;=10," ")))</f>
        <v xml:space="preserve"> </v>
      </c>
      <c r="AD75" s="36" t="str">
        <f>IF(C75&lt;6," ",IF(C75&lt;=9,L75, IF(C75&gt;=10," ")))</f>
        <v xml:space="preserve"> </v>
      </c>
      <c r="AE75" s="8" t="str">
        <f>IF(V75=" "," ",IF(V75&gt;0,SUM(AC75:AD75)))</f>
        <v xml:space="preserve"> </v>
      </c>
      <c r="AF75" s="36" t="str">
        <f>IF(C75&lt;6," ",IF(C75&lt;=9,J75, IF(C75&gt;=10," ")))</f>
        <v xml:space="preserve"> </v>
      </c>
      <c r="AG75" s="36" t="str">
        <f>IF(C75&lt;6," ",IF(C75&lt;=9,K75, IF(C75&gt;=10," ")))</f>
        <v xml:space="preserve"> </v>
      </c>
      <c r="AH75" s="8" t="str">
        <f>IF(V75=" ", " ", IF(V75&gt;0, SUM(AF75:AG75)))</f>
        <v xml:space="preserve"> </v>
      </c>
      <c r="AI75" s="37" t="str">
        <f>IF(C75&lt;6," ",IF(C75&lt;=9,P75, IF(C75&gt;=10," ")))</f>
        <v xml:space="preserve"> </v>
      </c>
      <c r="AJ75" s="38" t="str">
        <f>IF(V75=" ", " ", IF(V75&gt;0, AI75-AE75))</f>
        <v xml:space="preserve"> </v>
      </c>
      <c r="AK75" s="27"/>
      <c r="AL75" s="27"/>
      <c r="AM75" s="27"/>
      <c r="AN75" s="27"/>
      <c r="AO75" s="27"/>
      <c r="AP75" s="27"/>
      <c r="AQ75" s="27"/>
      <c r="AR75" s="27"/>
      <c r="AS75" s="27"/>
      <c r="AT75" s="27"/>
      <c r="AU75" s="27"/>
      <c r="AV75" s="27"/>
      <c r="AW75" s="27"/>
      <c r="AX75" s="27"/>
      <c r="AY75" s="27"/>
    </row>
    <row r="76" spans="1:52" ht="16" x14ac:dyDescent="0.2">
      <c r="A76" s="172">
        <v>10</v>
      </c>
      <c r="B76" s="173">
        <v>2020</v>
      </c>
      <c r="C76" s="173">
        <v>6</v>
      </c>
      <c r="D76" s="173">
        <v>8</v>
      </c>
      <c r="E76" s="176">
        <v>19.5</v>
      </c>
      <c r="F76" s="176">
        <v>28.3</v>
      </c>
      <c r="G76" s="176">
        <v>77.5</v>
      </c>
      <c r="H76" s="173">
        <v>6.04</v>
      </c>
      <c r="I76" s="177">
        <v>3.05</v>
      </c>
      <c r="J76" s="177">
        <v>3.14</v>
      </c>
      <c r="K76" s="177">
        <v>2.04</v>
      </c>
      <c r="L76" s="176">
        <v>0.60009999999999997</v>
      </c>
      <c r="M76" s="177">
        <v>0.65</v>
      </c>
      <c r="N76" s="177">
        <v>14.75</v>
      </c>
      <c r="O76" s="177">
        <v>8.4000000000000005E-2</v>
      </c>
      <c r="P76" s="177">
        <v>33.472999999999999</v>
      </c>
      <c r="Q76" s="177">
        <v>22.9</v>
      </c>
      <c r="R76" s="177"/>
      <c r="S76" s="177">
        <v>10.573</v>
      </c>
      <c r="T76" s="177">
        <v>68.632199999999997</v>
      </c>
      <c r="U76" s="27"/>
      <c r="V76" s="27">
        <f t="shared" ref="V76:V87" si="64">IF(C76&lt;6," ",IF(C76&lt;=9,E76, IF(C76&gt;=10," ")))</f>
        <v>19.5</v>
      </c>
      <c r="W76" s="8">
        <f t="shared" ref="W76:W87" si="65">IF(V76=" ", " ", IF(V76&gt;0, V76+273.15))</f>
        <v>292.64999999999998</v>
      </c>
      <c r="X76" s="27">
        <f t="shared" ref="X76:X87" si="66">IF(C76&lt;6," ",IF(C76&lt;=9,F76, IF(C76&gt;=10," ")))</f>
        <v>28.3</v>
      </c>
      <c r="Y76" s="27">
        <f t="shared" ref="Y76:Y87" si="67">IF(C76&lt;6," ",IF(C76&lt;=9,H76, IF(C76&gt;=10," ")))</f>
        <v>6.04</v>
      </c>
      <c r="Z76" s="35">
        <f t="shared" ref="Z76:Z87" si="68">IF(V76=" "," ",IF(V76&gt;0,EXP(-173.4292+249.6339*100/W76+143.3483*LN(+W76/100)-21.8492*W76/100+X76*(-0.033096+0.014259*W76/100-0.0017*(W76/100)^2))*1.4276))</f>
        <v>7.7446445710706842</v>
      </c>
      <c r="AA76" s="8">
        <f t="shared" ref="AA76:AA87" si="69">IF(V76=" "," ",IF(V76&gt;0,Y76/Z76))</f>
        <v>0.77989376330603899</v>
      </c>
      <c r="AB76" s="36">
        <f t="shared" ref="AB76:AB87" si="70">IF(C76&lt;6," ",IF(C76&lt;=9,I76, IF(C76&gt;=10," ")))</f>
        <v>3.05</v>
      </c>
      <c r="AC76" s="36">
        <f t="shared" ref="AC76:AC87" si="71">IF(C76&lt;6," ",IF(C76&lt;=9,M76, IF(C76&gt;=10," ")))</f>
        <v>0.65</v>
      </c>
      <c r="AD76" s="36">
        <f t="shared" ref="AD76:AD87" si="72">IF(C76&lt;6," ",IF(C76&lt;=9,L76, IF(C76&gt;=10," ")))</f>
        <v>0.60009999999999997</v>
      </c>
      <c r="AE76" s="8">
        <f t="shared" ref="AE76:AE87" si="73">IF(V76=" "," ",IF(V76&gt;0,SUM(AC76:AD76)))</f>
        <v>1.2501</v>
      </c>
      <c r="AF76" s="36">
        <f t="shared" ref="AF76:AF87" si="74">IF(C76&lt;6," ",IF(C76&lt;=9,J76, IF(C76&gt;=10," ")))</f>
        <v>3.14</v>
      </c>
      <c r="AG76" s="36">
        <f t="shared" ref="AG76:AG87" si="75">IF(C76&lt;6," ",IF(C76&lt;=9,K76, IF(C76&gt;=10," ")))</f>
        <v>2.04</v>
      </c>
      <c r="AH76" s="8">
        <f t="shared" ref="AH76:AH87" si="76">IF(V76=" ", " ", IF(V76&gt;0, SUM(AF76:AG76)))</f>
        <v>5.18</v>
      </c>
      <c r="AI76" s="37">
        <f t="shared" ref="AI76:AI87" si="77">IF(C76&lt;6," ",IF(C76&lt;=9,P76, IF(C76&gt;=10," ")))</f>
        <v>33.472999999999999</v>
      </c>
      <c r="AJ76" s="38">
        <f t="shared" ref="AJ76:AJ87" si="78">IF(V76=" ", " ", IF(V76&gt;0, AI76-AE76))</f>
        <v>32.222899999999996</v>
      </c>
      <c r="AK76" s="27"/>
      <c r="AL76" s="27"/>
      <c r="AM76" s="27"/>
      <c r="AN76" s="27"/>
      <c r="AO76" s="27"/>
      <c r="AP76" s="27"/>
      <c r="AQ76" s="27"/>
      <c r="AR76" s="27"/>
      <c r="AS76" s="27"/>
      <c r="AT76" s="27"/>
      <c r="AU76" s="27"/>
      <c r="AV76" s="27"/>
      <c r="AW76" s="27"/>
      <c r="AX76" s="27"/>
      <c r="AY76" s="27"/>
    </row>
    <row r="77" spans="1:52" ht="16" x14ac:dyDescent="0.2">
      <c r="A77" s="172">
        <v>10</v>
      </c>
      <c r="B77" s="173">
        <v>2020</v>
      </c>
      <c r="C77" s="173">
        <v>6</v>
      </c>
      <c r="D77" s="173">
        <v>22</v>
      </c>
      <c r="E77" s="176">
        <v>24.7</v>
      </c>
      <c r="F77" s="176">
        <v>28.5</v>
      </c>
      <c r="G77" s="176">
        <v>76.2</v>
      </c>
      <c r="H77" s="173">
        <v>5.32</v>
      </c>
      <c r="I77" s="177">
        <v>1.99</v>
      </c>
      <c r="J77" s="177">
        <v>9.5500000000000007</v>
      </c>
      <c r="K77" s="177">
        <v>2.58</v>
      </c>
      <c r="L77" s="176">
        <v>0.5161</v>
      </c>
      <c r="M77" s="177">
        <v>7.6999999999999999E-2</v>
      </c>
      <c r="N77" s="177">
        <v>19.222999999999999</v>
      </c>
      <c r="O77" s="177">
        <v>0.02</v>
      </c>
      <c r="P77" s="177">
        <v>32.838299999999997</v>
      </c>
      <c r="Q77" s="177">
        <v>16.899999999999999</v>
      </c>
      <c r="R77" s="177"/>
      <c r="S77" s="177">
        <v>15.9383</v>
      </c>
      <c r="T77" s="177">
        <v>104.15309999999999</v>
      </c>
      <c r="U77" s="27"/>
      <c r="V77" s="27">
        <f t="shared" si="64"/>
        <v>24.7</v>
      </c>
      <c r="W77" s="8">
        <f t="shared" si="65"/>
        <v>297.84999999999997</v>
      </c>
      <c r="X77" s="27">
        <f t="shared" si="66"/>
        <v>28.5</v>
      </c>
      <c r="Y77" s="27">
        <f t="shared" si="67"/>
        <v>5.32</v>
      </c>
      <c r="Z77" s="35">
        <f t="shared" si="68"/>
        <v>7.0387408552939021</v>
      </c>
      <c r="AA77" s="8">
        <f t="shared" si="69"/>
        <v>0.7558170004225655</v>
      </c>
      <c r="AB77" s="36">
        <f t="shared" si="70"/>
        <v>1.99</v>
      </c>
      <c r="AC77" s="36">
        <f t="shared" si="71"/>
        <v>7.6999999999999999E-2</v>
      </c>
      <c r="AD77" s="36">
        <f t="shared" si="72"/>
        <v>0.5161</v>
      </c>
      <c r="AE77" s="8">
        <f t="shared" si="73"/>
        <v>0.59309999999999996</v>
      </c>
      <c r="AF77" s="36">
        <f t="shared" si="74"/>
        <v>9.5500000000000007</v>
      </c>
      <c r="AG77" s="36">
        <f t="shared" si="75"/>
        <v>2.58</v>
      </c>
      <c r="AH77" s="8">
        <f t="shared" si="76"/>
        <v>12.13</v>
      </c>
      <c r="AI77" s="37">
        <f t="shared" si="77"/>
        <v>32.838299999999997</v>
      </c>
      <c r="AJ77" s="38">
        <f t="shared" si="78"/>
        <v>32.245199999999997</v>
      </c>
      <c r="AL77" s="27"/>
      <c r="AM77" s="27"/>
      <c r="AN77" s="27"/>
      <c r="AO77" s="27"/>
      <c r="AP77" s="27"/>
      <c r="AQ77" s="39" t="s">
        <v>221</v>
      </c>
      <c r="AR77" s="40"/>
      <c r="AS77" s="40"/>
      <c r="AT77" s="40"/>
      <c r="AU77" s="40"/>
      <c r="AV77" s="40"/>
      <c r="AW77" s="40"/>
      <c r="AX77" s="40"/>
      <c r="AY77" s="40"/>
      <c r="AZ77" s="19"/>
    </row>
    <row r="78" spans="1:52" ht="16" x14ac:dyDescent="0.2">
      <c r="A78" s="172">
        <v>10</v>
      </c>
      <c r="B78" s="173">
        <v>2020</v>
      </c>
      <c r="C78" s="173">
        <v>7</v>
      </c>
      <c r="D78" s="173">
        <v>9</v>
      </c>
      <c r="E78" s="176">
        <v>24.5</v>
      </c>
      <c r="F78" s="176">
        <v>28.8</v>
      </c>
      <c r="G78" s="176">
        <v>86.8</v>
      </c>
      <c r="H78" s="173">
        <v>6.14</v>
      </c>
      <c r="I78" s="177">
        <v>2.12</v>
      </c>
      <c r="J78" s="177">
        <v>8.35</v>
      </c>
      <c r="K78" s="177">
        <v>2.35</v>
      </c>
      <c r="L78" s="176">
        <v>0.66290000000000004</v>
      </c>
      <c r="M78" s="177">
        <v>0.19</v>
      </c>
      <c r="N78" s="177">
        <v>27.672000000000001</v>
      </c>
      <c r="O78" s="177">
        <v>0.20499999999999999</v>
      </c>
      <c r="P78" s="177">
        <v>33.775500000000001</v>
      </c>
      <c r="Q78" s="177">
        <v>18.2</v>
      </c>
      <c r="R78" s="177"/>
      <c r="S78" s="177">
        <v>15.5755</v>
      </c>
      <c r="T78" s="177">
        <v>99.581000000000003</v>
      </c>
      <c r="U78" s="27"/>
      <c r="V78" s="27">
        <f t="shared" si="64"/>
        <v>24.5</v>
      </c>
      <c r="W78" s="8">
        <f t="shared" si="65"/>
        <v>297.64999999999998</v>
      </c>
      <c r="X78" s="27">
        <f t="shared" si="66"/>
        <v>28.8</v>
      </c>
      <c r="Y78" s="27">
        <f t="shared" si="67"/>
        <v>6.14</v>
      </c>
      <c r="Z78" s="35">
        <f t="shared" si="68"/>
        <v>7.0512538902266302</v>
      </c>
      <c r="AA78" s="8">
        <f t="shared" si="69"/>
        <v>0.87076711398951734</v>
      </c>
      <c r="AB78" s="36">
        <f t="shared" si="70"/>
        <v>2.12</v>
      </c>
      <c r="AC78" s="36">
        <f t="shared" si="71"/>
        <v>0.19</v>
      </c>
      <c r="AD78" s="36">
        <f t="shared" si="72"/>
        <v>0.66290000000000004</v>
      </c>
      <c r="AE78" s="8">
        <f t="shared" si="73"/>
        <v>0.85289999999999999</v>
      </c>
      <c r="AF78" s="36">
        <f t="shared" si="74"/>
        <v>8.35</v>
      </c>
      <c r="AG78" s="36">
        <f t="shared" si="75"/>
        <v>2.35</v>
      </c>
      <c r="AH78" s="8">
        <f t="shared" si="76"/>
        <v>10.7</v>
      </c>
      <c r="AI78" s="37">
        <f t="shared" si="77"/>
        <v>33.775500000000001</v>
      </c>
      <c r="AJ78" s="38">
        <f t="shared" si="78"/>
        <v>32.922600000000003</v>
      </c>
      <c r="AL78" s="27"/>
      <c r="AM78" s="27"/>
      <c r="AN78" s="27"/>
      <c r="AO78" s="27"/>
      <c r="AP78" s="27"/>
      <c r="AQ78" s="41"/>
      <c r="AR78" s="42" t="s">
        <v>68</v>
      </c>
      <c r="AS78" s="42" t="s">
        <v>92</v>
      </c>
      <c r="AT78" s="42" t="s">
        <v>7</v>
      </c>
      <c r="AU78" s="42" t="s">
        <v>93</v>
      </c>
      <c r="AV78" s="42" t="s">
        <v>8</v>
      </c>
      <c r="AW78" s="42"/>
      <c r="AX78" s="40"/>
      <c r="AY78" s="40"/>
      <c r="AZ78" s="19"/>
    </row>
    <row r="79" spans="1:52" ht="16" x14ac:dyDescent="0.2">
      <c r="A79" s="172">
        <v>10</v>
      </c>
      <c r="B79" s="173">
        <v>2020</v>
      </c>
      <c r="C79" s="173">
        <v>7</v>
      </c>
      <c r="D79" s="173">
        <v>24</v>
      </c>
      <c r="E79" s="176">
        <v>26.5</v>
      </c>
      <c r="F79" s="176">
        <v>29.1</v>
      </c>
      <c r="G79" s="176">
        <v>75.2</v>
      </c>
      <c r="H79" s="173">
        <v>4.75</v>
      </c>
      <c r="I79" s="177">
        <v>2.0099999999999998</v>
      </c>
      <c r="J79" s="177">
        <v>10.6</v>
      </c>
      <c r="K79" s="177">
        <v>2.74</v>
      </c>
      <c r="L79" s="176">
        <v>0.1767</v>
      </c>
      <c r="M79" s="177">
        <v>0.18099999999999999</v>
      </c>
      <c r="N79" s="177">
        <v>12.365</v>
      </c>
      <c r="O79" s="177">
        <v>0.16200000000000001</v>
      </c>
      <c r="P79" s="177">
        <v>35.671799999999998</v>
      </c>
      <c r="Q79" s="177">
        <v>23.6</v>
      </c>
      <c r="R79" s="177"/>
      <c r="S79" s="177">
        <v>12.0718</v>
      </c>
      <c r="T79" s="177">
        <v>101.7714</v>
      </c>
      <c r="U79" s="27"/>
      <c r="V79" s="27">
        <f t="shared" si="64"/>
        <v>26.5</v>
      </c>
      <c r="W79" s="8">
        <f t="shared" si="65"/>
        <v>299.64999999999998</v>
      </c>
      <c r="X79" s="27">
        <f t="shared" si="66"/>
        <v>29.1</v>
      </c>
      <c r="Y79" s="27">
        <f t="shared" si="67"/>
        <v>4.75</v>
      </c>
      <c r="Z79" s="35">
        <f t="shared" si="68"/>
        <v>6.8012054158982194</v>
      </c>
      <c r="AA79" s="8">
        <f t="shared" si="69"/>
        <v>0.69840560746725788</v>
      </c>
      <c r="AB79" s="36">
        <f t="shared" si="70"/>
        <v>2.0099999999999998</v>
      </c>
      <c r="AC79" s="36">
        <f t="shared" si="71"/>
        <v>0.18099999999999999</v>
      </c>
      <c r="AD79" s="36">
        <f t="shared" si="72"/>
        <v>0.1767</v>
      </c>
      <c r="AE79" s="8">
        <f t="shared" si="73"/>
        <v>0.35770000000000002</v>
      </c>
      <c r="AF79" s="36">
        <f t="shared" si="74"/>
        <v>10.6</v>
      </c>
      <c r="AG79" s="36">
        <f t="shared" si="75"/>
        <v>2.74</v>
      </c>
      <c r="AH79" s="8">
        <f t="shared" si="76"/>
        <v>13.34</v>
      </c>
      <c r="AI79" s="37">
        <f t="shared" si="77"/>
        <v>35.671799999999998</v>
      </c>
      <c r="AJ79" s="38">
        <f t="shared" si="78"/>
        <v>35.314099999999996</v>
      </c>
      <c r="AL79" s="43" t="s">
        <v>222</v>
      </c>
      <c r="AQ79" s="44" t="s">
        <v>1</v>
      </c>
      <c r="AR79" s="41"/>
      <c r="AS79" s="41"/>
      <c r="AT79" s="41"/>
      <c r="AU79" s="41"/>
      <c r="AV79" s="41"/>
      <c r="AW79" s="45"/>
      <c r="AX79" s="40"/>
      <c r="AY79" s="40"/>
      <c r="AZ79" s="19"/>
    </row>
    <row r="80" spans="1:52" ht="18" x14ac:dyDescent="0.25">
      <c r="A80" s="172">
        <v>10</v>
      </c>
      <c r="B80" s="173">
        <v>2020</v>
      </c>
      <c r="C80" s="173">
        <v>8</v>
      </c>
      <c r="D80" s="173">
        <v>8</v>
      </c>
      <c r="E80" s="176">
        <v>25.4</v>
      </c>
      <c r="F80" s="176">
        <v>29.5</v>
      </c>
      <c r="G80" s="176">
        <v>81.2</v>
      </c>
      <c r="H80" s="173">
        <v>5.72</v>
      </c>
      <c r="I80" s="177">
        <v>2.46</v>
      </c>
      <c r="J80" s="177">
        <v>14.38</v>
      </c>
      <c r="K80" s="177">
        <v>3.23</v>
      </c>
      <c r="L80" s="176">
        <v>0.49580000000000002</v>
      </c>
      <c r="M80" s="177">
        <v>0.30199999999999999</v>
      </c>
      <c r="N80" s="177">
        <v>25.606000000000002</v>
      </c>
      <c r="O80" s="177">
        <v>0.34</v>
      </c>
      <c r="P80" s="177">
        <v>29.7225</v>
      </c>
      <c r="Q80" s="177">
        <v>17.600000000000001</v>
      </c>
      <c r="R80" s="177"/>
      <c r="S80" s="177">
        <v>12.1225</v>
      </c>
      <c r="T80" s="177">
        <v>81.330299999999994</v>
      </c>
      <c r="U80" s="27"/>
      <c r="V80" s="27">
        <f t="shared" si="64"/>
        <v>25.4</v>
      </c>
      <c r="W80" s="8">
        <f t="shared" si="65"/>
        <v>298.54999999999995</v>
      </c>
      <c r="X80" s="27">
        <f t="shared" si="66"/>
        <v>29.5</v>
      </c>
      <c r="Y80" s="27">
        <f t="shared" si="67"/>
        <v>5.72</v>
      </c>
      <c r="Z80" s="35">
        <f t="shared" si="68"/>
        <v>6.9144688529409359</v>
      </c>
      <c r="AA80" s="8">
        <f t="shared" si="69"/>
        <v>0.82725081588401517</v>
      </c>
      <c r="AB80" s="36">
        <f t="shared" si="70"/>
        <v>2.46</v>
      </c>
      <c r="AC80" s="36">
        <f t="shared" si="71"/>
        <v>0.30199999999999999</v>
      </c>
      <c r="AD80" s="36">
        <f t="shared" si="72"/>
        <v>0.49580000000000002</v>
      </c>
      <c r="AE80" s="8">
        <f t="shared" si="73"/>
        <v>0.79780000000000006</v>
      </c>
      <c r="AF80" s="36">
        <f t="shared" si="74"/>
        <v>14.38</v>
      </c>
      <c r="AG80" s="36">
        <f t="shared" si="75"/>
        <v>3.23</v>
      </c>
      <c r="AH80" s="8">
        <f t="shared" si="76"/>
        <v>17.61</v>
      </c>
      <c r="AI80" s="37">
        <f t="shared" si="77"/>
        <v>29.7225</v>
      </c>
      <c r="AJ80" s="38">
        <f t="shared" si="78"/>
        <v>28.924700000000001</v>
      </c>
      <c r="AL80" s="46" t="s">
        <v>59</v>
      </c>
      <c r="AM80" s="4" t="s">
        <v>92</v>
      </c>
      <c r="AN80" s="47" t="s">
        <v>61</v>
      </c>
      <c r="AO80" s="47" t="s">
        <v>62</v>
      </c>
      <c r="AP80" s="47" t="s">
        <v>63</v>
      </c>
      <c r="AQ80" s="45" t="s">
        <v>58</v>
      </c>
      <c r="AR80" s="41">
        <v>0.4</v>
      </c>
      <c r="AS80" s="45">
        <v>17</v>
      </c>
      <c r="AT80" s="48">
        <v>10</v>
      </c>
      <c r="AU80" s="41">
        <v>10</v>
      </c>
      <c r="AV80" s="49">
        <v>43</v>
      </c>
      <c r="AW80" s="45"/>
      <c r="AX80" s="40"/>
      <c r="AY80" s="40"/>
      <c r="AZ80" s="19"/>
    </row>
    <row r="81" spans="1:52" ht="16" x14ac:dyDescent="0.2">
      <c r="A81" s="172">
        <v>10</v>
      </c>
      <c r="B81" s="173">
        <v>2020</v>
      </c>
      <c r="C81" s="173">
        <v>8</v>
      </c>
      <c r="D81" s="173">
        <v>21</v>
      </c>
      <c r="E81" s="176">
        <v>22.8</v>
      </c>
      <c r="F81" s="176">
        <v>30.6</v>
      </c>
      <c r="G81" s="176">
        <v>101.5</v>
      </c>
      <c r="H81" s="173">
        <v>7.33</v>
      </c>
      <c r="I81" s="177">
        <v>1.22</v>
      </c>
      <c r="J81" s="177">
        <v>4.8099999999999996</v>
      </c>
      <c r="K81" s="177">
        <v>2.04</v>
      </c>
      <c r="L81" s="176">
        <v>0.43340000000000001</v>
      </c>
      <c r="M81" s="177">
        <v>0.155</v>
      </c>
      <c r="N81" s="177">
        <v>9.8469999999999995</v>
      </c>
      <c r="O81" s="177">
        <v>0.30599999999999999</v>
      </c>
      <c r="P81" s="177">
        <v>26.9069</v>
      </c>
      <c r="Q81" s="177">
        <v>17.7</v>
      </c>
      <c r="R81" s="177"/>
      <c r="S81" s="177">
        <v>9.2068999999999992</v>
      </c>
      <c r="T81" s="177">
        <v>75.9024</v>
      </c>
      <c r="U81" s="27"/>
      <c r="V81" s="27">
        <f t="shared" si="64"/>
        <v>22.8</v>
      </c>
      <c r="W81" s="8">
        <f t="shared" si="65"/>
        <v>295.95</v>
      </c>
      <c r="X81" s="27">
        <f t="shared" si="66"/>
        <v>30.6</v>
      </c>
      <c r="Y81" s="27">
        <f t="shared" si="67"/>
        <v>7.33</v>
      </c>
      <c r="Z81" s="35">
        <f t="shared" si="68"/>
        <v>7.1913298955208145</v>
      </c>
      <c r="AA81" s="8">
        <f t="shared" si="69"/>
        <v>1.0192829569069772</v>
      </c>
      <c r="AB81" s="36">
        <f t="shared" si="70"/>
        <v>1.22</v>
      </c>
      <c r="AC81" s="36">
        <f t="shared" si="71"/>
        <v>0.155</v>
      </c>
      <c r="AD81" s="36">
        <f t="shared" si="72"/>
        <v>0.43340000000000001</v>
      </c>
      <c r="AE81" s="8">
        <f t="shared" si="73"/>
        <v>0.58840000000000003</v>
      </c>
      <c r="AF81" s="36">
        <f t="shared" si="74"/>
        <v>4.8099999999999996</v>
      </c>
      <c r="AG81" s="36">
        <f t="shared" si="75"/>
        <v>2.04</v>
      </c>
      <c r="AH81" s="8">
        <f t="shared" si="76"/>
        <v>6.85</v>
      </c>
      <c r="AI81" s="37">
        <f t="shared" si="77"/>
        <v>26.9069</v>
      </c>
      <c r="AJ81" s="38">
        <f t="shared" si="78"/>
        <v>26.3185</v>
      </c>
      <c r="AL81" s="53" t="s">
        <v>61</v>
      </c>
      <c r="AM81" s="54" t="s">
        <v>61</v>
      </c>
      <c r="AN81" s="54" t="s">
        <v>7</v>
      </c>
      <c r="AO81" s="54" t="s">
        <v>223</v>
      </c>
      <c r="AP81" s="54"/>
      <c r="AQ81" s="45" t="s">
        <v>64</v>
      </c>
      <c r="AR81" s="41">
        <v>0.9</v>
      </c>
      <c r="AS81" s="45">
        <v>0.5</v>
      </c>
      <c r="AT81" s="48">
        <v>1</v>
      </c>
      <c r="AU81" s="41">
        <v>3</v>
      </c>
      <c r="AV81" s="49">
        <v>20</v>
      </c>
      <c r="AW81" s="45"/>
      <c r="AX81" s="40"/>
      <c r="AY81" s="40"/>
      <c r="AZ81" s="19"/>
    </row>
    <row r="82" spans="1:52" ht="16" x14ac:dyDescent="0.2">
      <c r="A82" s="172">
        <v>10</v>
      </c>
      <c r="B82" s="173">
        <v>2020</v>
      </c>
      <c r="C82" s="173">
        <v>9</v>
      </c>
      <c r="D82" s="173">
        <v>5</v>
      </c>
      <c r="E82" s="176">
        <v>23.1</v>
      </c>
      <c r="F82" s="176">
        <v>29.7</v>
      </c>
      <c r="G82" s="176">
        <v>91.1</v>
      </c>
      <c r="H82" s="173">
        <v>6.42</v>
      </c>
      <c r="I82" s="177">
        <v>0.97</v>
      </c>
      <c r="J82" s="177">
        <v>4</v>
      </c>
      <c r="K82" s="177">
        <v>2.48</v>
      </c>
      <c r="L82" s="176">
        <v>0.23039999999999999</v>
      </c>
      <c r="M82" s="177">
        <v>0.13200000000000001</v>
      </c>
      <c r="N82" s="177">
        <v>11.936999999999999</v>
      </c>
      <c r="O82" s="177">
        <v>0.30299999999999999</v>
      </c>
      <c r="P82" s="177">
        <v>27.048999999999999</v>
      </c>
      <c r="Q82" s="177">
        <v>18.899999999999999</v>
      </c>
      <c r="R82" s="177"/>
      <c r="S82" s="177">
        <v>8.1493000000000002</v>
      </c>
      <c r="T82" s="177">
        <v>61.415999999999997</v>
      </c>
      <c r="U82" s="27"/>
      <c r="V82" s="27">
        <f t="shared" si="64"/>
        <v>23.1</v>
      </c>
      <c r="W82" s="8">
        <f t="shared" si="65"/>
        <v>296.25</v>
      </c>
      <c r="X82" s="27">
        <f t="shared" si="66"/>
        <v>29.7</v>
      </c>
      <c r="Y82" s="27">
        <f t="shared" si="67"/>
        <v>6.42</v>
      </c>
      <c r="Z82" s="35">
        <f t="shared" si="68"/>
        <v>7.1902661591999655</v>
      </c>
      <c r="AA82" s="8">
        <f t="shared" si="69"/>
        <v>0.89287376264724105</v>
      </c>
      <c r="AB82" s="36">
        <f t="shared" si="70"/>
        <v>0.97</v>
      </c>
      <c r="AC82" s="36">
        <f t="shared" si="71"/>
        <v>0.13200000000000001</v>
      </c>
      <c r="AD82" s="36">
        <f t="shared" si="72"/>
        <v>0.23039999999999999</v>
      </c>
      <c r="AE82" s="8">
        <f t="shared" si="73"/>
        <v>0.3624</v>
      </c>
      <c r="AF82" s="36">
        <f t="shared" si="74"/>
        <v>4</v>
      </c>
      <c r="AG82" s="36">
        <f t="shared" si="75"/>
        <v>2.48</v>
      </c>
      <c r="AH82" s="8">
        <f t="shared" si="76"/>
        <v>6.48</v>
      </c>
      <c r="AI82" s="37">
        <f t="shared" si="77"/>
        <v>27.048999999999999</v>
      </c>
      <c r="AJ82" s="38">
        <f t="shared" si="78"/>
        <v>26.686599999999999</v>
      </c>
      <c r="AL82" s="53" t="s">
        <v>224</v>
      </c>
      <c r="AM82" s="55" t="s">
        <v>225</v>
      </c>
      <c r="AN82" s="55" t="s">
        <v>74</v>
      </c>
      <c r="AO82" s="55" t="s">
        <v>75</v>
      </c>
      <c r="AP82" s="55" t="s">
        <v>74</v>
      </c>
      <c r="AQ82" s="45"/>
      <c r="AR82" s="41" t="s">
        <v>68</v>
      </c>
      <c r="AS82" s="41" t="s">
        <v>92</v>
      </c>
      <c r="AT82" s="41" t="s">
        <v>7</v>
      </c>
      <c r="AU82" s="41" t="s">
        <v>69</v>
      </c>
      <c r="AV82" s="41" t="s">
        <v>8</v>
      </c>
      <c r="AW82" s="42" t="s">
        <v>70</v>
      </c>
      <c r="AX82" s="23"/>
      <c r="AY82" s="23" t="s">
        <v>226</v>
      </c>
      <c r="AZ82" s="56" t="s">
        <v>227</v>
      </c>
    </row>
    <row r="83" spans="1:52" ht="16" x14ac:dyDescent="0.2">
      <c r="A83" s="172">
        <v>10</v>
      </c>
      <c r="B83" s="173">
        <v>2020</v>
      </c>
      <c r="C83" s="173">
        <v>9</v>
      </c>
      <c r="D83" s="173">
        <v>19</v>
      </c>
      <c r="E83" s="176">
        <v>17.600000000000001</v>
      </c>
      <c r="F83" s="176">
        <v>30.7</v>
      </c>
      <c r="G83" s="176">
        <v>92.9</v>
      </c>
      <c r="H83" s="173">
        <v>7.37</v>
      </c>
      <c r="I83" s="177">
        <v>0.86</v>
      </c>
      <c r="J83" s="177">
        <v>4.5</v>
      </c>
      <c r="K83" s="177">
        <v>2.0699999999999998</v>
      </c>
      <c r="L83" s="176">
        <v>0.1197</v>
      </c>
      <c r="M83" s="177">
        <v>0.158</v>
      </c>
      <c r="N83" s="177">
        <v>5.1210000000000004</v>
      </c>
      <c r="O83" s="177">
        <v>0.309</v>
      </c>
      <c r="P83" s="177">
        <v>21.844000000000001</v>
      </c>
      <c r="Q83" s="177">
        <v>16.899999999999999</v>
      </c>
      <c r="R83" s="177"/>
      <c r="S83" s="177">
        <v>4.944</v>
      </c>
      <c r="T83" s="177">
        <v>39.264000000000003</v>
      </c>
      <c r="U83" s="27"/>
      <c r="V83" s="27">
        <f t="shared" si="64"/>
        <v>17.600000000000001</v>
      </c>
      <c r="W83" s="8">
        <f t="shared" si="65"/>
        <v>290.75</v>
      </c>
      <c r="X83" s="27">
        <f t="shared" si="66"/>
        <v>30.7</v>
      </c>
      <c r="Y83" s="27">
        <f t="shared" si="67"/>
        <v>7.37</v>
      </c>
      <c r="Z83" s="35">
        <f t="shared" si="68"/>
        <v>7.9176963919750483</v>
      </c>
      <c r="AA83" s="8">
        <f t="shared" si="69"/>
        <v>0.93082629531865302</v>
      </c>
      <c r="AB83" s="36">
        <f t="shared" si="70"/>
        <v>0.86</v>
      </c>
      <c r="AC83" s="36">
        <f t="shared" si="71"/>
        <v>0.158</v>
      </c>
      <c r="AD83" s="36">
        <f t="shared" si="72"/>
        <v>0.1197</v>
      </c>
      <c r="AE83" s="8">
        <f t="shared" si="73"/>
        <v>0.2777</v>
      </c>
      <c r="AF83" s="36">
        <f t="shared" si="74"/>
        <v>4.5</v>
      </c>
      <c r="AG83" s="36">
        <f t="shared" si="75"/>
        <v>2.0699999999999998</v>
      </c>
      <c r="AH83" s="8">
        <f t="shared" si="76"/>
        <v>6.57</v>
      </c>
      <c r="AI83" s="37">
        <f t="shared" si="77"/>
        <v>21.844000000000001</v>
      </c>
      <c r="AJ83" s="38">
        <f t="shared" si="78"/>
        <v>21.566300000000002</v>
      </c>
      <c r="AL83">
        <f>AA88</f>
        <v>0.84688966449278325</v>
      </c>
      <c r="AM83">
        <f>AB88</f>
        <v>1.835</v>
      </c>
      <c r="AN83">
        <f>AE88</f>
        <v>0.63501249999999998</v>
      </c>
      <c r="AO83">
        <f>AH88</f>
        <v>9.8575000000000017</v>
      </c>
      <c r="AP83" s="11">
        <f>AJ88</f>
        <v>29.525112499999999</v>
      </c>
      <c r="AQ83" s="45"/>
      <c r="AR83" s="41" t="s">
        <v>77</v>
      </c>
      <c r="AS83" s="41" t="s">
        <v>77</v>
      </c>
      <c r="AT83" s="41" t="s">
        <v>77</v>
      </c>
      <c r="AU83" s="41" t="s">
        <v>77</v>
      </c>
      <c r="AV83" s="41" t="s">
        <v>77</v>
      </c>
      <c r="AW83" s="42" t="s">
        <v>78</v>
      </c>
      <c r="AX83" s="23"/>
      <c r="AY83" s="23"/>
      <c r="AZ83" s="19"/>
    </row>
    <row r="84" spans="1:52" ht="16" x14ac:dyDescent="0.2">
      <c r="A84" s="172">
        <v>10</v>
      </c>
      <c r="B84" s="173">
        <v>2020</v>
      </c>
      <c r="C84" s="173">
        <v>10</v>
      </c>
      <c r="D84" s="173">
        <v>18</v>
      </c>
      <c r="E84" s="176">
        <v>14.6</v>
      </c>
      <c r="F84" s="176">
        <v>29.4</v>
      </c>
      <c r="G84" s="176">
        <v>87.4</v>
      </c>
      <c r="H84" s="173">
        <v>7.43</v>
      </c>
      <c r="I84" s="177">
        <v>0.6</v>
      </c>
      <c r="J84" s="177">
        <v>3.27</v>
      </c>
      <c r="K84" s="177">
        <v>1.58</v>
      </c>
      <c r="L84" s="176">
        <v>1.1375999999999999</v>
      </c>
      <c r="M84" s="177">
        <v>0.77300000000000002</v>
      </c>
      <c r="N84" s="177">
        <v>7.9669999999999996</v>
      </c>
      <c r="O84" s="177">
        <v>0.22500000000000001</v>
      </c>
      <c r="P84" s="177">
        <v>18.7407</v>
      </c>
      <c r="Q84" s="177">
        <v>14.2</v>
      </c>
      <c r="R84" s="177"/>
      <c r="S84" s="177">
        <v>4.5407000000000002</v>
      </c>
      <c r="T84" s="177">
        <v>39.634799999999998</v>
      </c>
      <c r="U84" s="27"/>
      <c r="V84" s="27" t="str">
        <f t="shared" si="64"/>
        <v xml:space="preserve"> </v>
      </c>
      <c r="W84" s="8" t="str">
        <f t="shared" si="65"/>
        <v xml:space="preserve"> </v>
      </c>
      <c r="X84" s="27" t="str">
        <f t="shared" si="66"/>
        <v xml:space="preserve"> </v>
      </c>
      <c r="Y84" s="27" t="str">
        <f t="shared" si="67"/>
        <v xml:space="preserve"> </v>
      </c>
      <c r="Z84" s="35" t="str">
        <f t="shared" si="68"/>
        <v xml:space="preserve"> </v>
      </c>
      <c r="AA84" s="8" t="str">
        <f t="shared" si="69"/>
        <v xml:space="preserve"> </v>
      </c>
      <c r="AB84" s="36" t="str">
        <f t="shared" si="70"/>
        <v xml:space="preserve"> </v>
      </c>
      <c r="AC84" s="36" t="str">
        <f t="shared" si="71"/>
        <v xml:space="preserve"> </v>
      </c>
      <c r="AD84" s="36" t="str">
        <f t="shared" si="72"/>
        <v xml:space="preserve"> </v>
      </c>
      <c r="AE84" s="8" t="str">
        <f t="shared" si="73"/>
        <v xml:space="preserve"> </v>
      </c>
      <c r="AF84" s="36" t="str">
        <f t="shared" si="74"/>
        <v xml:space="preserve"> </v>
      </c>
      <c r="AG84" s="36" t="str">
        <f t="shared" si="75"/>
        <v xml:space="preserve"> </v>
      </c>
      <c r="AH84" s="8" t="str">
        <f t="shared" si="76"/>
        <v xml:space="preserve"> </v>
      </c>
      <c r="AI84" s="37" t="str">
        <f t="shared" si="77"/>
        <v xml:space="preserve"> </v>
      </c>
      <c r="AJ84" s="38" t="str">
        <f t="shared" si="78"/>
        <v xml:space="preserve"> </v>
      </c>
      <c r="AK84" s="27"/>
      <c r="AO84" s="27"/>
      <c r="AR84" s="41">
        <f>((LN(AL83)-LN(0.4))/(LN(0.9)-LN(0.4))*100)</f>
        <v>92.499435563799352</v>
      </c>
      <c r="AS84" s="57">
        <f>((LN(AM83)-LN(17))/(LN(0.5)-LN(17))*100)</f>
        <v>63.129360909347113</v>
      </c>
      <c r="AT84" s="41">
        <f>((LN(AN83)-LN(10))/(LN(1)-LN(10))*100)</f>
        <v>119.72177256881935</v>
      </c>
      <c r="AU84" s="41">
        <f>((LN(AO83)-LN(10))/(LN(3)-LN(10))*100)</f>
        <v>1.1920955500681598</v>
      </c>
      <c r="AV84" s="41">
        <f>((LN(AP83)-LN(43))/(LN(20)-LN(43))*100)</f>
        <v>49.114923265269823</v>
      </c>
    </row>
    <row r="85" spans="1:52" ht="16" x14ac:dyDescent="0.2">
      <c r="A85" s="27"/>
      <c r="B85" s="27"/>
      <c r="C85" s="27"/>
      <c r="D85" s="50"/>
      <c r="E85" s="51"/>
      <c r="F85" s="52"/>
      <c r="G85" s="27"/>
      <c r="H85" s="27"/>
      <c r="I85" s="27"/>
      <c r="J85" s="27"/>
      <c r="K85" s="27"/>
      <c r="L85" s="27"/>
      <c r="M85" s="27"/>
      <c r="N85" s="27"/>
      <c r="O85" s="27"/>
      <c r="P85" s="27"/>
      <c r="Q85" s="27"/>
      <c r="R85" s="27"/>
      <c r="S85" s="27"/>
      <c r="T85" s="27"/>
      <c r="U85" s="27"/>
      <c r="V85" s="27" t="str">
        <f t="shared" si="64"/>
        <v xml:space="preserve"> </v>
      </c>
      <c r="W85" s="8" t="str">
        <f t="shared" si="65"/>
        <v xml:space="preserve"> </v>
      </c>
      <c r="X85" s="27" t="str">
        <f t="shared" si="66"/>
        <v xml:space="preserve"> </v>
      </c>
      <c r="Y85" s="27" t="str">
        <f t="shared" si="67"/>
        <v xml:space="preserve"> </v>
      </c>
      <c r="Z85" s="35" t="str">
        <f t="shared" si="68"/>
        <v xml:space="preserve"> </v>
      </c>
      <c r="AA85" s="8" t="str">
        <f t="shared" si="69"/>
        <v xml:space="preserve"> </v>
      </c>
      <c r="AB85" s="36" t="str">
        <f t="shared" si="70"/>
        <v xml:space="preserve"> </v>
      </c>
      <c r="AC85" s="36" t="str">
        <f t="shared" si="71"/>
        <v xml:space="preserve"> </v>
      </c>
      <c r="AD85" s="36" t="str">
        <f t="shared" si="72"/>
        <v xml:space="preserve"> </v>
      </c>
      <c r="AE85" s="8" t="str">
        <f t="shared" si="73"/>
        <v xml:space="preserve"> </v>
      </c>
      <c r="AF85" s="36" t="str">
        <f t="shared" si="74"/>
        <v xml:space="preserve"> </v>
      </c>
      <c r="AG85" s="36" t="str">
        <f t="shared" si="75"/>
        <v xml:space="preserve"> </v>
      </c>
      <c r="AH85" s="8" t="str">
        <f t="shared" si="76"/>
        <v xml:space="preserve"> </v>
      </c>
      <c r="AI85" s="37" t="str">
        <f t="shared" si="77"/>
        <v xml:space="preserve"> </v>
      </c>
      <c r="AJ85" s="38" t="str">
        <f t="shared" si="78"/>
        <v xml:space="preserve"> </v>
      </c>
      <c r="AK85" s="27"/>
      <c r="AL85" s="27"/>
      <c r="AM85" s="27"/>
      <c r="AN85" s="27"/>
      <c r="AO85" s="58" t="s">
        <v>228</v>
      </c>
      <c r="AP85" s="27"/>
      <c r="AR85">
        <f>IF(AR84&gt;100, 100, IF(AR84&lt;0, 0, AR84))</f>
        <v>92.499435563799352</v>
      </c>
      <c r="AS85">
        <f t="shared" ref="AS85:AV85" si="79">IF(AS84&gt;100, 100, IF(AS84&lt;0, 0, AS84))</f>
        <v>63.129360909347113</v>
      </c>
      <c r="AT85">
        <f t="shared" si="79"/>
        <v>100</v>
      </c>
      <c r="AU85">
        <f t="shared" si="79"/>
        <v>1.1920955500681598</v>
      </c>
      <c r="AV85">
        <f t="shared" si="79"/>
        <v>49.114923265269823</v>
      </c>
      <c r="AW85" s="59">
        <f>AVERAGE(AR85:AV85)</f>
        <v>61.187163057696878</v>
      </c>
      <c r="AX85" s="43"/>
      <c r="AY85" s="43" t="str">
        <f>IF(AW85&lt;35, "Poor", IF(AW85&lt;65, "Fair", IF(AW85&gt;65, "Excellent")))</f>
        <v>Fair</v>
      </c>
      <c r="AZ85" s="43" t="str">
        <f>IF(AY85="Excellent", "Acceptable; Ongoing Protection is Required", "Unacceptable; Immediate Restoration is Required")</f>
        <v>Unacceptable; Immediate Restoration is Required</v>
      </c>
    </row>
    <row r="86" spans="1:52" ht="16" x14ac:dyDescent="0.2">
      <c r="A86" s="27"/>
      <c r="B86" s="27"/>
      <c r="C86" s="27"/>
      <c r="D86" s="50"/>
      <c r="E86" s="51"/>
      <c r="F86" s="52"/>
      <c r="G86" s="27"/>
      <c r="H86" s="27"/>
      <c r="I86" s="27"/>
      <c r="J86" s="27"/>
      <c r="K86" s="27"/>
      <c r="L86" s="27"/>
      <c r="M86" s="27"/>
      <c r="N86" s="27"/>
      <c r="O86" s="27"/>
      <c r="P86" s="27"/>
      <c r="Q86" s="27"/>
      <c r="R86" s="27"/>
      <c r="S86" s="27"/>
      <c r="T86" s="27"/>
      <c r="U86" s="27"/>
      <c r="V86" s="27" t="str">
        <f t="shared" si="64"/>
        <v xml:space="preserve"> </v>
      </c>
      <c r="W86" s="8" t="str">
        <f t="shared" si="65"/>
        <v xml:space="preserve"> </v>
      </c>
      <c r="X86" s="27" t="str">
        <f t="shared" si="66"/>
        <v xml:space="preserve"> </v>
      </c>
      <c r="Y86" s="27" t="str">
        <f t="shared" si="67"/>
        <v xml:space="preserve"> </v>
      </c>
      <c r="Z86" s="35" t="str">
        <f t="shared" si="68"/>
        <v xml:space="preserve"> </v>
      </c>
      <c r="AA86" s="8" t="str">
        <f t="shared" si="69"/>
        <v xml:space="preserve"> </v>
      </c>
      <c r="AB86" s="36" t="str">
        <f t="shared" si="70"/>
        <v xml:space="preserve"> </v>
      </c>
      <c r="AC86" s="36" t="str">
        <f t="shared" si="71"/>
        <v xml:space="preserve"> </v>
      </c>
      <c r="AD86" s="36" t="str">
        <f t="shared" si="72"/>
        <v xml:space="preserve"> </v>
      </c>
      <c r="AE86" s="8" t="str">
        <f t="shared" si="73"/>
        <v xml:space="preserve"> </v>
      </c>
      <c r="AF86" s="36" t="str">
        <f t="shared" si="74"/>
        <v xml:space="preserve"> </v>
      </c>
      <c r="AG86" s="36" t="str">
        <f t="shared" si="75"/>
        <v xml:space="preserve"> </v>
      </c>
      <c r="AH86" s="8" t="str">
        <f t="shared" si="76"/>
        <v xml:space="preserve"> </v>
      </c>
      <c r="AI86" s="37" t="str">
        <f t="shared" si="77"/>
        <v xml:space="preserve"> </v>
      </c>
      <c r="AJ86" s="38" t="str">
        <f t="shared" si="78"/>
        <v xml:space="preserve"> </v>
      </c>
      <c r="AK86" s="27"/>
      <c r="AL86" s="27"/>
      <c r="AM86" s="27"/>
      <c r="AN86" s="27"/>
      <c r="AO86" s="27"/>
      <c r="AP86" s="27"/>
      <c r="AQ86" s="27"/>
      <c r="AR86" s="27"/>
      <c r="AS86" s="27"/>
      <c r="AT86" s="27"/>
      <c r="AU86" s="27"/>
      <c r="AV86" s="27"/>
      <c r="AW86" s="27"/>
      <c r="AX86" s="27"/>
      <c r="AY86" s="27"/>
    </row>
    <row r="87" spans="1:52" ht="16" x14ac:dyDescent="0.2">
      <c r="V87" s="27" t="str">
        <f t="shared" si="64"/>
        <v xml:space="preserve"> </v>
      </c>
      <c r="W87" s="8" t="str">
        <f t="shared" si="65"/>
        <v xml:space="preserve"> </v>
      </c>
      <c r="X87" s="27" t="str">
        <f t="shared" si="66"/>
        <v xml:space="preserve"> </v>
      </c>
      <c r="Y87" s="27" t="str">
        <f t="shared" si="67"/>
        <v xml:space="preserve"> </v>
      </c>
      <c r="Z87" s="35" t="str">
        <f t="shared" si="68"/>
        <v xml:space="preserve"> </v>
      </c>
      <c r="AA87" s="8" t="str">
        <f t="shared" si="69"/>
        <v xml:space="preserve"> </v>
      </c>
      <c r="AB87" s="36" t="str">
        <f t="shared" si="70"/>
        <v xml:space="preserve"> </v>
      </c>
      <c r="AC87" s="36" t="str">
        <f t="shared" si="71"/>
        <v xml:space="preserve"> </v>
      </c>
      <c r="AD87" s="36" t="str">
        <f t="shared" si="72"/>
        <v xml:space="preserve"> </v>
      </c>
      <c r="AE87" s="8" t="str">
        <f t="shared" si="73"/>
        <v xml:space="preserve"> </v>
      </c>
      <c r="AF87" s="36" t="str">
        <f t="shared" si="74"/>
        <v xml:space="preserve"> </v>
      </c>
      <c r="AG87" s="36" t="str">
        <f t="shared" si="75"/>
        <v xml:space="preserve"> </v>
      </c>
      <c r="AH87" s="8" t="str">
        <f t="shared" si="76"/>
        <v xml:space="preserve"> </v>
      </c>
      <c r="AI87" s="37" t="str">
        <f t="shared" si="77"/>
        <v xml:space="preserve"> </v>
      </c>
      <c r="AJ87" s="38" t="str">
        <f t="shared" si="78"/>
        <v xml:space="preserve"> </v>
      </c>
    </row>
    <row r="88" spans="1:52" ht="16" x14ac:dyDescent="0.2">
      <c r="AA88" s="43">
        <f>_xlfn.AGGREGATE(1, 6,AA75:AA87)</f>
        <v>0.84688966449278325</v>
      </c>
      <c r="AB88" s="43">
        <f>_xlfn.AGGREGATE(1, 6,AB75:AB87)</f>
        <v>1.835</v>
      </c>
      <c r="AE88" s="43">
        <f>_xlfn.AGGREGATE(1, 6,AE75:AE87)</f>
        <v>0.63501249999999998</v>
      </c>
      <c r="AH88" s="43">
        <f>_xlfn.AGGREGATE(1, 6,AH75:AH87)</f>
        <v>9.8575000000000017</v>
      </c>
      <c r="AJ88" s="43">
        <f>_xlfn.AGGREGATE(1, 6,AJ75:AJ87)</f>
        <v>29.525112499999999</v>
      </c>
    </row>
    <row r="91" spans="1:52" ht="16" x14ac:dyDescent="0.2">
      <c r="AR91" s="43" t="s">
        <v>233</v>
      </c>
      <c r="AU91" s="43" t="s">
        <v>143</v>
      </c>
      <c r="AV91" s="43" t="s">
        <v>227</v>
      </c>
      <c r="AW91" s="43" t="s">
        <v>234</v>
      </c>
      <c r="AX91" s="43" t="s">
        <v>235</v>
      </c>
    </row>
    <row r="92" spans="1:52" x14ac:dyDescent="0.2">
      <c r="AS92" s="9">
        <v>2016</v>
      </c>
      <c r="AT92" s="12">
        <f>AW17</f>
        <v>65.439929906551441</v>
      </c>
    </row>
    <row r="93" spans="1:52" x14ac:dyDescent="0.2">
      <c r="AS93" s="9">
        <v>2017</v>
      </c>
      <c r="AT93" s="12">
        <f>AW34</f>
        <v>61.971988169646394</v>
      </c>
    </row>
    <row r="94" spans="1:52" x14ac:dyDescent="0.2">
      <c r="AS94" s="9">
        <v>2018</v>
      </c>
      <c r="AT94" s="12">
        <f>AW51</f>
        <v>51.787541705898626</v>
      </c>
    </row>
    <row r="95" spans="1:52" x14ac:dyDescent="0.2">
      <c r="AS95" s="9">
        <v>2019</v>
      </c>
      <c r="AT95" s="12">
        <f>AW68</f>
        <v>58.13302931347188</v>
      </c>
    </row>
    <row r="96" spans="1:52" x14ac:dyDescent="0.2">
      <c r="AS96" s="9">
        <v>2020</v>
      </c>
      <c r="AT96" s="12">
        <f>AW85</f>
        <v>61.187163057696878</v>
      </c>
    </row>
    <row r="97" spans="44:51" ht="16" x14ac:dyDescent="0.2">
      <c r="AR97" s="56" t="s">
        <v>236</v>
      </c>
      <c r="AS97" s="56"/>
      <c r="AT97" s="61">
        <f>_xlfn.AGGREGATE(1, 6, AT92:AT96)</f>
        <v>59.703930430653045</v>
      </c>
      <c r="AU97" s="56" t="str">
        <f>IF(AT97&lt;35, "Poor", IF(AT97&lt;65, "Fair", IF(AT97&gt;65, "Excellent")))</f>
        <v>Fair</v>
      </c>
      <c r="AV97" s="56" t="str">
        <f>IF(AU97="Excellent", "Acceptable; Ongoing Protection is Required", "Unacceptable; Immediate Restoration is Required")</f>
        <v>Unacceptable; Immediate Restoration is Required</v>
      </c>
      <c r="AW97" s="56">
        <f>COUNT(AT92:AT96)</f>
        <v>5</v>
      </c>
      <c r="AX97" s="56" t="str">
        <f>_xlfn.TEXTJOIN("-",,AS92,AS96)</f>
        <v>2016-2020</v>
      </c>
      <c r="AY97" t="s">
        <v>146</v>
      </c>
    </row>
  </sheetData>
  <conditionalFormatting sqref="A20:AJ21 A37:AJ38 A54:AJ55 A71:AJ72 A88:AJ89 A7:U19 A24:U36 A41:U53 A58:U70 A75:U87">
    <cfRule type="expression" dxfId="5" priority="11">
      <formula>_xlfn.NUMBERVALUE($V7)&gt;0</formula>
    </cfRule>
  </conditionalFormatting>
  <conditionalFormatting sqref="V41:AJ53">
    <cfRule type="expression" dxfId="4" priority="4">
      <formula>_xlfn.NUMBERVALUE($V41)&gt;0</formula>
    </cfRule>
  </conditionalFormatting>
  <conditionalFormatting sqref="V58:AJ70">
    <cfRule type="expression" dxfId="3" priority="5">
      <formula>_xlfn.NUMBERVALUE($V58)&gt;0</formula>
    </cfRule>
  </conditionalFormatting>
  <conditionalFormatting sqref="V24:AJ36">
    <cfRule type="expression" dxfId="2" priority="3">
      <formula>_xlfn.NUMBERVALUE($V24)&gt;0</formula>
    </cfRule>
  </conditionalFormatting>
  <conditionalFormatting sqref="V7:AJ19">
    <cfRule type="expression" dxfId="1" priority="2">
      <formula>_xlfn.NUMBERVALUE($V7)&gt;0</formula>
    </cfRule>
  </conditionalFormatting>
  <conditionalFormatting sqref="V75:AJ87">
    <cfRule type="expression" dxfId="0" priority="1">
      <formula>_xlfn.NUMBERVALUE($V75)&gt;0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2B5A99C7764A954F99BC5B462DB4" ma:contentTypeVersion="15" ma:contentTypeDescription="Create a new document." ma:contentTypeScope="" ma:versionID="7e1a48e9803992cefa816367ed4dbc90">
  <xsd:schema xmlns:xsd="http://www.w3.org/2001/XMLSchema" xmlns:xs="http://www.w3.org/2001/XMLSchema" xmlns:p="http://schemas.microsoft.com/office/2006/metadata/properties" xmlns:ns2="5e68834b-06d1-4875-8148-3c25d087b31a" xmlns:ns3="4e1d08b5-d781-4b6f-baba-8db2e2a899b1" targetNamespace="http://schemas.microsoft.com/office/2006/metadata/properties" ma:root="true" ma:fieldsID="567d719dbd73d136d31bfe8f794c8586" ns2:_="" ns3:_="">
    <xsd:import namespace="5e68834b-06d1-4875-8148-3c25d087b31a"/>
    <xsd:import namespace="4e1d08b5-d781-4b6f-baba-8db2e2a899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834b-06d1-4875-8148-3c25d087b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2b08e0-afd2-4516-a7d3-7205bbf190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1d08b5-d781-4b6f-baba-8db2e2a899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3daf0-880e-4bc0-8188-7f41a57f643d}" ma:internalName="TaxCatchAll" ma:showField="CatchAllData" ma:web="4e1d08b5-d781-4b6f-baba-8db2e2a899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e68834b-06d1-4875-8148-3c25d087b31a">
      <Terms xmlns="http://schemas.microsoft.com/office/infopath/2007/PartnerControls"/>
    </lcf76f155ced4ddcb4097134ff3c332f>
    <TaxCatchAll xmlns="4e1d08b5-d781-4b6f-baba-8db2e2a899b1" xsi:nil="true"/>
  </documentManagement>
</p:properties>
</file>

<file path=customXml/itemProps1.xml><?xml version="1.0" encoding="utf-8"?>
<ds:datastoreItem xmlns:ds="http://schemas.openxmlformats.org/officeDocument/2006/customXml" ds:itemID="{750D7233-E7BF-4C25-992F-45567CC3C755}"/>
</file>

<file path=customXml/itemProps2.xml><?xml version="1.0" encoding="utf-8"?>
<ds:datastoreItem xmlns:ds="http://schemas.openxmlformats.org/officeDocument/2006/customXml" ds:itemID="{1E355F9D-B79E-400D-9009-869A9FFA0725}">
  <ds:schemaRefs>
    <ds:schemaRef ds:uri="http://schemas.microsoft.com/sharepoint/v3/contenttype/forms"/>
  </ds:schemaRefs>
</ds:datastoreItem>
</file>

<file path=customXml/itemProps3.xml><?xml version="1.0" encoding="utf-8"?>
<ds:datastoreItem xmlns:ds="http://schemas.openxmlformats.org/officeDocument/2006/customXml" ds:itemID="{63D39660-8CE4-4E69-B4E9-E6F756D91A9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26</vt:i4>
      </vt:variant>
    </vt:vector>
  </HeadingPairs>
  <TitlesOfParts>
    <vt:vector size="26" baseType="lpstr">
      <vt:lpstr>Summary - Capewide</vt:lpstr>
      <vt:lpstr>Embayment Status - Capewide</vt:lpstr>
      <vt:lpstr>Station Status - Capewide</vt:lpstr>
      <vt:lpstr>Endpoints</vt:lpstr>
      <vt:lpstr>DO saturation table</vt:lpstr>
      <vt:lpstr>DO Saturation Equation</vt:lpstr>
      <vt:lpstr>Calculating EI Scores-equation</vt:lpstr>
      <vt:lpstr>Procedure-Updated</vt:lpstr>
      <vt:lpstr>QC Process</vt:lpstr>
      <vt:lpstr>2021 Scores and Grades</vt:lpstr>
      <vt:lpstr>Lat_Lon</vt:lpstr>
      <vt:lpstr>Original_Template</vt:lpstr>
      <vt:lpstr>Long_Template</vt:lpstr>
      <vt:lpstr>Full_data</vt:lpstr>
      <vt:lpstr>Formatted_data</vt:lpstr>
      <vt:lpstr>Funny Data</vt:lpstr>
      <vt:lpstr>Site1</vt:lpstr>
      <vt:lpstr>Site2</vt:lpstr>
      <vt:lpstr>Site3</vt:lpstr>
      <vt:lpstr>Site4</vt:lpstr>
      <vt:lpstr>Site5</vt:lpstr>
      <vt:lpstr>Site6</vt:lpstr>
      <vt:lpstr>Site7</vt:lpstr>
      <vt:lpstr>Site8</vt:lpstr>
      <vt:lpstr>Site9</vt:lpstr>
      <vt:lpstr>Site10</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Mora, Jordan (DCR)</dc:creator>
  <cp:keywords/>
  <dc:description/>
  <cp:lastModifiedBy>Microsoft Office User</cp:lastModifiedBy>
  <cp:revision/>
  <dcterms:created xsi:type="dcterms:W3CDTF">2021-05-20T18:31:13Z</dcterms:created>
  <dcterms:modified xsi:type="dcterms:W3CDTF">2022-12-20T16:40:31Z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0x0101004EDF2B5A99C7764A954F99BC5B462DB4</vt:lpwstr>
  </property>
</Properties>
</file>